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202300"/>
  <mc:AlternateContent xmlns:mc="http://schemas.openxmlformats.org/markup-compatibility/2006">
    <mc:Choice Requires="x15">
      <x15ac:absPath xmlns:x15ac="http://schemas.microsoft.com/office/spreadsheetml/2010/11/ac" url="https://d.docs.live.net/91f16a127d3eb837/Documents/SSF/CONTRATO 2025/EJECUCION SSF 2025/MAPAS DE RIESFGO/MAPAS DE RIESGOS 2025/"/>
    </mc:Choice>
  </mc:AlternateContent>
  <xr:revisionPtr revIDLastSave="0" documentId="8_{E41F3353-C5C4-B140-B25C-4038C78C6166}" xr6:coauthVersionLast="47" xr6:coauthVersionMax="47" xr10:uidLastSave="{00000000-0000-0000-0000-000000000000}"/>
  <bookViews>
    <workbookView xWindow="0" yWindow="760" windowWidth="34200" windowHeight="21380" xr2:uid="{F5267A29-7E79-1047-84DD-802150D5DC0A}"/>
  </bookViews>
  <sheets>
    <sheet name="Hoja1" sheetId="1" r:id="rId1"/>
  </sheets>
  <externalReferences>
    <externalReference r:id="rId2"/>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5" i="1" l="1"/>
  <c r="AQ5" i="1"/>
  <c r="AO5" i="1"/>
  <c r="AN5" i="1"/>
  <c r="AT4" i="1"/>
  <c r="AQ4" i="1"/>
  <c r="AO4" i="1"/>
  <c r="AN4" i="1"/>
  <c r="L4" i="1"/>
  <c r="H4" i="1"/>
  <c r="AT3" i="1"/>
  <c r="AQ3" i="1"/>
  <c r="AO3" i="1"/>
  <c r="AN3" i="1"/>
  <c r="L3" i="1"/>
  <c r="H3" i="1"/>
  <c r="M3" i="1" l="1"/>
  <c r="AX3" i="1" s="1"/>
  <c r="M4" i="1"/>
  <c r="AX4" i="1" s="1"/>
  <c r="AZ4" i="1" l="1"/>
  <c r="AX5" i="1" s="1"/>
  <c r="AY4" i="1"/>
  <c r="AZ3" i="1"/>
  <c r="AY3" i="1"/>
  <c r="AZ5" i="1" l="1"/>
  <c r="AY5" i="1"/>
  <c r="O3" i="1" l="1"/>
  <c r="AI3" i="1" s="1"/>
  <c r="O4" i="1"/>
  <c r="AI4" i="1" s="1"/>
  <c r="AJ4" i="1" l="1"/>
  <c r="BB4" i="1" s="1"/>
  <c r="AK4" i="1"/>
  <c r="AJ3" i="1"/>
  <c r="BB3" i="1" s="1"/>
  <c r="BA3" i="1" s="1"/>
  <c r="BC3" i="1" s="1"/>
  <c r="AK3" i="1"/>
  <c r="BA4" i="1" l="1"/>
  <c r="BC4" i="1" s="1"/>
  <c r="BB5" i="1"/>
  <c r="BA5" i="1" s="1"/>
  <c r="BC5" i="1" s="1"/>
</calcChain>
</file>

<file path=xl/sharedStrings.xml><?xml version="1.0" encoding="utf-8"?>
<sst xmlns="http://schemas.openxmlformats.org/spreadsheetml/2006/main" count="104" uniqueCount="84">
  <si>
    <t xml:space="preserve">Referencia </t>
  </si>
  <si>
    <t>Proceso</t>
  </si>
  <si>
    <t>Impacto</t>
  </si>
  <si>
    <t>Tipo de Riesgo</t>
  </si>
  <si>
    <t>Activo de información</t>
  </si>
  <si>
    <t>Causa Inmediata / Amenaza S I</t>
  </si>
  <si>
    <t>Causa Raíz /  S I</t>
  </si>
  <si>
    <t>Descripción del Riesgo</t>
  </si>
  <si>
    <t>Clasificación del Riesgo</t>
  </si>
  <si>
    <t>¿Genera Interrupción?</t>
  </si>
  <si>
    <t>Frecuencia con la cual se realiza la actividad (PROMEDIO)</t>
  </si>
  <si>
    <t>Probabilidad Inherente</t>
  </si>
  <si>
    <t>%</t>
  </si>
  <si>
    <t>Criterios de impacto para riesgos de gestión y/o seguridad de la información</t>
  </si>
  <si>
    <t>Observación de criterio</t>
  </si>
  <si>
    <t>CRITERIOS DE IMPACTO RIESGOS DE CORRUPCIÓN</t>
  </si>
  <si>
    <t>Impacto 
Inherente</t>
  </si>
  <si>
    <t>Zona de Riesgo Inherente</t>
  </si>
  <si>
    <t>No. Control</t>
  </si>
  <si>
    <t>ALINEACIÓN ISO 27001</t>
  </si>
  <si>
    <t>Descripción del Control</t>
  </si>
  <si>
    <t>Afectación</t>
  </si>
  <si>
    <t>Atributos</t>
  </si>
  <si>
    <t>Probabilidad Residual</t>
  </si>
  <si>
    <t>Probabilidad Residual Final</t>
  </si>
  <si>
    <t>Impacto Residual Final</t>
  </si>
  <si>
    <t>Zona de Riesgo Final</t>
  </si>
  <si>
    <t>Tratamiento</t>
  </si>
  <si>
    <t>Plan de Acción</t>
  </si>
  <si>
    <t>Responsable</t>
  </si>
  <si>
    <t>Fecha Implementación</t>
  </si>
  <si>
    <t>Fecha Seguimiento</t>
  </si>
  <si>
    <t>Seguimiento</t>
  </si>
  <si>
    <t>Estado</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</si>
  <si>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</si>
  <si>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</si>
  <si>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</si>
  <si>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</si>
  <si>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</si>
  <si>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</si>
  <si>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los servicios?</t>
  </si>
  <si>
    <t>¿Dar lugar al detrimento de calidad de vida de la comunidad por la pérdida del bien, servicios o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</si>
  <si>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</si>
  <si>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</si>
  <si>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</si>
  <si>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</si>
  <si>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</si>
  <si>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</si>
  <si>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</si>
  <si>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</si>
  <si>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</si>
  <si>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</si>
  <si>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</si>
  <si>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Nombre del control de acuerdo a la norma</t>
  </si>
  <si>
    <t>ID del control</t>
  </si>
  <si>
    <t>Objetivo del control</t>
  </si>
  <si>
    <t>Tipo</t>
  </si>
  <si>
    <t>Implementación</t>
  </si>
  <si>
    <t>Calificación</t>
  </si>
  <si>
    <t>Documentación</t>
  </si>
  <si>
    <t>Frecuencia</t>
  </si>
  <si>
    <t>Evidencia</t>
  </si>
  <si>
    <t>DIRECCIONAMIENTO ESTRATÉGICO</t>
  </si>
  <si>
    <t>Reputacional</t>
  </si>
  <si>
    <t>De_gestión</t>
  </si>
  <si>
    <t xml:space="preserve"> Toma errada decisiones sobre la evaluación, adopción  e implementación de lineamientos de carácter misional, estratégico y administrativo</t>
  </si>
  <si>
    <t>Las decisiones no se encuentren en la normatividad vigente</t>
  </si>
  <si>
    <t>Ejecucion y Administracion de procesos</t>
  </si>
  <si>
    <t>No</t>
  </si>
  <si>
    <t>Mensual</t>
  </si>
  <si>
    <t xml:space="preserve">     El riesgo afecta la imagen de la entidad con algunos usuarios de relevancia frente al logro de los objetivos</t>
  </si>
  <si>
    <t>Realizar perodicamente el comité institucional de gestión y desempeño con el propósito de validad su pertinencia para la entidad.</t>
  </si>
  <si>
    <t>Preventivo</t>
  </si>
  <si>
    <t>Manual</t>
  </si>
  <si>
    <t>Documentado</t>
  </si>
  <si>
    <t>Continua</t>
  </si>
  <si>
    <t>Con Registro</t>
  </si>
  <si>
    <t>Aceptar</t>
  </si>
  <si>
    <t>PLANEACIÓN INSTITUCIONAL</t>
  </si>
  <si>
    <t>Falta de oportunidad en  la asesoría para la planeación institucional  y la  implementación del MIPG.</t>
  </si>
  <si>
    <t>Desconocimiento  o no aplicación  de los lineamientos, necesidades institucionales y marco legal para la formulación de planes, programas y proyectos por parte de las personas del proceso de Planeación Institucional</t>
  </si>
  <si>
    <t>El profesional de la OAP realiza  el seguimiento a la ejecución de las actividades de acompañamiento a través de la verificación del cumplimiento del  cronograma de informes y actividades de la Oficina Asesora de Planeación</t>
  </si>
  <si>
    <t>Reducir (mitigar)</t>
  </si>
  <si>
    <t>El profesional de la OAP realiza  el seguimiento a la ejecución de los proyectos de inversión a través de la verificación de los archivos de los proyectos de inversión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</si>
</sst>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Aptos Narrow"/>
      <family val="2"/>
      <scheme val="minor"/>
    </font>
    <font>
      <b/>
      <sz val="14"/>
      <color rgb="FF000000"/>
      <name val="Arial Narrow"/>
      <family val="2"/>
    </font>
    <font>
      <b/>
      <sz val="11"/>
      <color rgb="FF000000"/>
      <name val="Arial Narrow"/>
      <family val="2"/>
    </font>
    <font>
      <b/>
      <sz val="16"/>
      <color rgb="FF000000"/>
      <name val="Arial Narrow"/>
      <family val="2"/>
    </font>
    <font>
      <sz val="11"/>
      <name val="Arial"/>
      <family val="2"/>
    </font>
    <font>
      <b/>
      <sz val="10"/>
      <name val="Arial"/>
      <family val="2"/>
    </font>
    <font>
      <sz val="11"/>
      <color rgb="FF000000"/>
      <name val="Arial Narrow"/>
      <family val="2"/>
    </font>
    <font>
      <sz val="10"/>
      <color rgb="FF000000"/>
      <name val="Arial Narrow"/>
      <family val="2"/>
    </font>
  </fonts>
  <fills count="7">
    <fill>
      <patternFill patternType="none"/>
    </fill>
    <fill>
      <patternFill patternType="gray125"/>
    </fill>
    <fill>
      <patternFill patternType="solid">
        <fgColor rgb="FFFBD4B4"/>
        <bgColor rgb="FFFBD4B4"/>
      </patternFill>
    </fill>
    <fill>
      <patternFill patternType="solid">
        <fgColor rgb="FFB8CCE4"/>
        <bgColor rgb="FFFBD4B4"/>
      </patternFill>
    </fill>
    <fill>
      <patternFill patternType="solid">
        <fgColor rgb="FFD9D9D9"/>
        <bgColor rgb="FFFBD4B4"/>
      </patternFill>
    </fill>
    <fill>
      <patternFill patternType="solid">
        <fgColor rgb="FFB8CCE4"/>
        <bgColor rgb="FF000000"/>
      </patternFill>
    </fill>
    <fill>
      <patternFill patternType="solid">
        <fgColor rgb="FFD9D9D9"/>
        <bgColor rgb="FF000000"/>
      </patternFill>
    </fill>
  </fills>
  <borders count="16">
    <border>
      <left/>
      <right/>
      <top/>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top/>
      <bottom/>
      <diagonal/>
    </border>
    <border>
      <left style="dotted">
        <color rgb="FFE36C09"/>
      </left>
      <right/>
      <top style="dotted">
        <color rgb="FFE36C09"/>
      </top>
      <bottom/>
      <diagonal/>
    </border>
    <border>
      <left/>
      <right/>
      <top style="dotted">
        <color rgb="FFE36C09"/>
      </top>
      <bottom/>
      <diagonal/>
    </border>
    <border>
      <left/>
      <right style="dotted">
        <color rgb="FFE36C09"/>
      </right>
      <top style="dotted">
        <color rgb="FFE36C09"/>
      </top>
      <bottom/>
      <diagonal/>
    </border>
    <border>
      <left style="dotted">
        <color rgb="FFE36C09"/>
      </left>
      <right/>
      <top style="dotted">
        <color rgb="FFE36C09"/>
      </top>
      <bottom style="dotted">
        <color rgb="FFE36C09"/>
      </bottom>
      <diagonal/>
    </border>
    <border>
      <left/>
      <right/>
      <top style="dotted">
        <color rgb="FFE36C09"/>
      </top>
      <bottom style="dotted">
        <color rgb="FFE36C09"/>
      </bottom>
      <diagonal/>
    </border>
    <border>
      <left/>
      <right style="dotted">
        <color rgb="FFE36C09"/>
      </right>
      <top style="dotted">
        <color rgb="FFE36C09"/>
      </top>
      <bottom style="dotted">
        <color rgb="FFE36C09"/>
      </bottom>
      <diagonal/>
    </border>
    <border>
      <left style="dotted">
        <color rgb="FFE36C09"/>
      </left>
      <right style="dotted">
        <color rgb="FFE36C09"/>
      </right>
      <top/>
      <bottom style="dotted">
        <color rgb="FFE36C09"/>
      </bottom>
      <diagonal/>
    </border>
    <border>
      <left style="dotted">
        <color rgb="FFE36C09"/>
      </left>
      <right/>
      <top/>
      <bottom style="dotted">
        <color rgb="FFE36C09"/>
      </bottom>
      <diagonal/>
    </border>
    <border>
      <left style="dotted">
        <color rgb="FFE36C09"/>
      </left>
      <right style="dotted">
        <color rgb="FFE36C09"/>
      </right>
      <top style="dotted">
        <color rgb="FFE36C09"/>
      </top>
      <bottom style="dotted">
        <color rgb="FFE36C09"/>
      </bottom>
      <diagonal/>
    </border>
    <border>
      <left style="dashed">
        <color rgb="FFE26B0A"/>
      </left>
      <right style="dashed">
        <color rgb="FFE26B0A"/>
      </right>
      <top style="dashed">
        <color rgb="FFE26B0A"/>
      </top>
      <bottom/>
      <diagonal/>
    </border>
    <border>
      <left style="dashed">
        <color rgb="FFE26B0A"/>
      </left>
      <right style="dashed">
        <color rgb="FFE26B0A"/>
      </right>
      <top style="dashed">
        <color rgb="FFE26B0A"/>
      </top>
      <bottom style="dashed">
        <color rgb="FFE26B0A"/>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1" fillId="2" borderId="1" xfId="0" applyFont="1" applyFill="1" applyBorder="1" applyAlignment="1">
      <alignment horizontal="center" vertical="center" textRotation="90"/>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0" borderId="8" xfId="0" applyFont="1" applyBorder="1"/>
    <xf numFmtId="0" fontId="4" fillId="0" borderId="9" xfId="0" applyFont="1" applyBorder="1"/>
    <xf numFmtId="0" fontId="4" fillId="0" borderId="10" xfId="0" applyFont="1" applyBorder="1"/>
    <xf numFmtId="0" fontId="4" fillId="5" borderId="10" xfId="0" applyFont="1" applyFill="1" applyBorder="1"/>
    <xf numFmtId="0" fontId="4" fillId="0" borderId="10" xfId="0" applyFont="1" applyBorder="1" applyAlignment="1">
      <alignment wrapText="1"/>
    </xf>
    <xf numFmtId="0" fontId="4" fillId="0" borderId="11" xfId="0" applyFont="1" applyBorder="1"/>
    <xf numFmtId="0" fontId="5" fillId="6" borderId="11" xfId="0" applyFont="1" applyFill="1" applyBorder="1" applyAlignment="1">
      <alignment wrapText="1"/>
    </xf>
    <xf numFmtId="0" fontId="2" fillId="3" borderId="12" xfId="0" applyFont="1" applyFill="1" applyBorder="1" applyAlignment="1">
      <alignment horizontal="center" vertical="center" wrapText="1"/>
    </xf>
    <xf numFmtId="0" fontId="2" fillId="2" borderId="12" xfId="0" applyFont="1" applyFill="1" applyBorder="1" applyAlignment="1">
      <alignment horizontal="center" vertical="center" textRotation="90"/>
    </xf>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6" fillId="0" borderId="13" xfId="0" applyFont="1" applyBorder="1" applyAlignment="1" applyProtection="1">
      <alignment horizontal="center" vertical="top" wrapText="1"/>
      <protection locked="0"/>
    </xf>
    <xf numFmtId="0" fontId="2" fillId="0" borderId="1" xfId="0" applyFont="1" applyBorder="1" applyAlignment="1">
      <alignment horizontal="center" vertical="top" wrapText="1"/>
    </xf>
    <xf numFmtId="9" fontId="6" fillId="0" borderId="1" xfId="0" applyNumberFormat="1" applyFont="1" applyBorder="1" applyAlignment="1">
      <alignment horizontal="center" vertical="top" wrapText="1"/>
    </xf>
    <xf numFmtId="0" fontId="2" fillId="0" borderId="1" xfId="0" applyFont="1" applyBorder="1" applyAlignment="1">
      <alignment horizontal="center" vertical="top"/>
    </xf>
    <xf numFmtId="0" fontId="6" fillId="0" borderId="12" xfId="0" applyFont="1" applyBorder="1" applyAlignment="1">
      <alignment horizontal="center" vertical="top"/>
    </xf>
    <xf numFmtId="0" fontId="7" fillId="0" borderId="12" xfId="0" applyFont="1" applyBorder="1" applyAlignment="1">
      <alignment horizontal="left" vertical="top" wrapText="1"/>
    </xf>
    <xf numFmtId="0" fontId="7" fillId="0" borderId="14" xfId="0" applyFont="1" applyBorder="1" applyAlignment="1" applyProtection="1">
      <alignment horizontal="justify" vertical="top" wrapText="1"/>
      <protection locked="0"/>
    </xf>
    <xf numFmtId="0" fontId="6" fillId="0" borderId="12" xfId="0" applyFont="1" applyBorder="1" applyAlignment="1">
      <alignment horizontal="center" vertical="top" textRotation="90"/>
    </xf>
    <xf numFmtId="9" fontId="6" fillId="0" borderId="12" xfId="0" applyNumberFormat="1" applyFont="1" applyBorder="1" applyAlignment="1">
      <alignment horizontal="center" vertical="top"/>
    </xf>
    <xf numFmtId="164" fontId="6" fillId="0" borderId="12" xfId="0" applyNumberFormat="1" applyFont="1" applyBorder="1" applyAlignment="1">
      <alignment horizontal="center" vertical="top"/>
    </xf>
    <xf numFmtId="0" fontId="2" fillId="0" borderId="12" xfId="0" applyFont="1" applyBorder="1" applyAlignment="1">
      <alignment horizontal="center" vertical="top" textRotation="90" wrapText="1"/>
    </xf>
    <xf numFmtId="9" fontId="6" fillId="0" borderId="1" xfId="0" applyNumberFormat="1" applyFont="1" applyBorder="1" applyAlignment="1">
      <alignment horizontal="center" vertical="top"/>
    </xf>
    <xf numFmtId="0" fontId="2" fillId="0" borderId="12" xfId="0" applyFont="1" applyBorder="1" applyAlignment="1">
      <alignment horizontal="center" vertical="top" textRotation="90"/>
    </xf>
    <xf numFmtId="0" fontId="6" fillId="0" borderId="1" xfId="0" applyFont="1" applyBorder="1" applyAlignment="1">
      <alignment horizontal="center" vertical="top" textRotation="90"/>
    </xf>
    <xf numFmtId="0" fontId="6" fillId="0" borderId="12" xfId="0" applyFont="1" applyBorder="1" applyAlignment="1">
      <alignment horizontal="center" vertical="top" wrapText="1"/>
    </xf>
    <xf numFmtId="14" fontId="6" fillId="0" borderId="12" xfId="0" applyNumberFormat="1" applyFont="1" applyBorder="1" applyAlignment="1">
      <alignment horizontal="center" vertical="top"/>
    </xf>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6" fillId="0" borderId="15" xfId="0" applyFont="1" applyBorder="1" applyAlignment="1">
      <alignment horizontal="center" vertical="top" wrapText="1"/>
    </xf>
    <xf numFmtId="0" fontId="2" fillId="0" borderId="1" xfId="0" applyFont="1" applyBorder="1" applyAlignment="1">
      <alignment horizontal="center" vertical="top" wrapText="1"/>
    </xf>
    <xf numFmtId="9" fontId="6" fillId="0" borderId="1" xfId="0" applyNumberFormat="1" applyFont="1" applyBorder="1" applyAlignment="1">
      <alignment horizontal="center" vertical="top" wrapText="1"/>
    </xf>
    <xf numFmtId="0" fontId="2" fillId="0" borderId="1" xfId="0" applyFont="1" applyBorder="1" applyAlignment="1">
      <alignment horizontal="center" vertical="top"/>
    </xf>
    <xf numFmtId="0" fontId="7" fillId="0" borderId="15" xfId="0" applyFont="1" applyBorder="1" applyAlignment="1" applyProtection="1">
      <alignment horizontal="justify" vertical="top" wrapText="1"/>
      <protection locked="0"/>
    </xf>
    <xf numFmtId="0" fontId="4" fillId="0" borderId="2" xfId="0" applyFont="1" applyBorder="1"/>
    <xf numFmtId="0" fontId="6" fillId="0" borderId="10" xfId="0" applyFont="1" applyBorder="1" applyAlignment="1">
      <alignment horizontal="center" vertical="top" wrapText="1"/>
    </xf>
    <xf numFmtId="0" fontId="4" fillId="0" borderId="15" xfId="0" applyFont="1" applyBorder="1"/>
  </cellXfs>
  <cellStyles count="1">
    <cellStyle name="Normal" xfId="0" builtinId="0"/>
  </cellStyles>
  <dxfs count="29">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91f16a127d3eb837/Documents/SSF/CONTRATO%202025/EJECUCION%20SSF%202025/MAPAS%20DE%20RIESFGO/MAPAS%20DE%20RIESGOS%202025/MAPA%20CONSOLIDADO%20DE%20RIESGOS%20DE%20GESTIO&#769;N%202025.xlsx" TargetMode="External"/><Relationship Id="rId1" Type="http://schemas.openxmlformats.org/officeDocument/2006/relationships/externalLinkPath" Target="MAPA%20CONSOLIDADO%20DE%20RIESGOS%20DE%20GESTIO&#769;N%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Mapa final"/>
      <sheetName val="Opciones Tratamiento"/>
      <sheetName val="Matriz Calor Inherente"/>
      <sheetName val="Matriz Calor Residual"/>
      <sheetName val="Tabla probabilidad"/>
      <sheetName val="Tabla Impacto"/>
      <sheetName val="Tabla Valoración controles"/>
      <sheetName val="Hoja1"/>
    </sheetNames>
    <sheetDataSet>
      <sheetData sheetId="0"/>
      <sheetData sheetId="1"/>
      <sheetData sheetId="2">
        <row r="2">
          <cell r="E2" t="str">
            <v>Económico</v>
          </cell>
          <cell r="H2" t="str">
            <v>De_gestión</v>
          </cell>
          <cell r="K2" t="str">
            <v>Cada_Hora</v>
          </cell>
          <cell r="M2" t="str">
            <v>5.1 Directrices de la Dirección en seguridad de la información.</v>
          </cell>
          <cell r="N2" t="str">
            <v>Brindar orientación y soporte, por parte de la dirección, para la seguridad de la información de acuerdo con los requisitos del negocio y con las leyes y reglamentos pertinentes</v>
          </cell>
          <cell r="O2" t="str">
            <v>C1</v>
          </cell>
        </row>
        <row r="3">
          <cell r="H3" t="str">
            <v>De_corrupción</v>
          </cell>
          <cell r="K3" t="str">
            <v>Dos_veces_al_día</v>
          </cell>
          <cell r="M3" t="str">
            <v>6.1 Organización interna.</v>
          </cell>
          <cell r="N3" t="str">
            <v>Establecer un marco de referencia de gestión para iniciar y controlar la implementación y operación de la seguridad de la información dentro de la organización.</v>
          </cell>
          <cell r="O3" t="str">
            <v>C2</v>
          </cell>
        </row>
        <row r="4">
          <cell r="E4" t="str">
            <v>Económico y Reputacional</v>
          </cell>
          <cell r="H4" t="str">
            <v>De_seguridad_de_la_información</v>
          </cell>
          <cell r="K4" t="str">
            <v>Diaria</v>
          </cell>
          <cell r="M4" t="str">
            <v>6.2 Dispositivos para movilidad y teletrabajo.</v>
          </cell>
          <cell r="N4" t="str">
            <v>Garantizar la seguridad del teletrabajo y el uso de dispositivos móviles</v>
          </cell>
          <cell r="O4" t="str">
            <v>C3</v>
          </cell>
        </row>
        <row r="5">
          <cell r="K5" t="str">
            <v>Cada_dos_días</v>
          </cell>
          <cell r="M5" t="str">
            <v>7.1 Antes de la contratación.</v>
          </cell>
          <cell r="N5" t="str">
            <v>Asegurar que los empleados y contratistas comprenden sus responsabilidades y son idóneos en los roles para los que se consideran.</v>
          </cell>
          <cell r="O5" t="str">
            <v>C4</v>
          </cell>
        </row>
        <row r="6">
          <cell r="K6" t="str">
            <v>Cada_tres_días</v>
          </cell>
          <cell r="M6" t="str">
            <v>7.2 Durante la contratación.</v>
          </cell>
          <cell r="N6" t="str">
            <v>Asegurarse de que los empleados y contratistas tomen conciencia de sus responsabilidades de seguridad de la información y las cumplan.</v>
          </cell>
          <cell r="O6" t="str">
            <v>C5</v>
          </cell>
        </row>
        <row r="7">
          <cell r="K7" t="str">
            <v>Cada_cuatro_días</v>
          </cell>
          <cell r="M7" t="str">
            <v>7.3 Cese o cambio de puesto de trabajo.</v>
          </cell>
          <cell r="N7" t="str">
            <v>Proteger los intereses de la organización como parte del proceso de cambio o terminación de empleo</v>
          </cell>
          <cell r="O7" t="str">
            <v>C6</v>
          </cell>
        </row>
        <row r="8">
          <cell r="K8" t="str">
            <v>Semanal</v>
          </cell>
          <cell r="M8" t="str">
            <v>8.1 Responsabilidad sobre los activos.</v>
          </cell>
          <cell r="N8" t="str">
            <v>Identificar los activos organizacionales y definir las responsabilidades de protección adecuadas.</v>
          </cell>
          <cell r="O8" t="str">
            <v>C7</v>
          </cell>
        </row>
        <row r="9">
          <cell r="K9" t="str">
            <v>Quincenal</v>
          </cell>
          <cell r="M9" t="str">
            <v>8.2 Clasificación de la información.</v>
          </cell>
          <cell r="N9" t="str">
            <v>Asegurar que la información recibe un nivel apropiado de protección, de acuerdo con su importancia para la organización.</v>
          </cell>
          <cell r="O9" t="str">
            <v>C8</v>
          </cell>
        </row>
        <row r="10">
          <cell r="K10" t="str">
            <v>Mensual</v>
          </cell>
          <cell r="M10" t="str">
            <v>8.3 Manejo de los soportes de almacenamiento.</v>
          </cell>
          <cell r="N10" t="str">
            <v>Evitar la divulgación, la modificación, el retiro o la destrucción no autorizados de información almacenada en los medios</v>
          </cell>
          <cell r="O10" t="str">
            <v>C9</v>
          </cell>
        </row>
        <row r="11">
          <cell r="K11" t="str">
            <v>Bimestral</v>
          </cell>
          <cell r="M11" t="str">
            <v>9.1 Requisitos de negocio para el control de accesos.</v>
          </cell>
          <cell r="N11" t="str">
            <v>Limitar el acceso a información y a instalaciones de procesamiento de información.</v>
          </cell>
          <cell r="O11" t="str">
            <v>C10</v>
          </cell>
        </row>
        <row r="12">
          <cell r="K12" t="str">
            <v>Trimestral</v>
          </cell>
          <cell r="M12" t="str">
            <v>9.2 Gestión de acceso de usuario.</v>
          </cell>
          <cell r="N12" t="str">
            <v>Asegurar el acceso de los usuarios autorizados y evitar el acceso no autorizado a sistemas y servicios.</v>
          </cell>
          <cell r="O12" t="str">
            <v>C11</v>
          </cell>
        </row>
        <row r="13">
          <cell r="K13" t="str">
            <v>Cuatrimestral</v>
          </cell>
          <cell r="M13" t="str">
            <v>9.3 Responsabilidades del usuario.</v>
          </cell>
          <cell r="N13" t="str">
            <v>Hacer que los usuarios rindan cuentas por la salvaguarda de su información de autenticación.</v>
          </cell>
          <cell r="O13" t="str">
            <v>C12</v>
          </cell>
        </row>
        <row r="14">
          <cell r="K14" t="str">
            <v>Semestral</v>
          </cell>
          <cell r="M14" t="str">
            <v>9.4 Control de acceso a sistemas y aplicaciones.</v>
          </cell>
          <cell r="N14" t="str">
            <v>Evitar el acceso no autorizado a sistemas y aplicaciones.</v>
          </cell>
          <cell r="O14" t="str">
            <v>C13</v>
          </cell>
        </row>
        <row r="15">
          <cell r="K15" t="str">
            <v>Anual</v>
          </cell>
          <cell r="M15" t="str">
            <v>10.1 Controles criptográficos.</v>
          </cell>
          <cell r="N15" t="str">
            <v>Asegurar el uso apropiado y eficaz de la criptografía para proteger la confidencialidad, autenticidad y/o la integridad de la información</v>
          </cell>
          <cell r="O15" t="str">
            <v>C14</v>
          </cell>
        </row>
        <row r="16">
          <cell r="K16" t="str">
            <v>Bienal</v>
          </cell>
          <cell r="M16" t="str">
            <v>11.1 Áreas seguras.</v>
          </cell>
          <cell r="N16" t="str">
            <v>Prevenir el acceso físico no autorizado, el daño e interferencia a la información y a las instalaciones de procesamiento de información de la organización.</v>
          </cell>
          <cell r="O16" t="str">
            <v>C15</v>
          </cell>
        </row>
        <row r="17">
          <cell r="K17" t="str">
            <v>Permanente</v>
          </cell>
          <cell r="M17" t="str">
            <v>11.2 Seguridad de los equipos.</v>
          </cell>
          <cell r="N17" t="str">
            <v>Prevenir la perdida, daño, robo o compromiso de activos, y la interrupción de las operaciones de la organización.</v>
          </cell>
          <cell r="O17" t="str">
            <v>C16</v>
          </cell>
        </row>
        <row r="18">
          <cell r="M18" t="str">
            <v>12.1 Responsabilidades y procedimientos de operación.</v>
          </cell>
          <cell r="N18" t="str">
            <v>Asegurar las operaciones correctas y seguras de las instalaciones de procesamiento de información.</v>
          </cell>
          <cell r="O18" t="str">
            <v>C17</v>
          </cell>
        </row>
        <row r="19">
          <cell r="M19" t="str">
            <v>12.2 Protección contra código malicioso.</v>
          </cell>
          <cell r="N19" t="str">
            <v>Asegurarse de que la información y las instalaciones de procesamiento de información estén protegidas contra códigos maliciosos.</v>
          </cell>
          <cell r="O19" t="str">
            <v>C18</v>
          </cell>
        </row>
        <row r="20">
          <cell r="M20" t="str">
            <v>12.3 Copias de seguridad.</v>
          </cell>
          <cell r="N20" t="str">
            <v>Proteger contra la perdida de datos</v>
          </cell>
          <cell r="O20" t="str">
            <v>C19</v>
          </cell>
        </row>
        <row r="21">
          <cell r="M21" t="str">
            <v>12.4 Registro de actividad y supervisión.</v>
          </cell>
          <cell r="N21" t="str">
            <v>Registrar eventos y generar evidencia</v>
          </cell>
          <cell r="O21" t="str">
            <v>C20</v>
          </cell>
        </row>
        <row r="22">
          <cell r="M22" t="str">
            <v>12.5 Control del software en explotación.</v>
          </cell>
          <cell r="N22" t="str">
            <v>Asegurarse de la integridad de los sistemas operacionales</v>
          </cell>
          <cell r="O22" t="str">
            <v>C21</v>
          </cell>
        </row>
        <row r="23">
          <cell r="M23" t="str">
            <v>12.6 Gestión de la vulnerabilidad técnica.</v>
          </cell>
          <cell r="N23" t="str">
            <v>Prevenir el aprovechamiento de las vulnerabilidades técnicas</v>
          </cell>
          <cell r="O23" t="str">
            <v>C22</v>
          </cell>
        </row>
        <row r="24">
          <cell r="M24" t="str">
            <v>12.7 Consideraciones de las auditorías de los sistemas de información.</v>
          </cell>
          <cell r="N24" t="str">
            <v>Minimizar el impacto de las actividades de auditoria sobre los sistemas operativos</v>
          </cell>
          <cell r="O24" t="str">
            <v>C23</v>
          </cell>
        </row>
        <row r="25">
          <cell r="M25" t="str">
            <v>13.1 Gestión de la seguridad en las redes.</v>
          </cell>
          <cell r="N25" t="str">
            <v>Asegurar la protección de la información en las redes, y sus instalaciones de procesamiento de información de soporte.</v>
          </cell>
          <cell r="O25" t="str">
            <v>C24</v>
          </cell>
        </row>
        <row r="26">
          <cell r="M26" t="str">
            <v>13.2 Intercambio de información con partes externas.</v>
          </cell>
          <cell r="N26" t="str">
            <v>Mantener la seguridad de la información transferida dentro de una organización y con cualquier entidad externa.</v>
          </cell>
          <cell r="O26" t="str">
            <v>C25</v>
          </cell>
        </row>
        <row r="27">
          <cell r="M27" t="str">
            <v>14.1 Requisitos de seguridad de los sistemas de información.</v>
          </cell>
          <cell r="N27" t="str">
            <v>Asegurar que la seguridad de la información sea una parte integral de los sistemas de información durante todo el ciclo de vida.   Esto incluye también los requisitos para sistemas de información que prestan servicios sobre redes.</v>
          </cell>
          <cell r="O27" t="str">
            <v>C26</v>
          </cell>
        </row>
        <row r="28">
          <cell r="M28" t="str">
            <v>14.2 Seguridad en los procesos de desarrollo y soporte.</v>
          </cell>
          <cell r="N28" t="str">
            <v>Asegurar que la seguridad de la información este diseñada e implementada dentro del ciclo de vida de desarrollo de los sistemas de información.</v>
          </cell>
          <cell r="O28" t="str">
            <v>C27</v>
          </cell>
        </row>
        <row r="29">
          <cell r="M29" t="str">
            <v>14.3 Datos de prueba.</v>
          </cell>
          <cell r="N29" t="str">
            <v xml:space="preserve">Asegurar la protección de los datos usados para  pruebas. </v>
          </cell>
          <cell r="O29" t="str">
            <v>C28</v>
          </cell>
        </row>
        <row r="30">
          <cell r="M30" t="str">
            <v>15.1 Seguridad de la información en las relaciones con proveedores.</v>
          </cell>
          <cell r="N30" t="str">
            <v>Asegurar la protección de los activos de la organización que sean accesibles a los proveedores.</v>
          </cell>
          <cell r="O30" t="str">
            <v>C29</v>
          </cell>
        </row>
        <row r="31">
          <cell r="M31" t="str">
            <v>15.2 Gestión de la prestación del servicio por proveedores.</v>
          </cell>
          <cell r="N31" t="str">
            <v>Mantener el nivel acordado de seguridad de la información y de prestación del servicio en línea con los acuerdos con los proveedores</v>
          </cell>
          <cell r="O31" t="str">
            <v>C30</v>
          </cell>
        </row>
        <row r="32">
          <cell r="M32" t="str">
            <v>16.1 Gestión de incidentes de seguridad de la información y mejoras.</v>
          </cell>
          <cell r="N32" t="str">
            <v>Asegurar un enfoque coherente y eficaz para la gestión de incidentes de seguridad de la información, incluida la comunicación sobre eventos de seguridad y debilidades.</v>
          </cell>
          <cell r="O32" t="str">
            <v>C31</v>
          </cell>
        </row>
        <row r="33">
          <cell r="M33" t="str">
            <v>17.1 Continuidad de la seguridad de la información.</v>
          </cell>
          <cell r="N33" t="str">
            <v>La continuidad de seguridad de la información se debe incluir en los sistemas de gestión de la continuidad de negocio de la organización.</v>
          </cell>
          <cell r="O33" t="str">
            <v>C32</v>
          </cell>
        </row>
        <row r="34">
          <cell r="M34" t="str">
            <v>17.2 Redundancias.</v>
          </cell>
          <cell r="N34" t="str">
            <v>Asegurar la disponibilidad de instalaciones de procesamiento de información.</v>
          </cell>
          <cell r="O34" t="str">
            <v>C33</v>
          </cell>
        </row>
        <row r="35">
          <cell r="M35" t="str">
            <v>18.1 Cumplimiento de los requisitos legales y contractuales.</v>
          </cell>
          <cell r="N35" t="str">
            <v>Evitar el incumplimiento de las obligaciones legales, estatutarias, de reglamentación o contractuales relacionadas con seguridad de la información y de cualquier requisito de seguridad.</v>
          </cell>
          <cell r="O35" t="str">
            <v>C34</v>
          </cell>
        </row>
        <row r="36">
          <cell r="M36" t="str">
            <v>18.2 Revisiones de la seguridad de la información.</v>
          </cell>
          <cell r="N36" t="str">
            <v>Asegurar que la seguridad de la información se implemente y opere de acuerdo con las políticas y procedimientos organizacionales.</v>
          </cell>
          <cell r="O36" t="str">
            <v>C35</v>
          </cell>
        </row>
        <row r="37">
          <cell r="M37" t="str">
            <v>No Aplica</v>
          </cell>
          <cell r="N37" t="str">
            <v>No Aplica</v>
          </cell>
          <cell r="O37" t="str">
            <v>No Aplica</v>
          </cell>
        </row>
      </sheetData>
      <sheetData sheetId="3"/>
      <sheetData sheetId="4"/>
      <sheetData sheetId="5"/>
      <sheetData sheetId="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89318-4811-E247-9B00-EF920A68F84A}">
  <dimension ref="A1:BJ5"/>
  <sheetViews>
    <sheetView tabSelected="1" workbookViewId="0">
      <selection activeCell="P2" sqref="P1:AH1048576"/>
    </sheetView>
  </sheetViews>
  <sheetFormatPr baseColWidth="10" defaultRowHeight="16" x14ac:dyDescent="0.2"/>
  <cols>
    <col min="6" max="9" width="67.6640625" customWidth="1"/>
    <col min="14" max="14" width="53.6640625" customWidth="1"/>
    <col min="15" max="15" width="57.6640625" customWidth="1"/>
    <col min="16" max="34" width="0" hidden="1" customWidth="1"/>
    <col min="39" max="41" width="0" hidden="1" customWidth="1"/>
    <col min="42" max="42" width="64.6640625" customWidth="1"/>
  </cols>
  <sheetData>
    <row r="1" spans="1:62" ht="20" x14ac:dyDescent="0.2">
      <c r="A1" s="1" t="s">
        <v>0</v>
      </c>
      <c r="B1" s="2" t="s">
        <v>1</v>
      </c>
      <c r="C1" s="2" t="s">
        <v>2</v>
      </c>
      <c r="D1" s="3" t="s">
        <v>3</v>
      </c>
      <c r="E1" s="4" t="s">
        <v>4</v>
      </c>
      <c r="F1" s="3" t="s">
        <v>5</v>
      </c>
      <c r="G1" s="3" t="s">
        <v>6</v>
      </c>
      <c r="H1" s="5" t="s">
        <v>7</v>
      </c>
      <c r="I1" s="6" t="s">
        <v>8</v>
      </c>
      <c r="J1" s="3" t="s">
        <v>9</v>
      </c>
      <c r="K1" s="3" t="s">
        <v>10</v>
      </c>
      <c r="L1" s="3" t="s">
        <v>11</v>
      </c>
      <c r="M1" s="7" t="s">
        <v>12</v>
      </c>
      <c r="N1" s="6" t="s">
        <v>13</v>
      </c>
      <c r="O1" s="6" t="s">
        <v>14</v>
      </c>
      <c r="P1" s="8" t="s">
        <v>15</v>
      </c>
      <c r="Q1" s="9"/>
      <c r="R1" s="9"/>
      <c r="S1" s="9"/>
      <c r="T1" s="9"/>
      <c r="U1" s="9"/>
      <c r="V1" s="9"/>
      <c r="W1" s="9"/>
      <c r="X1" s="9"/>
      <c r="Y1" s="9"/>
      <c r="Z1" s="9"/>
      <c r="AA1" s="9"/>
      <c r="AB1" s="9"/>
      <c r="AC1" s="9"/>
      <c r="AD1" s="9"/>
      <c r="AE1" s="9"/>
      <c r="AF1" s="9"/>
      <c r="AG1" s="9"/>
      <c r="AH1" s="10"/>
      <c r="AI1" s="11" t="s">
        <v>16</v>
      </c>
      <c r="AJ1" s="7" t="s">
        <v>12</v>
      </c>
      <c r="AK1" s="3" t="s">
        <v>17</v>
      </c>
      <c r="AL1" s="12" t="s">
        <v>18</v>
      </c>
      <c r="AM1" s="13" t="s">
        <v>19</v>
      </c>
      <c r="AN1" s="14"/>
      <c r="AO1" s="15"/>
      <c r="AP1" s="6" t="s">
        <v>20</v>
      </c>
      <c r="AQ1" s="6" t="s">
        <v>21</v>
      </c>
      <c r="AR1" s="16" t="s">
        <v>22</v>
      </c>
      <c r="AS1" s="17"/>
      <c r="AT1" s="17"/>
      <c r="AU1" s="17"/>
      <c r="AV1" s="17"/>
      <c r="AW1" s="18"/>
      <c r="AX1" s="12" t="s">
        <v>23</v>
      </c>
      <c r="AY1" s="12" t="s">
        <v>24</v>
      </c>
      <c r="AZ1" s="12" t="s">
        <v>12</v>
      </c>
      <c r="BA1" s="12" t="s">
        <v>25</v>
      </c>
      <c r="BB1" s="12" t="s">
        <v>12</v>
      </c>
      <c r="BC1" s="12" t="s">
        <v>26</v>
      </c>
      <c r="BD1" s="12" t="s">
        <v>27</v>
      </c>
      <c r="BE1" s="6" t="s">
        <v>28</v>
      </c>
      <c r="BF1" s="6" t="s">
        <v>29</v>
      </c>
      <c r="BG1" s="6" t="s">
        <v>30</v>
      </c>
      <c r="BH1" s="6" t="s">
        <v>31</v>
      </c>
      <c r="BI1" s="6" t="s">
        <v>32</v>
      </c>
      <c r="BJ1" s="6" t="s">
        <v>33</v>
      </c>
    </row>
    <row r="2" spans="1:62" ht="107" customHeight="1" x14ac:dyDescent="0.2">
      <c r="A2" s="19"/>
      <c r="B2" s="19"/>
      <c r="C2" s="19"/>
      <c r="D2" s="19"/>
      <c r="E2" s="20"/>
      <c r="F2" s="21"/>
      <c r="G2" s="19"/>
      <c r="H2" s="19"/>
      <c r="I2" s="19"/>
      <c r="J2" s="19"/>
      <c r="K2" s="19"/>
      <c r="L2" s="19"/>
      <c r="M2" s="22"/>
      <c r="N2" s="19"/>
      <c r="O2" s="19"/>
      <c r="P2" s="23" t="s">
        <v>34</v>
      </c>
      <c r="Q2" s="23" t="s">
        <v>35</v>
      </c>
      <c r="R2" s="23" t="s">
        <v>36</v>
      </c>
      <c r="S2" s="23" t="s">
        <v>37</v>
      </c>
      <c r="T2" s="23" t="s">
        <v>38</v>
      </c>
      <c r="U2" s="23" t="s">
        <v>39</v>
      </c>
      <c r="V2" s="23" t="s">
        <v>40</v>
      </c>
      <c r="W2" s="23" t="s">
        <v>41</v>
      </c>
      <c r="X2" s="23" t="s">
        <v>42</v>
      </c>
      <c r="Y2" s="23" t="s">
        <v>43</v>
      </c>
      <c r="Z2" s="23" t="s">
        <v>44</v>
      </c>
      <c r="AA2" s="23" t="s">
        <v>45</v>
      </c>
      <c r="AB2" s="23" t="s">
        <v>46</v>
      </c>
      <c r="AC2" s="23" t="s">
        <v>47</v>
      </c>
      <c r="AD2" s="23" t="s">
        <v>48</v>
      </c>
      <c r="AE2" s="23" t="s">
        <v>49</v>
      </c>
      <c r="AF2" s="23" t="s">
        <v>50</v>
      </c>
      <c r="AG2" s="23" t="s">
        <v>51</v>
      </c>
      <c r="AH2" s="23" t="s">
        <v>52</v>
      </c>
      <c r="AI2" s="22"/>
      <c r="AJ2" s="22"/>
      <c r="AK2" s="19"/>
      <c r="AL2" s="19"/>
      <c r="AM2" s="24" t="s">
        <v>53</v>
      </c>
      <c r="AN2" s="24" t="s">
        <v>54</v>
      </c>
      <c r="AO2" s="24" t="s">
        <v>55</v>
      </c>
      <c r="AP2" s="19"/>
      <c r="AQ2" s="19"/>
      <c r="AR2" s="25" t="s">
        <v>56</v>
      </c>
      <c r="AS2" s="25" t="s">
        <v>57</v>
      </c>
      <c r="AT2" s="25" t="s">
        <v>58</v>
      </c>
      <c r="AU2" s="25" t="s">
        <v>59</v>
      </c>
      <c r="AV2" s="25" t="s">
        <v>60</v>
      </c>
      <c r="AW2" s="25" t="s">
        <v>61</v>
      </c>
      <c r="AX2" s="19"/>
      <c r="AY2" s="19"/>
      <c r="AZ2" s="19"/>
      <c r="BA2" s="19"/>
      <c r="BB2" s="19"/>
      <c r="BC2" s="19"/>
      <c r="BD2" s="19"/>
      <c r="BE2" s="19"/>
      <c r="BF2" s="19"/>
      <c r="BG2" s="19"/>
      <c r="BH2" s="19"/>
      <c r="BI2" s="19"/>
      <c r="BJ2" s="19"/>
    </row>
    <row r="3" spans="1:62" ht="75" customHeight="1" x14ac:dyDescent="0.2">
      <c r="A3" s="26">
        <v>1</v>
      </c>
      <c r="B3" s="27" t="s">
        <v>62</v>
      </c>
      <c r="C3" s="27" t="s">
        <v>63</v>
      </c>
      <c r="D3" s="27" t="s">
        <v>64</v>
      </c>
      <c r="E3" s="27"/>
      <c r="F3" s="28" t="s">
        <v>65</v>
      </c>
      <c r="G3" s="28" t="s">
        <v>66</v>
      </c>
      <c r="H3" s="27" t="str">
        <f>_xlfn.CONCAT("Posibilidad de afectación ",IF(C3='[1]Opciones Tratamiento'!$E$2,"económica",IF(C3='[1]Opciones Tratamiento'!$E$4,"económica y reputacional",LOWER(C3)))," por ",LOWER(F3), ", debido a ",LOWER(G3))</f>
        <v>Posibilidad de afectación reputacional por  toma errada decisiones sobre la evaluación, adopción  e implementación de lineamientos de carácter misional, estratégico y administrativo, debido a las decisiones no se encuentren en la normatividad vigente</v>
      </c>
      <c r="I3" s="27" t="s">
        <v>67</v>
      </c>
      <c r="J3" s="26" t="s">
        <v>68</v>
      </c>
      <c r="K3" s="26" t="s">
        <v>69</v>
      </c>
      <c r="L3" s="29" t="str">
        <f>IF(OR(K3='[1]Opciones Tratamiento'!$K$14,K3='[1]Opciones Tratamiento'!$K$15,K3='[1]Opciones Tratamiento'!$K$16),"Muy Baja",IF(OR(K3='[1]Opciones Tratamiento'!$K$10,K3='[1]Opciones Tratamiento'!$K$11,K3='[1]Opciones Tratamiento'!$K$12,K3='[1]Opciones Tratamiento'!$K$13),"Baja",IF(OR(K3='[1]Opciones Tratamiento'!$K$4,K3='[1]Opciones Tratamiento'!$K$5,K3='[1]Opciones Tratamiento'!$K$6,K3='[1]Opciones Tratamiento'!$K$7,K3='[1]Opciones Tratamiento'!$K$8,K3='[1]Opciones Tratamiento'!$K$9),"Media",IF(K3='[1]Opciones Tratamiento'!$K$3,"Alta",IF(OR(K3='[1]Opciones Tratamiento'!$K$2,K3='[1]Opciones Tratamiento'!$K$17),"Muy Alta")))))</f>
        <v>Baja</v>
      </c>
      <c r="M3" s="30">
        <f>IF(L3="","",IF(L3="Muy Baja",0.2,IF(L3="Baja",0.4,IF(L3="Media",0.6,IF(L3="Alta",0.8,IF(L3="Muy Alta",1,))))))</f>
        <v>0.4</v>
      </c>
      <c r="N3" s="30" t="s">
        <v>70</v>
      </c>
      <c r="O3" s="30" t="str">
        <f ca="1">IF(NOT(ISERROR(MATCH(N3,'[1]Tabla Impacto'!$B$221:$B$223,0))),'[1]Tabla Impacto'!$F$223&amp;"Por favor no seleccionar los criterios de impacto(Afectación Económica o presupuestal y Pérdida Reputacional)",N3)</f>
        <v xml:space="preserve">     El riesgo afecta la imagen de la entidad con algunos usuarios de relevancia frente al logro de los objetivos</v>
      </c>
      <c r="P3" s="30"/>
      <c r="Q3" s="30"/>
      <c r="R3" s="30"/>
      <c r="S3" s="30"/>
      <c r="T3" s="30"/>
      <c r="U3" s="30"/>
      <c r="V3" s="30"/>
      <c r="W3" s="30"/>
      <c r="X3" s="30"/>
      <c r="Y3" s="30"/>
      <c r="Z3" s="30"/>
      <c r="AA3" s="30"/>
      <c r="AB3" s="30"/>
      <c r="AC3" s="30"/>
      <c r="AD3" s="30"/>
      <c r="AE3" s="30"/>
      <c r="AF3" s="30"/>
      <c r="AG3" s="30"/>
      <c r="AH3" s="30"/>
      <c r="AI3" s="29" t="str">
        <f ca="1">IF(OR(D3='[1]Opciones Tratamiento'!$H$2,D3='[1]Opciones Tratamiento'!$H$4),IF(OR(O3='[1]Tabla Impacto'!$C$11,O3='[1]Tabla Impacto'!$D$11),"Leve",IF(OR(O3='[1]Tabla Impacto'!$C$12,O3='[1]Tabla Impacto'!$D$12),"Menor",IF(OR(O3='[1]Tabla Impacto'!$C$13,O3='[1]Tabla Impacto'!$D$13),"Moderado",IF(OR(O3='[1]Tabla Impacto'!$C$14,O3='[1]Tabla Impacto'!$D$14),"Mayor",IF(OR(O3='[1]Tabla Impacto'!$C$15,O3='[1]Tabla Impacto'!$D$15),"Catastrófico",""))))),IF(D3='[1]Opciones Tratamiento'!$H$3,IF(COUNTIF('[1]Mapa final'!P3:AH3,"Si")&lt;=5,"Moderado",IF(AND(COUNTIF('[1]Mapa final'!P3:AH3,"Si")&gt;5,COUNTIF('[1]Mapa final'!P3:AH3,"Si")&lt;=10),"Mayor",IF(COUNTIF('[1]Mapa final'!P3:AH3,"Si")&gt;10,"Catastrófico","")))))</f>
        <v>Moderado</v>
      </c>
      <c r="AJ3" s="30">
        <f ca="1">IF(AI3="","",IF(AI3="Leve",0.2,IF(AI3="Menor",0.4,IF(AI3="Moderado",0.6,IF(AI3="Mayor",0.8,IF(AI3="Catastrófico",1,))))))</f>
        <v>0.6</v>
      </c>
      <c r="AK3" s="31" t="str">
        <f ca="1">IF(OR(AND(L3="Muy Baja",AI3="Leve"),AND(L3="Muy Baja",AI3="Menor"),AND(L3="Baja",AI3="Leve")),"Bajo",IF(OR(AND(L3="Muy baja",AI3="Moderado"),AND(L3="Baja",AI3="Menor"),AND(L3="Baja",AI3="Moderado"),AND(L3="Media",AI3="Leve"),AND(L3="Media",AI3="Menor"),AND(L3="Media",AI3="Moderado"),AND(L3="Alta",AI3="Leve"),AND(L3="Alta",AI3="Menor")),"Moderado",IF(OR(AND(L3="Muy Baja",AI3="Mayor"),AND(L3="Baja",AI3="Mayor"),AND(L3="Media",AI3="Mayor"),AND(L3="Alta",AI3="Moderado"),AND(L3="Alta",AI3="Mayor"),AND(L3="Muy Alta",AI3="Leve"),AND(L3="Muy Alta",AI3="Menor"),AND(L3="Muy Alta",AI3="Moderado"),AND(L3="Muy Alta",AI3="Mayor")),"Alto",IF(OR(AND(L3="Muy Baja",AI3="Catastrófico"),AND(L3="Baja",AI3="Catastrófico"),AND(L3="Media",AI3="Catastrófico"),AND(L3="Alta",AI3="Catastrófico"),AND(L3="Muy Alta",AI3="Catastrófico")),"Extremo",""))))</f>
        <v>Moderado</v>
      </c>
      <c r="AL3" s="32">
        <v>1</v>
      </c>
      <c r="AM3" s="32"/>
      <c r="AN3" s="32" t="e">
        <f>VLOOKUP(AM3,'[1]Opciones Tratamiento'!$M$2:$O$37,3,FALSE)</f>
        <v>#N/A</v>
      </c>
      <c r="AO3" s="33" t="e">
        <f>VLOOKUP(AM3,'[1]Opciones Tratamiento'!$M$2:$O$37,2,FALSE)</f>
        <v>#N/A</v>
      </c>
      <c r="AP3" s="34" t="s">
        <v>71</v>
      </c>
      <c r="AQ3" s="32" t="str">
        <f t="shared" ref="AQ3:AQ5" si="0">IF(OR(AR3="Preventivo",AR3="Detectivo"),"Probabilidad",IF(AR3="Correctivo","Impacto",""))</f>
        <v>Probabilidad</v>
      </c>
      <c r="AR3" s="35" t="s">
        <v>72</v>
      </c>
      <c r="AS3" s="35" t="s">
        <v>73</v>
      </c>
      <c r="AT3" s="36" t="str">
        <f t="shared" ref="AT3:AT5" si="1">IF(AND(AR3="Preventivo",AS3="Automático"),"50%",IF(AND(AR3="Preventivo",AS3="Manual"),"40%",IF(AND(AR3="Detectivo",AS3="Automático"),"40%",IF(AND(AR3="Detectivo",AS3="Manual"),"30%",IF(AND(AR3="Correctivo",AS3="Automático"),"35%",IF(AND(AR3="Correctivo",AS3="Manual"),"25%",""))))))</f>
        <v>40%</v>
      </c>
      <c r="AU3" s="35" t="s">
        <v>74</v>
      </c>
      <c r="AV3" s="35" t="s">
        <v>75</v>
      </c>
      <c r="AW3" s="35" t="s">
        <v>76</v>
      </c>
      <c r="AX3" s="37">
        <f>IFERROR(IF(AQ3="Probabilidad",(M3-(+M3*AT3)),IF(AQ3="Impacto",M3,"")),"")</f>
        <v>0.24</v>
      </c>
      <c r="AY3" s="38" t="str">
        <f t="shared" ref="AY3:AY5" si="2">IFERROR(IF(AX3="","",IF(AX3&lt;=0.2,"Muy Baja",IF(AX3&lt;=0.4,"Baja",IF(AX3&lt;=0.6,"Media",IF(AX3&lt;=0.8,"Alta","Muy Alta"))))),"")</f>
        <v>Baja</v>
      </c>
      <c r="AZ3" s="39">
        <f t="shared" ref="AZ3:AZ5" si="3">+AX3</f>
        <v>0.24</v>
      </c>
      <c r="BA3" s="38" t="str">
        <f t="shared" ref="BA3:BA5" ca="1" si="4">IFERROR(IF(BB3="","",IF(BB3&lt;=0.2,"Leve",IF(BB3&lt;=0.4,"Menor",IF(BB3&lt;=0.6,"Moderado",IF(BB3&lt;=0.8,"Mayor","Catastrófico"))))),"")</f>
        <v>Moderado</v>
      </c>
      <c r="BB3" s="39">
        <f ca="1">IFERROR(IF(AQ3="Impacto",(AJ3-(+AJ3*AT3)),IF(AQ3="Probabilidad",AJ3,"")),"")</f>
        <v>0.6</v>
      </c>
      <c r="BC3" s="40" t="str">
        <f t="shared" ref="BC3:BC5" ca="1" si="5">IFERROR(IF(OR(AND(AY3="Muy Baja",BA3="Leve"),AND(AY3="Muy Baja",BA3="Menor"),AND(AY3="Baja",BA3="Leve")),"Bajo",IF(OR(AND(AY3="Muy baja",BA3="Moderado"),AND(AY3="Baja",BA3="Menor"),AND(AY3="Baja",BA3="Moderado"),AND(AY3="Media",BA3="Leve"),AND(AY3="Media",BA3="Menor"),AND(AY3="Media",BA3="Moderado"),AND(AY3="Alta",BA3="Leve"),AND(AY3="Alta",BA3="Menor")),"Moderado",IF(OR(AND(AY3="Muy Baja",BA3="Mayor"),AND(AY3="Baja",BA3="Mayor"),AND(AY3="Media",BA3="Mayor"),AND(AY3="Alta",BA3="Moderado"),AND(AY3="Alta",BA3="Mayor"),AND(AY3="Muy Alta",BA3="Leve"),AND(AY3="Muy Alta",BA3="Menor"),AND(AY3="Muy Alta",BA3="Moderado"),AND(AY3="Muy Alta",BA3="Mayor")),"Alto",IF(OR(AND(AY3="Muy Baja",BA3="Catastrófico"),AND(AY3="Baja",BA3="Catastrófico"),AND(AY3="Media",BA3="Catastrófico"),AND(AY3="Alta",BA3="Catastrófico"),AND(AY3="Muy Alta",BA3="Catastrófico")),"Extremo","")))),"")</f>
        <v>Moderado</v>
      </c>
      <c r="BD3" s="41" t="s">
        <v>77</v>
      </c>
      <c r="BE3" s="42"/>
      <c r="BF3" s="32"/>
      <c r="BG3" s="43"/>
      <c r="BH3" s="43"/>
      <c r="BI3" s="42"/>
      <c r="BJ3" s="32"/>
    </row>
    <row r="4" spans="1:62" ht="75" customHeight="1" x14ac:dyDescent="0.2">
      <c r="A4" s="44">
        <v>2</v>
      </c>
      <c r="B4" s="45" t="s">
        <v>78</v>
      </c>
      <c r="C4" s="45" t="s">
        <v>63</v>
      </c>
      <c r="D4" s="45" t="s">
        <v>64</v>
      </c>
      <c r="E4" s="45"/>
      <c r="F4" s="46" t="s">
        <v>79</v>
      </c>
      <c r="G4" s="46" t="s">
        <v>80</v>
      </c>
      <c r="H4" s="45" t="str">
        <f>_xlfn.CONCAT("Posibilidad de afectación ",IF(C4='[1]Opciones Tratamiento'!$E$2,"económica",IF(C4='[1]Opciones Tratamiento'!$E$4,"económica y reputacional",LOWER(C4)))," por ",LOWER(F4), ", debido a ",LOWER(G4))</f>
        <v>Posibilidad de afectación reputacional por falta de oportunidad en  la asesoría para la planeación institucional  y la  implementación del mipg., debido a desconocimiento  o no aplicación  de los lineamientos, necesidades institucionales y marco legal para la formulación de planes, programas y proyectos por parte de las personas del proceso de planeación institucional</v>
      </c>
      <c r="I4" s="45" t="s">
        <v>67</v>
      </c>
      <c r="J4" s="44" t="s">
        <v>68</v>
      </c>
      <c r="K4" s="44" t="s">
        <v>69</v>
      </c>
      <c r="L4" s="47" t="str">
        <f>IF(OR(K4='[1]Opciones Tratamiento'!$K$14,K4='[1]Opciones Tratamiento'!$K$15,K4='[1]Opciones Tratamiento'!$K$16),"Muy Baja",IF(OR(K4='[1]Opciones Tratamiento'!$K$10,K4='[1]Opciones Tratamiento'!$K$11,K4='[1]Opciones Tratamiento'!$K$12,K4='[1]Opciones Tratamiento'!$K$13),"Baja",IF(OR(K4='[1]Opciones Tratamiento'!$K$4,K4='[1]Opciones Tratamiento'!$K$5,K4='[1]Opciones Tratamiento'!$K$6,K4='[1]Opciones Tratamiento'!$K$7,K4='[1]Opciones Tratamiento'!$K$8,K4='[1]Opciones Tratamiento'!$K$9),"Media",IF(K4='[1]Opciones Tratamiento'!$K$3,"Alta",IF(OR(K4='[1]Opciones Tratamiento'!$K$2,K4='[1]Opciones Tratamiento'!$K$17),"Muy Alta")))))</f>
        <v>Baja</v>
      </c>
      <c r="M4" s="48">
        <f>IF(L4="","",IF(L4="Muy Baja",0.2,IF(L4="Baja",0.4,IF(L4="Media",0.6,IF(L4="Alta",0.8,IF(L4="Muy Alta",1,))))))</f>
        <v>0.4</v>
      </c>
      <c r="N4" s="48" t="s">
        <v>70</v>
      </c>
      <c r="O4" s="48" t="str">
        <f ca="1">IF(NOT(ISERROR(MATCH(N4,'[1]Tabla Impacto'!$B$221:$B$223,0))),'[1]Tabla Impacto'!$F$223&amp;"Por favor no seleccionar los criterios de impacto(Afectación Económica o presupuestal y Pérdida Reputacional)",N4)</f>
        <v xml:space="preserve">     El riesgo afecta la imagen de la entidad con algunos usuarios de relevancia frente al logro de los objetivos</v>
      </c>
      <c r="P4" s="30"/>
      <c r="Q4" s="30"/>
      <c r="R4" s="30"/>
      <c r="S4" s="30"/>
      <c r="T4" s="30"/>
      <c r="U4" s="30"/>
      <c r="V4" s="30"/>
      <c r="W4" s="30"/>
      <c r="X4" s="30"/>
      <c r="Y4" s="30"/>
      <c r="Z4" s="30"/>
      <c r="AA4" s="30"/>
      <c r="AB4" s="30"/>
      <c r="AC4" s="30"/>
      <c r="AD4" s="30"/>
      <c r="AE4" s="30"/>
      <c r="AF4" s="30"/>
      <c r="AG4" s="30"/>
      <c r="AH4" s="30"/>
      <c r="AI4" s="47" t="str">
        <f ca="1">IF(OR(D4='[1]Opciones Tratamiento'!$H$2,D4='[1]Opciones Tratamiento'!$H$4),IF(OR(O4='[1]Tabla Impacto'!$C$11,O4='[1]Tabla Impacto'!$D$11),"Leve",IF(OR(O4='[1]Tabla Impacto'!$C$12,O4='[1]Tabla Impacto'!$D$12),"Menor",IF(OR(O4='[1]Tabla Impacto'!$C$13,O4='[1]Tabla Impacto'!$D$13),"Moderado",IF(OR(O4='[1]Tabla Impacto'!$C$14,O4='[1]Tabla Impacto'!$D$14),"Mayor",IF(OR(O4='[1]Tabla Impacto'!$C$15,O4='[1]Tabla Impacto'!$D$15),"Catastrófico",""))))),IF(D4='[1]Opciones Tratamiento'!$H$3,IF(COUNTIF('[1]Mapa final'!P4:AH4,"Si")&lt;=5,"Moderado",IF(AND(COUNTIF('[1]Mapa final'!P4:AH4,"Si")&gt;5,COUNTIF('[1]Mapa final'!P4:AH4,"Si")&lt;=10),"Mayor",IF(COUNTIF('[1]Mapa final'!P4:AH4,"Si")&gt;10,"Catastrófico","")))))</f>
        <v>Moderado</v>
      </c>
      <c r="AJ4" s="48">
        <f ca="1">IF(AI4="","",IF(AI4="Leve",0.2,IF(AI4="Menor",0.4,IF(AI4="Moderado",0.6,IF(AI4="Mayor",0.8,IF(AI4="Catastrófico",1,))))))</f>
        <v>0.6</v>
      </c>
      <c r="AK4" s="49" t="str">
        <f ca="1">IF(OR(AND(L4="Muy Baja",AI4="Leve"),AND(L4="Muy Baja",AI4="Menor"),AND(L4="Baja",AI4="Leve")),"Bajo",IF(OR(AND(L4="Muy baja",AI4="Moderado"),AND(L4="Baja",AI4="Menor"),AND(L4="Baja",AI4="Moderado"),AND(L4="Media",AI4="Leve"),AND(L4="Media",AI4="Menor"),AND(L4="Media",AI4="Moderado"),AND(L4="Alta",AI4="Leve"),AND(L4="Alta",AI4="Menor")),"Moderado",IF(OR(AND(L4="Muy Baja",AI4="Mayor"),AND(L4="Baja",AI4="Mayor"),AND(L4="Media",AI4="Mayor"),AND(L4="Alta",AI4="Moderado"),AND(L4="Alta",AI4="Mayor"),AND(L4="Muy Alta",AI4="Leve"),AND(L4="Muy Alta",AI4="Menor"),AND(L4="Muy Alta",AI4="Moderado"),AND(L4="Muy Alta",AI4="Mayor")),"Alto",IF(OR(AND(L4="Muy Baja",AI4="Catastrófico"),AND(L4="Baja",AI4="Catastrófico"),AND(L4="Media",AI4="Catastrófico"),AND(L4="Alta",AI4="Catastrófico"),AND(L4="Muy Alta",AI4="Catastrófico")),"Extremo",""))))</f>
        <v>Moderado</v>
      </c>
      <c r="AL4" s="32">
        <v>1</v>
      </c>
      <c r="AM4" s="32"/>
      <c r="AN4" s="32" t="e">
        <f>VLOOKUP(AM4,'[1]Opciones Tratamiento'!$M$2:$O$37,3,FALSE)</f>
        <v>#N/A</v>
      </c>
      <c r="AO4" s="33" t="e">
        <f>VLOOKUP(AM4,'[1]Opciones Tratamiento'!$M$2:$O$37,2,FALSE)</f>
        <v>#N/A</v>
      </c>
      <c r="AP4" s="50" t="s">
        <v>81</v>
      </c>
      <c r="AQ4" s="32" t="str">
        <f t="shared" si="0"/>
        <v>Probabilidad</v>
      </c>
      <c r="AR4" s="35" t="s">
        <v>72</v>
      </c>
      <c r="AS4" s="35" t="s">
        <v>73</v>
      </c>
      <c r="AT4" s="36" t="str">
        <f t="shared" si="1"/>
        <v>40%</v>
      </c>
      <c r="AU4" s="35" t="s">
        <v>74</v>
      </c>
      <c r="AV4" s="35" t="s">
        <v>75</v>
      </c>
      <c r="AW4" s="35" t="s">
        <v>76</v>
      </c>
      <c r="AX4" s="37">
        <f>IFERROR(IF(AQ4="Probabilidad",(M4-(+M4*AT4)),IF(AQ4="Impacto",M4,"")),"")</f>
        <v>0.24</v>
      </c>
      <c r="AY4" s="38" t="str">
        <f t="shared" si="2"/>
        <v>Baja</v>
      </c>
      <c r="AZ4" s="39">
        <f t="shared" si="3"/>
        <v>0.24</v>
      </c>
      <c r="BA4" s="38" t="str">
        <f t="shared" ca="1" si="4"/>
        <v>Moderado</v>
      </c>
      <c r="BB4" s="39">
        <f ca="1">IFERROR(IF(AQ4="Impacto",(AJ4-(+AJ4*AT4)),IF(AQ4="Probabilidad",AJ4,"")),"")</f>
        <v>0.6</v>
      </c>
      <c r="BC4" s="40" t="str">
        <f t="shared" ca="1" si="5"/>
        <v>Moderado</v>
      </c>
      <c r="BD4" s="41" t="s">
        <v>82</v>
      </c>
      <c r="BE4" s="42"/>
      <c r="BF4" s="32"/>
      <c r="BG4" s="43"/>
      <c r="BH4" s="43"/>
      <c r="BI4" s="42"/>
      <c r="BJ4" s="32"/>
    </row>
    <row r="5" spans="1:62" ht="75" customHeight="1" x14ac:dyDescent="0.2">
      <c r="A5" s="51"/>
      <c r="B5" s="52"/>
      <c r="C5" s="51"/>
      <c r="D5" s="51"/>
      <c r="E5" s="51"/>
      <c r="F5" s="53"/>
      <c r="G5" s="53"/>
      <c r="H5" s="51"/>
      <c r="I5" s="51"/>
      <c r="J5" s="51"/>
      <c r="K5" s="51"/>
      <c r="L5" s="51"/>
      <c r="M5" s="51"/>
      <c r="N5" s="51"/>
      <c r="O5" s="51"/>
      <c r="P5" s="30"/>
      <c r="Q5" s="30"/>
      <c r="R5" s="30"/>
      <c r="S5" s="30"/>
      <c r="T5" s="30"/>
      <c r="U5" s="30"/>
      <c r="V5" s="30"/>
      <c r="W5" s="30"/>
      <c r="X5" s="30"/>
      <c r="Y5" s="30"/>
      <c r="Z5" s="30"/>
      <c r="AA5" s="30"/>
      <c r="AB5" s="30"/>
      <c r="AC5" s="30"/>
      <c r="AD5" s="30"/>
      <c r="AE5" s="30"/>
      <c r="AF5" s="30"/>
      <c r="AG5" s="30"/>
      <c r="AH5" s="30"/>
      <c r="AI5" s="51"/>
      <c r="AJ5" s="51"/>
      <c r="AK5" s="51"/>
      <c r="AL5" s="32">
        <v>2</v>
      </c>
      <c r="AM5" s="32"/>
      <c r="AN5" s="32" t="e">
        <f>VLOOKUP(AM5,'[1]Opciones Tratamiento'!$M$2:$O$37,3,FALSE)</f>
        <v>#N/A</v>
      </c>
      <c r="AO5" s="33" t="e">
        <f>VLOOKUP(AM5,'[1]Opciones Tratamiento'!$M$2:$O$37,2,FALSE)</f>
        <v>#N/A</v>
      </c>
      <c r="AP5" s="50" t="s">
        <v>83</v>
      </c>
      <c r="AQ5" s="32" t="str">
        <f t="shared" si="0"/>
        <v>Probabilidad</v>
      </c>
      <c r="AR5" s="35" t="s">
        <v>72</v>
      </c>
      <c r="AS5" s="35" t="s">
        <v>73</v>
      </c>
      <c r="AT5" s="36" t="str">
        <f t="shared" si="1"/>
        <v>40%</v>
      </c>
      <c r="AU5" s="35" t="s">
        <v>74</v>
      </c>
      <c r="AV5" s="35" t="s">
        <v>75</v>
      </c>
      <c r="AW5" s="35" t="s">
        <v>76</v>
      </c>
      <c r="AX5" s="37">
        <f>IFERROR(IF(AND(AQ4="Probabilidad",AQ5="Probabilidad"),(AZ4-(+AZ4*AT5)),IF(AQ5="Probabilidad",(M4-(+M4*AT5)),IF(AQ5="Impacto",AZ4,""))),"")</f>
        <v>0.14399999999999999</v>
      </c>
      <c r="AY5" s="38" t="str">
        <f t="shared" si="2"/>
        <v>Muy Baja</v>
      </c>
      <c r="AZ5" s="39">
        <f t="shared" si="3"/>
        <v>0.14399999999999999</v>
      </c>
      <c r="BA5" s="38" t="str">
        <f t="shared" ca="1" si="4"/>
        <v>Moderado</v>
      </c>
      <c r="BB5" s="39">
        <f ca="1">IFERROR(IF(AND(AQ4="Impacto",AQ5="Impacto"),(BB4-(+BB4*AT5)),IF(AQ5="Impacto",($AJ$7-(+$AJ$7*AT5)),IF(AQ5="Probabilidad",BB4,""))),"")</f>
        <v>0.6</v>
      </c>
      <c r="BC5" s="40" t="str">
        <f t="shared" ca="1" si="5"/>
        <v>Moderado</v>
      </c>
      <c r="BD5" s="41" t="s">
        <v>77</v>
      </c>
      <c r="BE5" s="42"/>
      <c r="BF5" s="32"/>
      <c r="BG5" s="43"/>
      <c r="BH5" s="43"/>
      <c r="BI5" s="42"/>
      <c r="BJ5" s="32"/>
    </row>
  </sheetData>
  <mergeCells count="55">
    <mergeCell ref="AI4:AI5"/>
    <mergeCell ref="AJ4:AJ5"/>
    <mergeCell ref="AK4:AK5"/>
    <mergeCell ref="J4:J5"/>
    <mergeCell ref="K4:K5"/>
    <mergeCell ref="L4:L5"/>
    <mergeCell ref="M4:M5"/>
    <mergeCell ref="N4:N5"/>
    <mergeCell ref="O4:O5"/>
    <mergeCell ref="BJ1:BJ2"/>
    <mergeCell ref="A4:A5"/>
    <mergeCell ref="B4:B5"/>
    <mergeCell ref="C4:C5"/>
    <mergeCell ref="D4:D5"/>
    <mergeCell ref="E4:E5"/>
    <mergeCell ref="F4:F5"/>
    <mergeCell ref="G4:G5"/>
    <mergeCell ref="H4:H5"/>
    <mergeCell ref="I4:I5"/>
    <mergeCell ref="BD1:BD2"/>
    <mergeCell ref="BE1:BE2"/>
    <mergeCell ref="BF1:BF2"/>
    <mergeCell ref="BG1:BG2"/>
    <mergeCell ref="BH1:BH2"/>
    <mergeCell ref="BI1:BI2"/>
    <mergeCell ref="AX1:AX2"/>
    <mergeCell ref="AY1:AY2"/>
    <mergeCell ref="AZ1:AZ2"/>
    <mergeCell ref="BA1:BA2"/>
    <mergeCell ref="BB1:BB2"/>
    <mergeCell ref="BC1:BC2"/>
    <mergeCell ref="AK1:AK2"/>
    <mergeCell ref="AL1:AL2"/>
    <mergeCell ref="AM1:AO1"/>
    <mergeCell ref="AP1:AP2"/>
    <mergeCell ref="AQ1:AQ2"/>
    <mergeCell ref="AR1:AW1"/>
    <mergeCell ref="M1:M2"/>
    <mergeCell ref="N1:N2"/>
    <mergeCell ref="O1:O2"/>
    <mergeCell ref="P1:AH1"/>
    <mergeCell ref="AI1:AI2"/>
    <mergeCell ref="AJ1:AJ2"/>
    <mergeCell ref="G1:G2"/>
    <mergeCell ref="H1:H2"/>
    <mergeCell ref="I1:I2"/>
    <mergeCell ref="J1:J2"/>
    <mergeCell ref="K1:K2"/>
    <mergeCell ref="L1:L2"/>
    <mergeCell ref="A1:A2"/>
    <mergeCell ref="B1:B2"/>
    <mergeCell ref="C1:C2"/>
    <mergeCell ref="D1:D2"/>
    <mergeCell ref="E1:E2"/>
    <mergeCell ref="F1:F2"/>
  </mergeCells>
  <conditionalFormatting sqref="L3:L4">
    <cfRule type="cellIs" dxfId="24" priority="16" operator="equal">
      <formula>"Muy Alta"</formula>
    </cfRule>
    <cfRule type="cellIs" dxfId="25" priority="17" operator="equal">
      <formula>"Alta"</formula>
    </cfRule>
    <cfRule type="cellIs" dxfId="26" priority="18" operator="equal">
      <formula>"Media"</formula>
    </cfRule>
    <cfRule type="cellIs" dxfId="27" priority="19" operator="equal">
      <formula>"Baja"</formula>
    </cfRule>
    <cfRule type="cellIs" dxfId="28" priority="20" operator="equal">
      <formula>"Muy Baja"</formula>
    </cfRule>
  </conditionalFormatting>
  <conditionalFormatting sqref="O3:AH5">
    <cfRule type="containsText" dxfId="23" priority="15" operator="containsText" text="❌">
      <formula>NOT(ISERROR(SEARCH(("❌"),(O3))))</formula>
    </cfRule>
  </conditionalFormatting>
  <conditionalFormatting sqref="AI3:AI4">
    <cfRule type="cellIs" dxfId="21" priority="21" operator="equal">
      <formula>"Catastrófico"</formula>
    </cfRule>
    <cfRule type="cellIs" dxfId="20" priority="22" operator="equal">
      <formula>"Mayor"</formula>
    </cfRule>
    <cfRule type="cellIs" dxfId="19" priority="23" operator="equal">
      <formula>"Moderado"</formula>
    </cfRule>
    <cfRule type="cellIs" dxfId="18" priority="24" operator="equal">
      <formula>"Menor"</formula>
    </cfRule>
    <cfRule type="cellIs" dxfId="22" priority="25" operator="equal">
      <formula>"Leve"</formula>
    </cfRule>
  </conditionalFormatting>
  <conditionalFormatting sqref="AK3:AK4">
    <cfRule type="cellIs" dxfId="15" priority="26" operator="equal">
      <formula>"Extremo"</formula>
    </cfRule>
    <cfRule type="cellIs" dxfId="16" priority="27" operator="equal">
      <formula>"Alto"</formula>
    </cfRule>
    <cfRule type="cellIs" dxfId="17" priority="28" operator="equal">
      <formula>"Moderado"</formula>
    </cfRule>
    <cfRule type="cellIs" dxfId="14" priority="29" operator="equal">
      <formula>"Bajo"</formula>
    </cfRule>
  </conditionalFormatting>
  <conditionalFormatting sqref="AY3:AY5">
    <cfRule type="cellIs" dxfId="10" priority="1" operator="equal">
      <formula>"Muy Alta"</formula>
    </cfRule>
    <cfRule type="cellIs" dxfId="9" priority="2" operator="equal">
      <formula>"Alta"</formula>
    </cfRule>
    <cfRule type="cellIs" dxfId="12" priority="3" operator="equal">
      <formula>"Media"</formula>
    </cfRule>
    <cfRule type="cellIs" dxfId="13" priority="4" operator="equal">
      <formula>"Baja"</formula>
    </cfRule>
    <cfRule type="cellIs" dxfId="11" priority="5" operator="equal">
      <formula>"Muy Baja"</formula>
    </cfRule>
  </conditionalFormatting>
  <conditionalFormatting sqref="BA3:BA5">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BC3:BC5">
    <cfRule type="cellIs" dxfId="3" priority="11" operator="equal">
      <formula>"Extremo"</formula>
    </cfRule>
    <cfRule type="cellIs" dxfId="2" priority="12" operator="equal">
      <formula>"Alto"</formula>
    </cfRule>
    <cfRule type="cellIs" dxfId="1" priority="13" operator="equal">
      <formula>"Moderado"</formula>
    </cfRule>
    <cfRule type="cellIs" dxfId="0" priority="14" operator="equal">
      <formula>"Bajo"</formula>
    </cfRule>
  </conditionalFormatting>
  <dataValidations count="1">
    <dataValidation type="list" allowBlank="1" showInputMessage="1" showErrorMessage="1" sqref="E3:E5" xr:uid="{46E22998-6BA4-054F-903E-EE309B5B6F3C}">
      <formula1>INDIRECT(D3)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Barrero Muñoz</dc:creator>
  <cp:lastModifiedBy>Rodrigo  Barrero Muñoz</cp:lastModifiedBy>
  <dcterms:created xsi:type="dcterms:W3CDTF">2025-03-07T17:36:27Z</dcterms:created>
  <dcterms:modified xsi:type="dcterms:W3CDTF">2025-03-07T17:40:09Z</dcterms:modified>
</cp:coreProperties>
</file>