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rodrigobarrero/Library/CloudStorage/OneDrive-Personal/Documents/SSF/CONTRATO 2024/EJECUCIÓN/GESTIÓN DEL RIESGO 2024/MAPAS DE RIESGOS 2024/MAPA DE RIESGOS 2024 V2/"/>
    </mc:Choice>
  </mc:AlternateContent>
  <xr:revisionPtr revIDLastSave="0" documentId="13_ncr:1_{F635EB34-F789-2B45-ABB8-86119FCC5BB4}" xr6:coauthVersionLast="47" xr6:coauthVersionMax="47" xr10:uidLastSave="{00000000-0000-0000-0000-000000000000}"/>
  <bookViews>
    <workbookView xWindow="34200" yWindow="500" windowWidth="38400" windowHeight="21100" activeTab="1" xr2:uid="{00000000-000D-0000-FFFF-FFFF00000000}"/>
  </bookViews>
  <sheets>
    <sheet name="Intructivo" sheetId="1" r:id="rId1"/>
    <sheet name="Mapa final" sheetId="2" r:id="rId2"/>
    <sheet name="Opciones Tratamiento" sheetId="8" r:id="rId3"/>
    <sheet name="Matriz Calor Inherente" sheetId="3" r:id="rId4"/>
    <sheet name="Matriz Calor Residual" sheetId="4" r:id="rId5"/>
    <sheet name="Tabla probabilidad" sheetId="5" r:id="rId6"/>
    <sheet name="Tabla Impacto" sheetId="6" r:id="rId7"/>
    <sheet name="Tabla Valoración controles" sheetId="7" r:id="rId8"/>
    <sheet name="Hoja1" sheetId="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De_corrupción">'Opciones Tratamiento'!$I$3</definedName>
    <definedName name="De_gestión">'Opciones Tratamiento'!$I$2</definedName>
    <definedName name="De_seguridad_de_la_información">'Opciones Tratamiento'!$I$4:$I$14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87" i="2" l="1"/>
  <c r="AQ87" i="2"/>
  <c r="AO87" i="2"/>
  <c r="AN87" i="2"/>
  <c r="AT86" i="2"/>
  <c r="AQ86" i="2"/>
  <c r="AO86" i="2"/>
  <c r="AN86" i="2"/>
  <c r="AT85" i="2"/>
  <c r="AQ85" i="2"/>
  <c r="AO85" i="2"/>
  <c r="AN85" i="2"/>
  <c r="L85" i="2"/>
  <c r="M85" i="2" s="1"/>
  <c r="H85" i="2"/>
  <c r="BB84" i="2"/>
  <c r="BA84" i="2" s="1"/>
  <c r="AT84" i="2"/>
  <c r="AQ84" i="2"/>
  <c r="AO84" i="2"/>
  <c r="AN84" i="2"/>
  <c r="BA83" i="2"/>
  <c r="AT83" i="2"/>
  <c r="AQ83" i="2"/>
  <c r="AO83" i="2"/>
  <c r="AN83" i="2"/>
  <c r="AT82" i="2"/>
  <c r="AQ82" i="2"/>
  <c r="AO82" i="2"/>
  <c r="AN82" i="2"/>
  <c r="M82" i="2"/>
  <c r="AX82" i="2" s="1"/>
  <c r="L82" i="2"/>
  <c r="H82" i="2"/>
  <c r="AZ82" i="2" l="1"/>
  <c r="AX83" i="2" s="1"/>
  <c r="AY82" i="2"/>
  <c r="AX85" i="2"/>
  <c r="AZ83" i="2" l="1"/>
  <c r="AX84" i="2" s="1"/>
  <c r="AY83" i="2"/>
  <c r="BC83" i="2" s="1"/>
  <c r="AY85" i="2"/>
  <c r="AZ85" i="2"/>
  <c r="AX86" i="2" s="1"/>
  <c r="AZ86" i="2" l="1"/>
  <c r="AX87" i="2" s="1"/>
  <c r="AY86" i="2"/>
  <c r="AZ84" i="2"/>
  <c r="AY84" i="2"/>
  <c r="BC84" i="2" s="1"/>
  <c r="AY87" i="2" l="1"/>
  <c r="AZ87" i="2"/>
  <c r="O85" i="2" l="1"/>
  <c r="AI85" i="2" s="1"/>
  <c r="O82" i="2"/>
  <c r="AI82" i="2" s="1"/>
  <c r="AJ82" i="2" l="1"/>
  <c r="BB82" i="2" s="1"/>
  <c r="AK82" i="2"/>
  <c r="AJ85" i="2"/>
  <c r="BB85" i="2" s="1"/>
  <c r="BA85" i="2" s="1"/>
  <c r="BC85" i="2" s="1"/>
  <c r="AK85" i="2"/>
  <c r="BA82" i="2" l="1"/>
  <c r="BC82" i="2" s="1"/>
  <c r="BB86" i="2"/>
  <c r="BA86" i="2" l="1"/>
  <c r="BC86" i="2" s="1"/>
  <c r="BB87" i="2"/>
  <c r="BA87" i="2" s="1"/>
  <c r="BC87" i="2" s="1"/>
  <c r="AT81" i="2" l="1"/>
  <c r="AQ81" i="2"/>
  <c r="AO81" i="2"/>
  <c r="AN81" i="2"/>
  <c r="AT80" i="2"/>
  <c r="AQ80" i="2"/>
  <c r="AO80" i="2"/>
  <c r="AN80" i="2"/>
  <c r="AT79" i="2"/>
  <c r="AQ79" i="2"/>
  <c r="AO79" i="2"/>
  <c r="AN79" i="2"/>
  <c r="AT78" i="2"/>
  <c r="AQ78" i="2"/>
  <c r="AO78" i="2"/>
  <c r="AN78" i="2"/>
  <c r="AT77" i="2"/>
  <c r="AQ77" i="2"/>
  <c r="AO77" i="2"/>
  <c r="AN77" i="2"/>
  <c r="AT76" i="2"/>
  <c r="AQ76" i="2"/>
  <c r="AO76" i="2"/>
  <c r="AN76" i="2"/>
  <c r="L76" i="2"/>
  <c r="M76" i="2" s="1"/>
  <c r="AX76" i="2" s="1"/>
  <c r="H76" i="2"/>
  <c r="BA75" i="2"/>
  <c r="AT75" i="2"/>
  <c r="AQ75" i="2"/>
  <c r="AO75" i="2"/>
  <c r="AN75" i="2"/>
  <c r="AT74" i="2"/>
  <c r="AQ74" i="2"/>
  <c r="AX74" i="2" s="1"/>
  <c r="AO74" i="2"/>
  <c r="AN74" i="2"/>
  <c r="L74" i="2"/>
  <c r="M74" i="2" s="1"/>
  <c r="H74" i="2"/>
  <c r="AZ74" i="2" l="1"/>
  <c r="AX75" i="2" s="1"/>
  <c r="AY74" i="2"/>
  <c r="AY76" i="2"/>
  <c r="AZ76" i="2"/>
  <c r="AX77" i="2" s="1"/>
  <c r="AY75" i="2" l="1"/>
  <c r="BC75" i="2" s="1"/>
  <c r="AZ75" i="2"/>
  <c r="AZ77" i="2"/>
  <c r="AX78" i="2" s="1"/>
  <c r="AY77" i="2"/>
  <c r="AZ78" i="2" l="1"/>
  <c r="AX79" i="2" s="1"/>
  <c r="AY78" i="2"/>
  <c r="AY79" i="2" l="1"/>
  <c r="AZ79" i="2"/>
  <c r="AX80" i="2" s="1"/>
  <c r="AY80" i="2" l="1"/>
  <c r="AZ80" i="2"/>
  <c r="AX81" i="2" s="1"/>
  <c r="AY81" i="2" l="1"/>
  <c r="AZ81" i="2"/>
  <c r="O74" i="2" l="1"/>
  <c r="AI74" i="2" s="1"/>
  <c r="O76" i="2"/>
  <c r="AI76" i="2" s="1"/>
  <c r="AK76" i="2" l="1"/>
  <c r="AJ76" i="2"/>
  <c r="BB76" i="2" s="1"/>
  <c r="BA76" i="2" s="1"/>
  <c r="BC76" i="2" s="1"/>
  <c r="AK74" i="2"/>
  <c r="AJ74" i="2"/>
  <c r="BB74" i="2" s="1"/>
  <c r="BA74" i="2" l="1"/>
  <c r="BC74" i="2" s="1"/>
  <c r="BB77" i="2"/>
  <c r="BA77" i="2" l="1"/>
  <c r="BC77" i="2" s="1"/>
  <c r="BB78" i="2"/>
  <c r="BA78" i="2" l="1"/>
  <c r="BC78" i="2" s="1"/>
  <c r="BB79" i="2"/>
  <c r="BA79" i="2" l="1"/>
  <c r="BC79" i="2" s="1"/>
  <c r="BB80" i="2"/>
  <c r="BA80" i="2" s="1"/>
  <c r="BC80" i="2" s="1"/>
  <c r="BB81" i="2"/>
  <c r="BA81" i="2" s="1"/>
  <c r="BC81" i="2" s="1"/>
  <c r="AT73" i="2" l="1"/>
  <c r="AQ73" i="2"/>
  <c r="AO73" i="2"/>
  <c r="AN73" i="2"/>
  <c r="BA72" i="2"/>
  <c r="AT72" i="2"/>
  <c r="AQ72" i="2"/>
  <c r="AO72" i="2"/>
  <c r="AN72" i="2"/>
  <c r="AT71" i="2"/>
  <c r="AQ71" i="2"/>
  <c r="AO71" i="2"/>
  <c r="AN71" i="2"/>
  <c r="L71" i="2"/>
  <c r="M71" i="2" s="1"/>
  <c r="H71" i="2"/>
  <c r="AX71" i="2" l="1"/>
  <c r="AY71" i="2" l="1"/>
  <c r="AZ71" i="2"/>
  <c r="AX72" i="2" s="1"/>
  <c r="AY72" i="2" l="1"/>
  <c r="BC72" i="2" s="1"/>
  <c r="AZ72" i="2"/>
  <c r="AX73" i="2" s="1"/>
  <c r="AZ73" i="2" l="1"/>
  <c r="AY73" i="2"/>
  <c r="O71" i="2"/>
  <c r="AI71" i="2" s="1"/>
  <c r="AK71" i="2" l="1"/>
  <c r="AJ71" i="2"/>
  <c r="BB71" i="2" s="1"/>
  <c r="BA71" i="2" l="1"/>
  <c r="BC71" i="2" s="1"/>
  <c r="BB73" i="2"/>
  <c r="BA73" i="2" s="1"/>
  <c r="BC73" i="2" s="1"/>
  <c r="AT70" i="2" l="1"/>
  <c r="AQ70" i="2"/>
  <c r="AO70" i="2"/>
  <c r="AN70" i="2"/>
  <c r="AT69" i="2"/>
  <c r="AQ69" i="2"/>
  <c r="AO69" i="2"/>
  <c r="AN69" i="2"/>
  <c r="L69" i="2"/>
  <c r="M69" i="2" s="1"/>
  <c r="H69" i="2"/>
  <c r="AT68" i="2"/>
  <c r="AQ68" i="2"/>
  <c r="AO68" i="2"/>
  <c r="AN68" i="2"/>
  <c r="L68" i="2"/>
  <c r="M68" i="2" s="1"/>
  <c r="H68" i="2"/>
  <c r="AT67" i="2"/>
  <c r="AQ67" i="2"/>
  <c r="AO67" i="2"/>
  <c r="AN67" i="2"/>
  <c r="L67" i="2"/>
  <c r="M67" i="2" s="1"/>
  <c r="H67" i="2"/>
  <c r="AX69" i="2" l="1"/>
  <c r="AX68" i="2"/>
  <c r="AZ68" i="2" s="1"/>
  <c r="AX67" i="2"/>
  <c r="AZ69" i="2"/>
  <c r="AX70" i="2" s="1"/>
  <c r="AY69" i="2"/>
  <c r="AY68" i="2" l="1"/>
  <c r="AZ70" i="2"/>
  <c r="AY70" i="2"/>
  <c r="AY67" i="2"/>
  <c r="AZ67" i="2"/>
  <c r="O68" i="2" l="1"/>
  <c r="AI68" i="2" s="1"/>
  <c r="O67" i="2"/>
  <c r="AI67" i="2" s="1"/>
  <c r="O69" i="2"/>
  <c r="AI69" i="2" s="1"/>
  <c r="AK69" i="2" l="1"/>
  <c r="AJ69" i="2"/>
  <c r="BB69" i="2" s="1"/>
  <c r="BA69" i="2" s="1"/>
  <c r="BC69" i="2" s="1"/>
  <c r="AJ67" i="2"/>
  <c r="BB67" i="2" s="1"/>
  <c r="BA67" i="2" s="1"/>
  <c r="BC67" i="2" s="1"/>
  <c r="AK67" i="2"/>
  <c r="AK68" i="2"/>
  <c r="AJ68" i="2"/>
  <c r="BB68" i="2" s="1"/>
  <c r="BA68" i="2" l="1"/>
  <c r="BC68" i="2" s="1"/>
  <c r="BB70" i="2"/>
  <c r="BA70" i="2" s="1"/>
  <c r="BC70" i="2" s="1"/>
  <c r="AT63" i="2" l="1"/>
  <c r="AQ63" i="2"/>
  <c r="AO63" i="2"/>
  <c r="AN63" i="2"/>
  <c r="L63" i="2"/>
  <c r="M63" i="2" s="1"/>
  <c r="AX63" i="2" s="1"/>
  <c r="H63" i="2"/>
  <c r="AT62" i="2"/>
  <c r="AQ62" i="2"/>
  <c r="AT61" i="2"/>
  <c r="AQ61" i="2"/>
  <c r="AO61" i="2"/>
  <c r="AN61" i="2"/>
  <c r="BA60" i="2"/>
  <c r="AT60" i="2"/>
  <c r="AQ60" i="2"/>
  <c r="AO60" i="2"/>
  <c r="AN60" i="2"/>
  <c r="AT59" i="2"/>
  <c r="AQ59" i="2"/>
  <c r="AO59" i="2"/>
  <c r="AN59" i="2"/>
  <c r="L59" i="2"/>
  <c r="M59" i="2" s="1"/>
  <c r="H59" i="2"/>
  <c r="AZ63" i="2" l="1"/>
  <c r="AY63" i="2"/>
  <c r="AX59" i="2"/>
  <c r="AZ59" i="2" l="1"/>
  <c r="AX60" i="2" s="1"/>
  <c r="AY59" i="2"/>
  <c r="AZ60" i="2" l="1"/>
  <c r="AY60" i="2"/>
  <c r="BC60" i="2" s="1"/>
  <c r="AX62" i="2" l="1"/>
  <c r="AX61" i="2"/>
  <c r="AY61" i="2" l="1"/>
  <c r="AZ61" i="2"/>
  <c r="AZ62" i="2"/>
  <c r="AY62" i="2"/>
  <c r="O59" i="2" l="1"/>
  <c r="AI59" i="2" s="1"/>
  <c r="O63" i="2"/>
  <c r="AI63" i="2" s="1"/>
  <c r="AJ63" i="2" l="1"/>
  <c r="BB63" i="2" s="1"/>
  <c r="BA63" i="2" s="1"/>
  <c r="BC63" i="2" s="1"/>
  <c r="AK63" i="2"/>
  <c r="AK59" i="2"/>
  <c r="AJ59" i="2"/>
  <c r="BB59" i="2" s="1"/>
  <c r="BA59" i="2" l="1"/>
  <c r="BC59" i="2" s="1"/>
  <c r="BB61" i="2"/>
  <c r="BA61" i="2" l="1"/>
  <c r="BC61" i="2" s="1"/>
  <c r="BB62" i="2"/>
  <c r="BA62" i="2" s="1"/>
  <c r="BC62" i="2" s="1"/>
  <c r="AT58" i="2" l="1"/>
  <c r="AQ58" i="2"/>
  <c r="AO58" i="2"/>
  <c r="AN58" i="2"/>
  <c r="L58" i="2"/>
  <c r="H58" i="2"/>
  <c r="AT57" i="2"/>
  <c r="AQ57" i="2"/>
  <c r="AO57" i="2"/>
  <c r="AN57" i="2"/>
  <c r="L57" i="2"/>
  <c r="H57" i="2"/>
  <c r="M57" i="2" l="1"/>
  <c r="AX57" i="2"/>
  <c r="M58" i="2"/>
  <c r="AX58" i="2" s="1"/>
  <c r="AZ57" i="2" l="1"/>
  <c r="AY57" i="2"/>
  <c r="AY58" i="2"/>
  <c r="AZ58" i="2"/>
  <c r="O57" i="2" l="1"/>
  <c r="AI57" i="2" s="1"/>
  <c r="O58" i="2"/>
  <c r="AI58" i="2" s="1"/>
  <c r="AJ58" i="2" l="1"/>
  <c r="BB58" i="2" s="1"/>
  <c r="BA58" i="2" s="1"/>
  <c r="BC58" i="2" s="1"/>
  <c r="AK58" i="2"/>
  <c r="AJ57" i="2"/>
  <c r="BB57" i="2" s="1"/>
  <c r="BA57" i="2" s="1"/>
  <c r="BC57" i="2" s="1"/>
  <c r="AK57" i="2"/>
  <c r="BA56" i="2" l="1"/>
  <c r="AT56" i="2"/>
  <c r="AQ56" i="2"/>
  <c r="AO56" i="2"/>
  <c r="AN56" i="2"/>
  <c r="AT55" i="2"/>
  <c r="AQ55" i="2"/>
  <c r="AO55" i="2"/>
  <c r="AN55" i="2"/>
  <c r="L55" i="2"/>
  <c r="M55" i="2" s="1"/>
  <c r="H55" i="2"/>
  <c r="BA54" i="2"/>
  <c r="AT54" i="2"/>
  <c r="AQ54" i="2"/>
  <c r="AO54" i="2"/>
  <c r="AN54" i="2"/>
  <c r="AT53" i="2"/>
  <c r="AQ53" i="2"/>
  <c r="AO53" i="2"/>
  <c r="AN53" i="2"/>
  <c r="L53" i="2"/>
  <c r="M53" i="2" s="1"/>
  <c r="AX53" i="2" s="1"/>
  <c r="H53" i="2"/>
  <c r="AZ53" i="2" l="1"/>
  <c r="AX54" i="2" s="1"/>
  <c r="AY53" i="2"/>
  <c r="AX55" i="2"/>
  <c r="AZ54" i="2" l="1"/>
  <c r="AY54" i="2"/>
  <c r="BC54" i="2" s="1"/>
  <c r="AY55" i="2"/>
  <c r="AZ55" i="2"/>
  <c r="AX56" i="2" s="1"/>
  <c r="AZ56" i="2" l="1"/>
  <c r="AY56" i="2"/>
  <c r="BC56" i="2" s="1"/>
  <c r="O53" i="2" l="1"/>
  <c r="AI53" i="2" s="1"/>
  <c r="O55" i="2"/>
  <c r="AI55" i="2" s="1"/>
  <c r="AJ55" i="2" l="1"/>
  <c r="BB55" i="2" s="1"/>
  <c r="BA55" i="2" s="1"/>
  <c r="BC55" i="2" s="1"/>
  <c r="AK55" i="2"/>
  <c r="AJ53" i="2"/>
  <c r="BB53" i="2" s="1"/>
  <c r="BA53" i="2" s="1"/>
  <c r="BC53" i="2" s="1"/>
  <c r="AK53" i="2"/>
  <c r="AT52" i="2" l="1"/>
  <c r="AQ52" i="2"/>
  <c r="AO52" i="2"/>
  <c r="AN52" i="2"/>
  <c r="AT51" i="2"/>
  <c r="AQ51" i="2"/>
  <c r="AO51" i="2"/>
  <c r="AN51" i="2"/>
  <c r="AT50" i="2"/>
  <c r="AQ50" i="2"/>
  <c r="AO50" i="2"/>
  <c r="AN50" i="2"/>
  <c r="AT49" i="2"/>
  <c r="AQ49" i="2"/>
  <c r="AO49" i="2"/>
  <c r="AN49" i="2"/>
  <c r="AT48" i="2"/>
  <c r="AQ48" i="2"/>
  <c r="AO48" i="2"/>
  <c r="AN48" i="2"/>
  <c r="L48" i="2"/>
  <c r="M48" i="2" s="1"/>
  <c r="AX48" i="2" s="1"/>
  <c r="H48" i="2"/>
  <c r="AT47" i="2"/>
  <c r="AQ47" i="2"/>
  <c r="AO47" i="2"/>
  <c r="AN47" i="2"/>
  <c r="AT46" i="2"/>
  <c r="AQ46" i="2"/>
  <c r="AO46" i="2"/>
  <c r="AN46" i="2"/>
  <c r="AT45" i="2"/>
  <c r="AQ45" i="2"/>
  <c r="AO45" i="2"/>
  <c r="AN45" i="2"/>
  <c r="AT44" i="2"/>
  <c r="AQ44" i="2"/>
  <c r="AO44" i="2"/>
  <c r="AN44" i="2"/>
  <c r="L44" i="2"/>
  <c r="H44" i="2"/>
  <c r="AT43" i="2"/>
  <c r="AQ43" i="2"/>
  <c r="AO43" i="2"/>
  <c r="AN43" i="2"/>
  <c r="AT42" i="2"/>
  <c r="AQ42" i="2"/>
  <c r="AO42" i="2"/>
  <c r="AN42" i="2"/>
  <c r="AT41" i="2"/>
  <c r="AQ41" i="2"/>
  <c r="AO41" i="2"/>
  <c r="AN41" i="2"/>
  <c r="L41" i="2"/>
  <c r="M41" i="2" s="1"/>
  <c r="H41" i="2"/>
  <c r="BA40" i="2"/>
  <c r="AT40" i="2"/>
  <c r="AQ40" i="2"/>
  <c r="AO40" i="2"/>
  <c r="AN40" i="2"/>
  <c r="AT39" i="2"/>
  <c r="AQ39" i="2"/>
  <c r="AO39" i="2"/>
  <c r="AN39" i="2"/>
  <c r="L39" i="2"/>
  <c r="M39" i="2" s="1"/>
  <c r="H39" i="2"/>
  <c r="AT38" i="2"/>
  <c r="AQ38" i="2"/>
  <c r="AO38" i="2"/>
  <c r="AN38" i="2"/>
  <c r="AT37" i="2"/>
  <c r="AQ37" i="2"/>
  <c r="AO37" i="2"/>
  <c r="AN37" i="2"/>
  <c r="AT36" i="2"/>
  <c r="AQ36" i="2"/>
  <c r="AO36" i="2"/>
  <c r="AN36" i="2"/>
  <c r="L36" i="2"/>
  <c r="H36" i="2"/>
  <c r="AZ48" i="2" l="1"/>
  <c r="AY48" i="2"/>
  <c r="AX49" i="2"/>
  <c r="M44" i="2"/>
  <c r="AX44" i="2" s="1"/>
  <c r="AX41" i="2"/>
  <c r="AX39" i="2"/>
  <c r="AY39" i="2" s="1"/>
  <c r="M36" i="2"/>
  <c r="AX36" i="2" s="1"/>
  <c r="AZ39" i="2" l="1"/>
  <c r="AX40" i="2" s="1"/>
  <c r="AY40" i="2" s="1"/>
  <c r="BC40" i="2" s="1"/>
  <c r="AZ44" i="2"/>
  <c r="AX45" i="2" s="1"/>
  <c r="AY44" i="2"/>
  <c r="AZ49" i="2"/>
  <c r="AX50" i="2" s="1"/>
  <c r="AY49" i="2"/>
  <c r="AY41" i="2"/>
  <c r="AZ41" i="2"/>
  <c r="AX42" i="2" s="1"/>
  <c r="AY36" i="2"/>
  <c r="AZ36" i="2"/>
  <c r="AX37" i="2" s="1"/>
  <c r="AZ40" i="2" l="1"/>
  <c r="AY50" i="2"/>
  <c r="AZ50" i="2"/>
  <c r="AX51" i="2" s="1"/>
  <c r="AZ45" i="2"/>
  <c r="AX46" i="2" s="1"/>
  <c r="AY45" i="2"/>
  <c r="AZ42" i="2"/>
  <c r="AX43" i="2" s="1"/>
  <c r="AY42" i="2"/>
  <c r="AY37" i="2"/>
  <c r="AZ37" i="2"/>
  <c r="AX38" i="2" s="1"/>
  <c r="AZ51" i="2" l="1"/>
  <c r="AX52" i="2" s="1"/>
  <c r="AY51" i="2"/>
  <c r="AZ46" i="2"/>
  <c r="AX47" i="2" s="1"/>
  <c r="AY46" i="2"/>
  <c r="AZ43" i="2"/>
  <c r="AY43" i="2"/>
  <c r="AZ38" i="2"/>
  <c r="AY38" i="2"/>
  <c r="AY47" i="2" l="1"/>
  <c r="AZ47" i="2"/>
  <c r="AZ52" i="2"/>
  <c r="AY52" i="2"/>
  <c r="O36" i="2"/>
  <c r="AI36" i="2" s="1"/>
  <c r="O39" i="2"/>
  <c r="AI39" i="2" s="1"/>
  <c r="AK39" i="2" l="1"/>
  <c r="AJ39" i="2"/>
  <c r="BB39" i="2" s="1"/>
  <c r="AJ36" i="2"/>
  <c r="BB36" i="2" s="1"/>
  <c r="AK36" i="2"/>
  <c r="BA39" i="2" l="1"/>
  <c r="BC39" i="2" s="1"/>
  <c r="BB42" i="2"/>
  <c r="BA36" i="2"/>
  <c r="BC36" i="2" s="1"/>
  <c r="BB38" i="2"/>
  <c r="BA38" i="2" s="1"/>
  <c r="BC38" i="2" s="1"/>
  <c r="BA42" i="2" l="1"/>
  <c r="BC42" i="2" s="1"/>
  <c r="BB45" i="2"/>
  <c r="H18" i="2"/>
  <c r="AT31" i="2"/>
  <c r="AQ31" i="2"/>
  <c r="AO31" i="2"/>
  <c r="AN31" i="2"/>
  <c r="AT30" i="2"/>
  <c r="AQ30" i="2"/>
  <c r="AO30" i="2"/>
  <c r="AN30" i="2"/>
  <c r="AT29" i="2"/>
  <c r="AQ29" i="2"/>
  <c r="AO29" i="2"/>
  <c r="AN29" i="2"/>
  <c r="AT28" i="2"/>
  <c r="AQ28" i="2"/>
  <c r="AO28" i="2"/>
  <c r="AN28" i="2"/>
  <c r="L28" i="2"/>
  <c r="H28" i="2"/>
  <c r="AT27" i="2"/>
  <c r="AQ27" i="2"/>
  <c r="AO27" i="2"/>
  <c r="AN27" i="2"/>
  <c r="AT26" i="2"/>
  <c r="AQ26" i="2"/>
  <c r="AO26" i="2"/>
  <c r="AN26" i="2"/>
  <c r="AT25" i="2"/>
  <c r="AQ25" i="2"/>
  <c r="AO25" i="2"/>
  <c r="AN25" i="2"/>
  <c r="L25" i="2"/>
  <c r="M25" i="2" s="1"/>
  <c r="H25" i="2"/>
  <c r="AT24" i="2"/>
  <c r="AQ24" i="2"/>
  <c r="AO24" i="2"/>
  <c r="AN24" i="2"/>
  <c r="AT23" i="2"/>
  <c r="AQ23" i="2"/>
  <c r="AO23" i="2"/>
  <c r="AN23" i="2"/>
  <c r="AT22" i="2"/>
  <c r="AQ22" i="2"/>
  <c r="AO22" i="2"/>
  <c r="AN22" i="2"/>
  <c r="L22" i="2"/>
  <c r="H22" i="2"/>
  <c r="AT21" i="2"/>
  <c r="AQ21" i="2"/>
  <c r="AO21" i="2"/>
  <c r="AN21" i="2"/>
  <c r="AT20" i="2"/>
  <c r="AQ20" i="2"/>
  <c r="AO20" i="2"/>
  <c r="AN20" i="2"/>
  <c r="L20" i="2"/>
  <c r="M20" i="2" s="1"/>
  <c r="H20" i="2"/>
  <c r="BA45" i="2" l="1"/>
  <c r="BC45" i="2" s="1"/>
  <c r="BB46" i="2"/>
  <c r="AX20" i="2"/>
  <c r="AZ20" i="2" s="1"/>
  <c r="AX21" i="2" s="1"/>
  <c r="AX25" i="2"/>
  <c r="M22" i="2"/>
  <c r="AX22" i="2" s="1"/>
  <c r="M28" i="2"/>
  <c r="AX28" i="2" s="1"/>
  <c r="AY20" i="2" l="1"/>
  <c r="BA46" i="2"/>
  <c r="BC46" i="2" s="1"/>
  <c r="BB47" i="2"/>
  <c r="BA47" i="2" s="1"/>
  <c r="BC47" i="2" s="1"/>
  <c r="AZ21" i="2"/>
  <c r="AY21" i="2"/>
  <c r="AZ25" i="2"/>
  <c r="AX26" i="2" s="1"/>
  <c r="AY25" i="2"/>
  <c r="AZ22" i="2"/>
  <c r="AX23" i="2" s="1"/>
  <c r="AY22" i="2"/>
  <c r="AZ28" i="2"/>
  <c r="AX29" i="2" s="1"/>
  <c r="AY28" i="2"/>
  <c r="AY29" i="2" l="1"/>
  <c r="AZ29" i="2"/>
  <c r="AX30" i="2" s="1"/>
  <c r="AZ23" i="2"/>
  <c r="AX24" i="2" s="1"/>
  <c r="AY23" i="2"/>
  <c r="AZ26" i="2"/>
  <c r="AX27" i="2" s="1"/>
  <c r="AY26" i="2"/>
  <c r="AY27" i="2" l="1"/>
  <c r="AZ27" i="2"/>
  <c r="AZ30" i="2"/>
  <c r="AX31" i="2" s="1"/>
  <c r="AY30" i="2"/>
  <c r="AY24" i="2"/>
  <c r="AZ24" i="2"/>
  <c r="AZ31" i="2" l="1"/>
  <c r="AY31" i="2"/>
  <c r="O25" i="2" l="1"/>
  <c r="AI25" i="2" s="1"/>
  <c r="O28" i="2"/>
  <c r="AI28" i="2" s="1"/>
  <c r="O22" i="2"/>
  <c r="AI22" i="2" s="1"/>
  <c r="O20" i="2"/>
  <c r="AI20" i="2" s="1"/>
  <c r="AJ22" i="2" l="1"/>
  <c r="BB22" i="2" s="1"/>
  <c r="AK22" i="2"/>
  <c r="AJ28" i="2"/>
  <c r="BB28" i="2" s="1"/>
  <c r="BA28" i="2" s="1"/>
  <c r="BC28" i="2" s="1"/>
  <c r="AK28" i="2"/>
  <c r="AJ20" i="2"/>
  <c r="BB20" i="2" s="1"/>
  <c r="BA20" i="2" s="1"/>
  <c r="BC20" i="2" s="1"/>
  <c r="AK20" i="2"/>
  <c r="AJ25" i="2"/>
  <c r="BB25" i="2" s="1"/>
  <c r="AK25" i="2"/>
  <c r="BA25" i="2" l="1"/>
  <c r="BC25" i="2" s="1"/>
  <c r="BB27" i="2"/>
  <c r="BA27" i="2" s="1"/>
  <c r="BC27" i="2" s="1"/>
  <c r="BB29" i="2"/>
  <c r="BB23" i="2"/>
  <c r="BA22" i="2"/>
  <c r="BC22" i="2" s="1"/>
  <c r="BB26" i="2"/>
  <c r="BA26" i="2" s="1"/>
  <c r="BC26" i="2" s="1"/>
  <c r="BA23" i="2" l="1"/>
  <c r="BC23" i="2" s="1"/>
  <c r="BB24" i="2"/>
  <c r="BA24" i="2" s="1"/>
  <c r="BC24" i="2" s="1"/>
  <c r="BA29" i="2"/>
  <c r="BC29" i="2" s="1"/>
  <c r="BB31" i="2"/>
  <c r="BA31" i="2" s="1"/>
  <c r="BC31" i="2" s="1"/>
  <c r="BB30" i="2"/>
  <c r="BA30" i="2" s="1"/>
  <c r="BC30" i="2" s="1"/>
  <c r="AT13" i="2" l="1"/>
  <c r="AQ13" i="2"/>
  <c r="AO13" i="2"/>
  <c r="AN13" i="2"/>
  <c r="L13" i="2"/>
  <c r="M13" i="2" s="1"/>
  <c r="H13" i="2"/>
  <c r="AT12" i="2"/>
  <c r="AQ12" i="2"/>
  <c r="AO12" i="2"/>
  <c r="AN12" i="2"/>
  <c r="L12" i="2"/>
  <c r="M12" i="2" s="1"/>
  <c r="H12" i="2"/>
  <c r="AT11" i="2"/>
  <c r="AQ11" i="2"/>
  <c r="AO11" i="2"/>
  <c r="AN11" i="2"/>
  <c r="AT10" i="2"/>
  <c r="AQ10" i="2"/>
  <c r="AO10" i="2"/>
  <c r="AN10" i="2"/>
  <c r="L10" i="2"/>
  <c r="M10" i="2" s="1"/>
  <c r="H10" i="2"/>
  <c r="AT9" i="2"/>
  <c r="AQ9" i="2"/>
  <c r="AO9" i="2"/>
  <c r="AN9" i="2"/>
  <c r="AT8" i="2"/>
  <c r="AQ8" i="2"/>
  <c r="AO8" i="2"/>
  <c r="AN8" i="2"/>
  <c r="L8" i="2"/>
  <c r="M8" i="2" s="1"/>
  <c r="H8" i="2"/>
  <c r="AX12" i="2" l="1"/>
  <c r="AZ12" i="2" s="1"/>
  <c r="AX13" i="2"/>
  <c r="AX10" i="2"/>
  <c r="AY10" i="2" s="1"/>
  <c r="AX8" i="2"/>
  <c r="AY8" i="2" s="1"/>
  <c r="AY12" i="2" l="1"/>
  <c r="AZ10" i="2"/>
  <c r="AX11" i="2" s="1"/>
  <c r="AZ11" i="2" s="1"/>
  <c r="AY13" i="2"/>
  <c r="AZ13" i="2"/>
  <c r="AZ8" i="2"/>
  <c r="AX9" i="2" s="1"/>
  <c r="AZ9" i="2" s="1"/>
  <c r="AY11" i="2" l="1"/>
  <c r="AY9" i="2"/>
  <c r="AN15" i="2"/>
  <c r="AN14" i="2"/>
  <c r="AN7" i="2"/>
  <c r="AQ7" i="2"/>
  <c r="H14" i="2"/>
  <c r="AO7" i="2"/>
  <c r="H16" i="2" l="1"/>
  <c r="H32" i="2"/>
  <c r="H64" i="2"/>
  <c r="H88" i="2"/>
  <c r="H94" i="2"/>
  <c r="H100" i="2"/>
  <c r="H7" i="2"/>
  <c r="AO14" i="2"/>
  <c r="AO15" i="2"/>
  <c r="AO16" i="2"/>
  <c r="AO17" i="2"/>
  <c r="AO18" i="2"/>
  <c r="AO19" i="2"/>
  <c r="AO32" i="2"/>
  <c r="AO33" i="2"/>
  <c r="AO34" i="2"/>
  <c r="AO35" i="2"/>
  <c r="AO64" i="2"/>
  <c r="AO65" i="2"/>
  <c r="AO66" i="2"/>
  <c r="AO88" i="2"/>
  <c r="AO89" i="2"/>
  <c r="AO90" i="2"/>
  <c r="AO91" i="2"/>
  <c r="AO92" i="2"/>
  <c r="AO93" i="2"/>
  <c r="AO94" i="2"/>
  <c r="AO95" i="2"/>
  <c r="AO96" i="2"/>
  <c r="AO97" i="2"/>
  <c r="AO98" i="2"/>
  <c r="AO99" i="2"/>
  <c r="AO100" i="2"/>
  <c r="AO101" i="2"/>
  <c r="AO102" i="2"/>
  <c r="AO103" i="2"/>
  <c r="AO104" i="2"/>
  <c r="AO105" i="2"/>
  <c r="AN16" i="2"/>
  <c r="AN17" i="2"/>
  <c r="AN18" i="2"/>
  <c r="AN19" i="2"/>
  <c r="AN32" i="2"/>
  <c r="AN33" i="2"/>
  <c r="AN34" i="2"/>
  <c r="AN35" i="2"/>
  <c r="AN64" i="2"/>
  <c r="AN65" i="2"/>
  <c r="AN66" i="2"/>
  <c r="AN88" i="2"/>
  <c r="AN89" i="2"/>
  <c r="AN90" i="2"/>
  <c r="AN91" i="2"/>
  <c r="AN92" i="2"/>
  <c r="AN93" i="2"/>
  <c r="AN94" i="2"/>
  <c r="AN95" i="2"/>
  <c r="AN96" i="2"/>
  <c r="AN97" i="2"/>
  <c r="AN98" i="2"/>
  <c r="AN99" i="2"/>
  <c r="AN100" i="2"/>
  <c r="AN101" i="2"/>
  <c r="AN102" i="2"/>
  <c r="AN103" i="2"/>
  <c r="AN104" i="2"/>
  <c r="AN105" i="2"/>
  <c r="AI88" i="2"/>
  <c r="AI94" i="2"/>
  <c r="AI100" i="2"/>
  <c r="L14" i="2"/>
  <c r="L16" i="2"/>
  <c r="L18" i="2"/>
  <c r="L32" i="2"/>
  <c r="L64" i="2"/>
  <c r="L88" i="2"/>
  <c r="L94" i="2"/>
  <c r="L100" i="2"/>
  <c r="L7" i="2"/>
  <c r="B223" i="6" l="1"/>
  <c r="B222" i="6"/>
  <c r="F221" i="6"/>
  <c r="B221" i="6"/>
  <c r="F220" i="6"/>
  <c r="F219" i="6"/>
  <c r="F218" i="6"/>
  <c r="F217" i="6"/>
  <c r="F216" i="6"/>
  <c r="F215" i="6"/>
  <c r="F214" i="6"/>
  <c r="F213" i="6"/>
  <c r="F212" i="6"/>
  <c r="F211" i="6"/>
  <c r="H210" i="6"/>
  <c r="F210" i="6"/>
  <c r="AL44" i="3"/>
  <c r="AJ44" i="3"/>
  <c r="AF44" i="3"/>
  <c r="AD44" i="3"/>
  <c r="Z44" i="3"/>
  <c r="X44" i="3"/>
  <c r="T44" i="3"/>
  <c r="R44" i="3"/>
  <c r="N44" i="3"/>
  <c r="L44" i="3"/>
  <c r="AL36" i="3"/>
  <c r="AJ36" i="3"/>
  <c r="AF36" i="3"/>
  <c r="AD36" i="3"/>
  <c r="Z36" i="3"/>
  <c r="X36" i="3"/>
  <c r="T36" i="3"/>
  <c r="R36" i="3"/>
  <c r="N36" i="3"/>
  <c r="L36" i="3"/>
  <c r="AL28" i="3"/>
  <c r="AJ28" i="3"/>
  <c r="AF28" i="3"/>
  <c r="AD28" i="3"/>
  <c r="Z28" i="3"/>
  <c r="X28" i="3"/>
  <c r="T28" i="3"/>
  <c r="R28" i="3"/>
  <c r="N28" i="3"/>
  <c r="L28" i="3"/>
  <c r="AL20" i="3"/>
  <c r="AJ20" i="3"/>
  <c r="AF20" i="3"/>
  <c r="AD20" i="3"/>
  <c r="Z20" i="3"/>
  <c r="X20" i="3"/>
  <c r="T20" i="3"/>
  <c r="R20" i="3"/>
  <c r="N20" i="3"/>
  <c r="L20" i="3"/>
  <c r="AL12" i="3"/>
  <c r="AJ12" i="3"/>
  <c r="AF12" i="3"/>
  <c r="AD12" i="3"/>
  <c r="Z12" i="3"/>
  <c r="X12" i="3"/>
  <c r="T12" i="3"/>
  <c r="R12" i="3"/>
  <c r="N12" i="3"/>
  <c r="L12" i="3"/>
  <c r="AT105" i="2"/>
  <c r="AQ105" i="2"/>
  <c r="AT104" i="2"/>
  <c r="AQ104" i="2"/>
  <c r="AT103" i="2"/>
  <c r="AQ103" i="2"/>
  <c r="AT102" i="2"/>
  <c r="AQ102" i="2"/>
  <c r="AT101" i="2"/>
  <c r="AQ101" i="2"/>
  <c r="AT100" i="2"/>
  <c r="AQ100" i="2"/>
  <c r="M100" i="2"/>
  <c r="AT99" i="2"/>
  <c r="AQ99" i="2"/>
  <c r="AT98" i="2"/>
  <c r="AQ98" i="2"/>
  <c r="AT97" i="2"/>
  <c r="AQ97" i="2"/>
  <c r="AT96" i="2"/>
  <c r="AQ96" i="2"/>
  <c r="AT95" i="2"/>
  <c r="AQ95" i="2"/>
  <c r="AT94" i="2"/>
  <c r="AQ94" i="2"/>
  <c r="AX94" i="2" s="1"/>
  <c r="AT93" i="2"/>
  <c r="AQ93" i="2"/>
  <c r="AT92" i="2"/>
  <c r="AQ92" i="2"/>
  <c r="AT91" i="2"/>
  <c r="AQ91" i="2"/>
  <c r="AT90" i="2"/>
  <c r="AQ90" i="2"/>
  <c r="AT89" i="2"/>
  <c r="AQ89" i="2"/>
  <c r="AT88" i="2"/>
  <c r="AQ88" i="2"/>
  <c r="M88" i="2"/>
  <c r="AT66" i="2"/>
  <c r="AQ66" i="2"/>
  <c r="AT65" i="2"/>
  <c r="AQ65" i="2"/>
  <c r="AT64" i="2"/>
  <c r="AQ64" i="2"/>
  <c r="M64" i="2"/>
  <c r="AT35" i="2"/>
  <c r="AQ35" i="2"/>
  <c r="AT34" i="2"/>
  <c r="AQ34" i="2"/>
  <c r="AT33" i="2"/>
  <c r="AQ33" i="2"/>
  <c r="AT32" i="2"/>
  <c r="AQ32" i="2"/>
  <c r="AT19" i="2"/>
  <c r="AQ19" i="2"/>
  <c r="AT18" i="2"/>
  <c r="AQ18" i="2"/>
  <c r="AT17" i="2"/>
  <c r="AQ17" i="2"/>
  <c r="AT16" i="2"/>
  <c r="AQ16" i="2"/>
  <c r="AT15" i="2"/>
  <c r="AQ15" i="2"/>
  <c r="AT14" i="2"/>
  <c r="AQ14" i="2"/>
  <c r="M14" i="2"/>
  <c r="AT7" i="2"/>
  <c r="M7" i="2"/>
  <c r="O12" i="2" l="1"/>
  <c r="AI12" i="2" s="1"/>
  <c r="AK12" i="2" s="1"/>
  <c r="O13" i="2"/>
  <c r="AI13" i="2" s="1"/>
  <c r="O8" i="2"/>
  <c r="AI8" i="2" s="1"/>
  <c r="AK8" i="2" s="1"/>
  <c r="O10" i="2"/>
  <c r="AI10" i="2" s="1"/>
  <c r="AX97" i="2"/>
  <c r="AZ97" i="2" s="1"/>
  <c r="AX99" i="2"/>
  <c r="AZ99" i="2" s="1"/>
  <c r="BB96" i="2"/>
  <c r="BA96" i="2" s="1"/>
  <c r="BB94" i="2"/>
  <c r="BA94" i="2" s="1"/>
  <c r="BB97" i="2"/>
  <c r="BA97" i="2" s="1"/>
  <c r="BB95" i="2"/>
  <c r="BA95" i="2" s="1"/>
  <c r="AX96" i="2"/>
  <c r="AZ96" i="2" s="1"/>
  <c r="O64" i="2"/>
  <c r="BB99" i="2"/>
  <c r="BA99" i="2" s="1"/>
  <c r="AX98" i="2"/>
  <c r="AZ98" i="2" s="1"/>
  <c r="AX95" i="2"/>
  <c r="AZ95" i="2" s="1"/>
  <c r="BB98" i="2"/>
  <c r="BA98" i="2" s="1"/>
  <c r="O14" i="2"/>
  <c r="O94" i="2"/>
  <c r="N26" i="3" s="1"/>
  <c r="O7" i="2"/>
  <c r="AI7" i="2" s="1"/>
  <c r="AB18" i="3"/>
  <c r="O100" i="2"/>
  <c r="AK100" i="2" s="1"/>
  <c r="O32" i="2"/>
  <c r="O88" i="2"/>
  <c r="L10" i="3" s="1"/>
  <c r="O16" i="2"/>
  <c r="O18" i="2"/>
  <c r="BB93" i="2"/>
  <c r="BA93" i="2" s="1"/>
  <c r="AX93" i="2"/>
  <c r="AZ94" i="2"/>
  <c r="AY94" i="2"/>
  <c r="M32" i="2"/>
  <c r="BB90" i="2"/>
  <c r="BA90" i="2" s="1"/>
  <c r="AX90" i="2"/>
  <c r="BB102" i="2"/>
  <c r="BA102" i="2" s="1"/>
  <c r="AX102" i="2"/>
  <c r="BB89" i="2"/>
  <c r="BA89" i="2" s="1"/>
  <c r="AX89" i="2"/>
  <c r="BB88" i="2"/>
  <c r="BA88" i="2" s="1"/>
  <c r="AX88" i="2"/>
  <c r="BB101" i="2"/>
  <c r="BA101" i="2" s="1"/>
  <c r="AX101" i="2"/>
  <c r="BB100" i="2"/>
  <c r="BA100" i="2" s="1"/>
  <c r="AX100" i="2"/>
  <c r="AX14" i="2"/>
  <c r="M16" i="2"/>
  <c r="AX16" i="2" s="1"/>
  <c r="AY16" i="2" s="1"/>
  <c r="BB91" i="2"/>
  <c r="BA91" i="2" s="1"/>
  <c r="AX91" i="2"/>
  <c r="M94" i="2"/>
  <c r="BB103" i="2"/>
  <c r="BA103" i="2" s="1"/>
  <c r="AX103" i="2"/>
  <c r="AX64" i="2"/>
  <c r="BB105" i="2"/>
  <c r="BA105" i="2" s="1"/>
  <c r="AX105" i="2"/>
  <c r="AX7" i="2"/>
  <c r="M18" i="2"/>
  <c r="AX18" i="2" s="1"/>
  <c r="AZ18" i="2" s="1"/>
  <c r="AX32" i="2"/>
  <c r="BB92" i="2"/>
  <c r="BA92" i="2" s="1"/>
  <c r="AX92" i="2"/>
  <c r="BB104" i="2"/>
  <c r="BA104" i="2" s="1"/>
  <c r="AX104" i="2"/>
  <c r="AI64" i="2" l="1"/>
  <c r="Z16" i="3" s="1"/>
  <c r="AY99" i="2"/>
  <c r="AJ12" i="2"/>
  <c r="BB12" i="2" s="1"/>
  <c r="BA12" i="2" s="1"/>
  <c r="BC12" i="2" s="1"/>
  <c r="AJ8" i="2"/>
  <c r="BB8" i="2" s="1"/>
  <c r="AK13" i="2"/>
  <c r="AJ13" i="2"/>
  <c r="BB13" i="2" s="1"/>
  <c r="BA13" i="2" s="1"/>
  <c r="BC13" i="2" s="1"/>
  <c r="AY97" i="2"/>
  <c r="Y44" i="4" s="1"/>
  <c r="AK10" i="2"/>
  <c r="AJ10" i="2"/>
  <c r="BB10" i="2" s="1"/>
  <c r="AX19" i="2"/>
  <c r="AZ19" i="2" s="1"/>
  <c r="AI32" i="2"/>
  <c r="AJ8" i="3" s="1"/>
  <c r="AI18" i="2"/>
  <c r="AH32" i="3" s="1"/>
  <c r="AI16" i="2"/>
  <c r="AJ16" i="2" s="1"/>
  <c r="BB16" i="2" s="1"/>
  <c r="AI14" i="2"/>
  <c r="AJ14" i="2" s="1"/>
  <c r="BB14" i="2" s="1"/>
  <c r="AH22" i="3"/>
  <c r="AG47" i="4"/>
  <c r="O46" i="4"/>
  <c r="S38" i="4"/>
  <c r="AG50" i="4"/>
  <c r="AY95" i="2"/>
  <c r="K54" i="4" s="1"/>
  <c r="T42" i="4"/>
  <c r="S49" i="4"/>
  <c r="AE52" i="4"/>
  <c r="AY19" i="2"/>
  <c r="U39" i="4"/>
  <c r="AY98" i="2"/>
  <c r="T44" i="4" s="1"/>
  <c r="AZ16" i="2"/>
  <c r="AX17" i="2" s="1"/>
  <c r="AY17" i="2" s="1"/>
  <c r="AA42" i="4"/>
  <c r="L26" i="3"/>
  <c r="AL16" i="3"/>
  <c r="N16" i="3"/>
  <c r="AF8" i="3"/>
  <c r="AL40" i="3"/>
  <c r="Z40" i="3"/>
  <c r="N40" i="3"/>
  <c r="N8" i="3"/>
  <c r="Z24" i="3"/>
  <c r="AL32" i="3"/>
  <c r="AY18" i="2"/>
  <c r="AF32" i="3"/>
  <c r="AL24" i="3"/>
  <c r="T16" i="3"/>
  <c r="AY96" i="2"/>
  <c r="AJ44" i="4" s="1"/>
  <c r="T40" i="3"/>
  <c r="N24" i="3"/>
  <c r="AJ64" i="2"/>
  <c r="BB64" i="2" s="1"/>
  <c r="BA64" i="2" s="1"/>
  <c r="AF40" i="3"/>
  <c r="R34" i="3"/>
  <c r="X18" i="3"/>
  <c r="AH14" i="3"/>
  <c r="X42" i="3"/>
  <c r="P6" i="3"/>
  <c r="AD42" i="3"/>
  <c r="T8" i="3"/>
  <c r="AL26" i="3"/>
  <c r="AK94" i="2"/>
  <c r="AF26" i="3"/>
  <c r="R26" i="3"/>
  <c r="X34" i="3"/>
  <c r="X10" i="3"/>
  <c r="AD10" i="3"/>
  <c r="AF34" i="3"/>
  <c r="AJ10" i="3"/>
  <c r="R10" i="3"/>
  <c r="L42" i="3"/>
  <c r="T10" i="3"/>
  <c r="AK88" i="2"/>
  <c r="AD34" i="3"/>
  <c r="AL34" i="3"/>
  <c r="Z18" i="3"/>
  <c r="T42" i="3"/>
  <c r="AF42" i="3"/>
  <c r="T18" i="3"/>
  <c r="N42" i="3"/>
  <c r="Z26" i="3"/>
  <c r="N34" i="3"/>
  <c r="Z34" i="3"/>
  <c r="N18" i="3"/>
  <c r="AF10" i="3"/>
  <c r="AJ94" i="2"/>
  <c r="AL10" i="3"/>
  <c r="AH26" i="3"/>
  <c r="P26" i="3"/>
  <c r="V18" i="3"/>
  <c r="P34" i="3"/>
  <c r="J34" i="3"/>
  <c r="AB34" i="3"/>
  <c r="V26" i="3"/>
  <c r="AH10" i="3"/>
  <c r="AH42" i="3"/>
  <c r="AB26" i="3"/>
  <c r="AL18" i="3"/>
  <c r="V6" i="3"/>
  <c r="T34" i="3"/>
  <c r="N10" i="3"/>
  <c r="AL42" i="3"/>
  <c r="AF18" i="3"/>
  <c r="Z10" i="3"/>
  <c r="Z42" i="3"/>
  <c r="J18" i="3"/>
  <c r="T26" i="3"/>
  <c r="P20" i="3"/>
  <c r="P36" i="3"/>
  <c r="AB42" i="3"/>
  <c r="AB44" i="3"/>
  <c r="V34" i="3"/>
  <c r="P10" i="3"/>
  <c r="P42" i="3"/>
  <c r="AH18" i="3"/>
  <c r="AH34" i="3"/>
  <c r="P28" i="3"/>
  <c r="AB10" i="3"/>
  <c r="AB28" i="3"/>
  <c r="AH44" i="3"/>
  <c r="AH36" i="3"/>
  <c r="V42" i="3"/>
  <c r="P18" i="3"/>
  <c r="J10" i="3"/>
  <c r="J26" i="3"/>
  <c r="J42" i="3"/>
  <c r="V10" i="3"/>
  <c r="V12" i="3"/>
  <c r="P44" i="3"/>
  <c r="AH28" i="3"/>
  <c r="AJ100" i="2"/>
  <c r="V20" i="3"/>
  <c r="AB36" i="3"/>
  <c r="AB12" i="3"/>
  <c r="J36" i="3"/>
  <c r="AH20" i="3"/>
  <c r="J28" i="3"/>
  <c r="J20" i="3"/>
  <c r="AH12" i="3"/>
  <c r="AB20" i="3"/>
  <c r="J12" i="3"/>
  <c r="V44" i="3"/>
  <c r="P12" i="3"/>
  <c r="V14" i="3"/>
  <c r="AJ7" i="2"/>
  <c r="BB7" i="2" s="1"/>
  <c r="AK7" i="2"/>
  <c r="J38" i="3"/>
  <c r="P38" i="3"/>
  <c r="L34" i="3"/>
  <c r="AJ34" i="3"/>
  <c r="AD26" i="3"/>
  <c r="L18" i="3"/>
  <c r="R18" i="3"/>
  <c r="X26" i="3"/>
  <c r="J30" i="3"/>
  <c r="AH38" i="3"/>
  <c r="AB30" i="3"/>
  <c r="V22" i="3"/>
  <c r="AJ42" i="3"/>
  <c r="AJ18" i="3"/>
  <c r="J6" i="3"/>
  <c r="AJ88" i="2"/>
  <c r="AJ26" i="3"/>
  <c r="AD18" i="3"/>
  <c r="AH6" i="3"/>
  <c r="R42" i="3"/>
  <c r="V36" i="3"/>
  <c r="V28" i="3"/>
  <c r="P30" i="3"/>
  <c r="AB22" i="3"/>
  <c r="AB6" i="3"/>
  <c r="AB38" i="3"/>
  <c r="V30" i="3"/>
  <c r="P14" i="3"/>
  <c r="AH30" i="3"/>
  <c r="J14" i="3"/>
  <c r="J22" i="3"/>
  <c r="J44" i="3"/>
  <c r="AY105" i="2"/>
  <c r="AZ105" i="2"/>
  <c r="AY14" i="2"/>
  <c r="AZ14" i="2"/>
  <c r="AX15" i="2" s="1"/>
  <c r="AY15" i="2" s="1"/>
  <c r="AY32" i="2"/>
  <c r="AZ32" i="2"/>
  <c r="AX33" i="2" s="1"/>
  <c r="AZ33" i="2" s="1"/>
  <c r="AX34" i="2" s="1"/>
  <c r="AZ34" i="2" s="1"/>
  <c r="AX35" i="2" s="1"/>
  <c r="AZ35" i="2" s="1"/>
  <c r="AY7" i="2"/>
  <c r="AZ7" i="2"/>
  <c r="AY101" i="2"/>
  <c r="AZ101" i="2"/>
  <c r="AZ88" i="2"/>
  <c r="AY88" i="2"/>
  <c r="AY90" i="2"/>
  <c r="AZ90" i="2"/>
  <c r="Q52" i="4"/>
  <c r="K52" i="4"/>
  <c r="AI42" i="4"/>
  <c r="W42" i="4"/>
  <c r="K42" i="4"/>
  <c r="AC52" i="4"/>
  <c r="AC42" i="4"/>
  <c r="AI52" i="4"/>
  <c r="W52" i="4"/>
  <c r="Q42" i="4"/>
  <c r="Q32" i="4"/>
  <c r="K32" i="4"/>
  <c r="AI22" i="4"/>
  <c r="W22" i="4"/>
  <c r="K22" i="4"/>
  <c r="AC12" i="4"/>
  <c r="W12" i="4"/>
  <c r="K12" i="4"/>
  <c r="AC32" i="4"/>
  <c r="Q22" i="4"/>
  <c r="AI32" i="4"/>
  <c r="Q12" i="4"/>
  <c r="W32" i="4"/>
  <c r="AC22" i="4"/>
  <c r="AI12" i="4"/>
  <c r="AB54" i="4"/>
  <c r="P54" i="4"/>
  <c r="J54" i="4"/>
  <c r="AB44" i="4"/>
  <c r="P44" i="4"/>
  <c r="V54" i="4"/>
  <c r="AH44" i="4"/>
  <c r="AB34" i="4"/>
  <c r="P34" i="4"/>
  <c r="V44" i="4"/>
  <c r="AH54" i="4"/>
  <c r="J44" i="4"/>
  <c r="J34" i="4"/>
  <c r="AB24" i="4"/>
  <c r="P24" i="4"/>
  <c r="AB14" i="4"/>
  <c r="P14" i="4"/>
  <c r="AH34" i="4"/>
  <c r="V24" i="4"/>
  <c r="V14" i="4"/>
  <c r="V34" i="4"/>
  <c r="J14" i="4"/>
  <c r="AH24" i="4"/>
  <c r="J24" i="4"/>
  <c r="AH14" i="4"/>
  <c r="BC94" i="2"/>
  <c r="AB52" i="4"/>
  <c r="P52" i="4"/>
  <c r="V52" i="4"/>
  <c r="AB42" i="4"/>
  <c r="P42" i="4"/>
  <c r="J52" i="4"/>
  <c r="AB32" i="4"/>
  <c r="P32" i="4"/>
  <c r="AH42" i="4"/>
  <c r="J42" i="4"/>
  <c r="AH52" i="4"/>
  <c r="V42" i="4"/>
  <c r="V32" i="4"/>
  <c r="AB22" i="4"/>
  <c r="P22" i="4"/>
  <c r="AB12" i="4"/>
  <c r="J32" i="4"/>
  <c r="AH22" i="4"/>
  <c r="J22" i="4"/>
  <c r="AH12" i="4"/>
  <c r="V12" i="4"/>
  <c r="J12" i="4"/>
  <c r="V22" i="4"/>
  <c r="AH32" i="4"/>
  <c r="P12" i="4"/>
  <c r="AZ103" i="2"/>
  <c r="AY103" i="2"/>
  <c r="AJ52" i="4"/>
  <c r="X52" i="4"/>
  <c r="L52" i="4"/>
  <c r="AJ42" i="4"/>
  <c r="X42" i="4"/>
  <c r="L42" i="4"/>
  <c r="R52" i="4"/>
  <c r="AJ32" i="4"/>
  <c r="X32" i="4"/>
  <c r="L32" i="4"/>
  <c r="R42" i="4"/>
  <c r="AD52" i="4"/>
  <c r="AD42" i="4"/>
  <c r="AJ22" i="4"/>
  <c r="X22" i="4"/>
  <c r="L22" i="4"/>
  <c r="AJ12" i="4"/>
  <c r="X12" i="4"/>
  <c r="AD32" i="4"/>
  <c r="R22" i="4"/>
  <c r="R32" i="4"/>
  <c r="R12" i="4"/>
  <c r="AD22" i="4"/>
  <c r="AD12" i="4"/>
  <c r="L12" i="4"/>
  <c r="U54" i="4"/>
  <c r="O54" i="4"/>
  <c r="AG44" i="4"/>
  <c r="AA44" i="4"/>
  <c r="O44" i="4"/>
  <c r="AG54" i="4"/>
  <c r="AM54" i="4"/>
  <c r="AM34" i="4"/>
  <c r="AA54" i="4"/>
  <c r="AM44" i="4"/>
  <c r="U44" i="4"/>
  <c r="U34" i="4"/>
  <c r="O34" i="4"/>
  <c r="AM24" i="4"/>
  <c r="AA24" i="4"/>
  <c r="O24" i="4"/>
  <c r="AA34" i="4"/>
  <c r="AG14" i="4"/>
  <c r="AA14" i="4"/>
  <c r="U24" i="4"/>
  <c r="U14" i="4"/>
  <c r="O14" i="4"/>
  <c r="AG34" i="4"/>
  <c r="AG24" i="4"/>
  <c r="AM14" i="4"/>
  <c r="BC99" i="2"/>
  <c r="AZ104" i="2"/>
  <c r="AY104" i="2"/>
  <c r="AZ64" i="2"/>
  <c r="AX65" i="2" s="1"/>
  <c r="AZ65" i="2" s="1"/>
  <c r="AX66" i="2" s="1"/>
  <c r="AY64" i="2"/>
  <c r="AY102" i="2"/>
  <c r="AZ102" i="2"/>
  <c r="AM48" i="4"/>
  <c r="AM38" i="4"/>
  <c r="AA38" i="4"/>
  <c r="O38" i="4"/>
  <c r="U48" i="4"/>
  <c r="AA48" i="4"/>
  <c r="AG38" i="4"/>
  <c r="O48" i="4"/>
  <c r="U38" i="4"/>
  <c r="AG48" i="4"/>
  <c r="AM28" i="4"/>
  <c r="AA28" i="4"/>
  <c r="O28" i="4"/>
  <c r="AM18" i="4"/>
  <c r="AA18" i="4"/>
  <c r="O18" i="4"/>
  <c r="AM8" i="4"/>
  <c r="AA8" i="4"/>
  <c r="O8" i="4"/>
  <c r="U28" i="4"/>
  <c r="AG18" i="4"/>
  <c r="AG8" i="4"/>
  <c r="U8" i="4"/>
  <c r="AG28" i="4"/>
  <c r="U18" i="4"/>
  <c r="AL47" i="4"/>
  <c r="Z47" i="4"/>
  <c r="N47" i="4"/>
  <c r="AF47" i="4"/>
  <c r="AL37" i="4"/>
  <c r="Z37" i="4"/>
  <c r="N37" i="4"/>
  <c r="AF37" i="4"/>
  <c r="T37" i="4"/>
  <c r="T47" i="4"/>
  <c r="AL27" i="4"/>
  <c r="Z27" i="4"/>
  <c r="N27" i="4"/>
  <c r="AL17" i="4"/>
  <c r="Z17" i="4"/>
  <c r="N17" i="4"/>
  <c r="T27" i="4"/>
  <c r="AF17" i="4"/>
  <c r="AF7" i="4"/>
  <c r="T7" i="4"/>
  <c r="AF27" i="4"/>
  <c r="T17" i="4"/>
  <c r="Z7" i="4"/>
  <c r="AL7" i="4"/>
  <c r="N7" i="4"/>
  <c r="AZ92" i="2"/>
  <c r="AY92" i="2"/>
  <c r="AZ91" i="2"/>
  <c r="AY91" i="2"/>
  <c r="AZ100" i="2"/>
  <c r="AY100" i="2"/>
  <c r="AY89" i="2"/>
  <c r="AZ89" i="2"/>
  <c r="AY93" i="2"/>
  <c r="AZ93" i="2"/>
  <c r="Z8" i="3" l="1"/>
  <c r="AE24" i="4"/>
  <c r="AY34" i="2"/>
  <c r="AZ66" i="2"/>
  <c r="AY66" i="2"/>
  <c r="AY65" i="2"/>
  <c r="AF24" i="3"/>
  <c r="T24" i="3"/>
  <c r="T32" i="3"/>
  <c r="N32" i="3"/>
  <c r="Z32" i="3"/>
  <c r="AK64" i="2"/>
  <c r="AF16" i="3"/>
  <c r="AL8" i="3"/>
  <c r="Y34" i="4"/>
  <c r="M24" i="4"/>
  <c r="AK34" i="4"/>
  <c r="Y54" i="4"/>
  <c r="AK14" i="4"/>
  <c r="AY35" i="2"/>
  <c r="S44" i="4"/>
  <c r="S14" i="4"/>
  <c r="AK44" i="4"/>
  <c r="AE14" i="4"/>
  <c r="S54" i="4"/>
  <c r="AE34" i="4"/>
  <c r="Y14" i="4"/>
  <c r="S34" i="4"/>
  <c r="AE44" i="4"/>
  <c r="AK24" i="4"/>
  <c r="BC97" i="2"/>
  <c r="M54" i="4"/>
  <c r="AE54" i="4"/>
  <c r="M14" i="4"/>
  <c r="M34" i="4"/>
  <c r="M44" i="4"/>
  <c r="AK54" i="4"/>
  <c r="Y24" i="4"/>
  <c r="S24" i="4"/>
  <c r="BA10" i="2"/>
  <c r="BC10" i="2" s="1"/>
  <c r="BB11" i="2"/>
  <c r="BA11" i="2" s="1"/>
  <c r="BC11" i="2" s="1"/>
  <c r="BA8" i="2"/>
  <c r="BC8" i="2" s="1"/>
  <c r="BB9" i="2"/>
  <c r="BA9" i="2" s="1"/>
  <c r="BC9" i="2" s="1"/>
  <c r="AG22" i="4"/>
  <c r="AM32" i="4"/>
  <c r="O52" i="4"/>
  <c r="Y22" i="4"/>
  <c r="AK22" i="4"/>
  <c r="Y52" i="4"/>
  <c r="S12" i="4"/>
  <c r="S32" i="4"/>
  <c r="S22" i="4"/>
  <c r="Y42" i="4"/>
  <c r="AK52" i="4"/>
  <c r="AZ17" i="2"/>
  <c r="AZ15" i="2"/>
  <c r="AM27" i="4"/>
  <c r="O17" i="4"/>
  <c r="BB15" i="2"/>
  <c r="BA15" i="2" s="1"/>
  <c r="K47" i="4" s="1"/>
  <c r="AM37" i="4"/>
  <c r="AA27" i="4"/>
  <c r="AG17" i="4"/>
  <c r="AG27" i="4"/>
  <c r="O37" i="4"/>
  <c r="O27" i="4"/>
  <c r="U47" i="4"/>
  <c r="BA14" i="2"/>
  <c r="V47" i="4" s="1"/>
  <c r="BB17" i="2"/>
  <c r="AM42" i="4"/>
  <c r="M22" i="4"/>
  <c r="M52" i="4"/>
  <c r="AY33" i="2"/>
  <c r="AM7" i="4"/>
  <c r="O47" i="4"/>
  <c r="U52" i="4"/>
  <c r="M32" i="4"/>
  <c r="M42" i="4"/>
  <c r="AM17" i="4"/>
  <c r="AM47" i="4"/>
  <c r="AJ40" i="3"/>
  <c r="AJ24" i="3"/>
  <c r="AD24" i="3"/>
  <c r="R16" i="3"/>
  <c r="R24" i="3"/>
  <c r="X8" i="3"/>
  <c r="AJ16" i="3"/>
  <c r="AD40" i="3"/>
  <c r="AJ32" i="3"/>
  <c r="AJ32" i="2"/>
  <c r="BB32" i="2" s="1"/>
  <c r="L32" i="3"/>
  <c r="X16" i="3"/>
  <c r="X40" i="3"/>
  <c r="R32" i="3"/>
  <c r="L24" i="3"/>
  <c r="X24" i="3"/>
  <c r="AD32" i="3"/>
  <c r="X32" i="3"/>
  <c r="L16" i="3"/>
  <c r="R40" i="3"/>
  <c r="AD16" i="3"/>
  <c r="R8" i="3"/>
  <c r="L40" i="3"/>
  <c r="AD8" i="3"/>
  <c r="L8" i="3"/>
  <c r="AK32" i="2"/>
  <c r="BA16" i="2"/>
  <c r="AH38" i="4" s="1"/>
  <c r="BB19" i="2"/>
  <c r="BA19" i="2" s="1"/>
  <c r="AK18" i="4"/>
  <c r="AE38" i="4"/>
  <c r="AF22" i="3"/>
  <c r="AL6" i="3"/>
  <c r="AF14" i="3"/>
  <c r="V8" i="3"/>
  <c r="AH24" i="3"/>
  <c r="AH16" i="3"/>
  <c r="AB16" i="3"/>
  <c r="AB32" i="3"/>
  <c r="AB8" i="3"/>
  <c r="P24" i="3"/>
  <c r="AB24" i="3"/>
  <c r="V24" i="3"/>
  <c r="AB40" i="3"/>
  <c r="J16" i="3"/>
  <c r="P16" i="3"/>
  <c r="J8" i="3"/>
  <c r="P32" i="3"/>
  <c r="AH40" i="3"/>
  <c r="P40" i="3"/>
  <c r="J40" i="3"/>
  <c r="AH8" i="3"/>
  <c r="AJ18" i="2"/>
  <c r="BB18" i="2" s="1"/>
  <c r="BB21" i="2" s="1"/>
  <c r="BA21" i="2" s="1"/>
  <c r="BC21" i="2" s="1"/>
  <c r="V40" i="3"/>
  <c r="J32" i="3"/>
  <c r="V32" i="3"/>
  <c r="J24" i="3"/>
  <c r="V16" i="3"/>
  <c r="AK18" i="2"/>
  <c r="P8" i="3"/>
  <c r="T6" i="3"/>
  <c r="T38" i="3"/>
  <c r="M18" i="4"/>
  <c r="AL30" i="3"/>
  <c r="AF6" i="3"/>
  <c r="N38" i="3"/>
  <c r="AK28" i="4"/>
  <c r="T22" i="3"/>
  <c r="T14" i="3"/>
  <c r="AK48" i="4"/>
  <c r="M28" i="4"/>
  <c r="AL14" i="3"/>
  <c r="Z14" i="3"/>
  <c r="N30" i="3"/>
  <c r="T30" i="3"/>
  <c r="AK16" i="2"/>
  <c r="S8" i="4"/>
  <c r="M48" i="4"/>
  <c r="AK8" i="4"/>
  <c r="Y18" i="4"/>
  <c r="S28" i="4"/>
  <c r="N14" i="3"/>
  <c r="AF30" i="3"/>
  <c r="AL22" i="3"/>
  <c r="N22" i="3"/>
  <c r="AF38" i="3"/>
  <c r="Z38" i="3"/>
  <c r="Z22" i="3"/>
  <c r="AL38" i="3"/>
  <c r="N6" i="3"/>
  <c r="Z6" i="3"/>
  <c r="Z30" i="3"/>
  <c r="O7" i="4"/>
  <c r="U17" i="4"/>
  <c r="U7" i="4"/>
  <c r="AA37" i="4"/>
  <c r="U37" i="4"/>
  <c r="AA47" i="4"/>
  <c r="AA7" i="4"/>
  <c r="AA17" i="4"/>
  <c r="AG7" i="4"/>
  <c r="U27" i="4"/>
  <c r="AG37" i="4"/>
  <c r="AJ14" i="3"/>
  <c r="AD14" i="3"/>
  <c r="O6" i="4"/>
  <c r="U46" i="4"/>
  <c r="U16" i="4"/>
  <c r="BA7" i="2"/>
  <c r="AB46" i="4" s="1"/>
  <c r="AA16" i="4"/>
  <c r="AG36" i="4"/>
  <c r="U6" i="4"/>
  <c r="AA36" i="4"/>
  <c r="AG16" i="4"/>
  <c r="AG6" i="4"/>
  <c r="AA6" i="4"/>
  <c r="O26" i="4"/>
  <c r="AM46" i="4"/>
  <c r="AM36" i="4"/>
  <c r="U26" i="4"/>
  <c r="AM16" i="4"/>
  <c r="AM6" i="4"/>
  <c r="AA26" i="4"/>
  <c r="AG46" i="4"/>
  <c r="AA46" i="4"/>
  <c r="U36" i="4"/>
  <c r="AG26" i="4"/>
  <c r="O16" i="4"/>
  <c r="AM26" i="4"/>
  <c r="O36" i="4"/>
  <c r="AM9" i="4"/>
  <c r="U29" i="4"/>
  <c r="S48" i="4"/>
  <c r="Y48" i="4"/>
  <c r="AE28" i="4"/>
  <c r="Y38" i="4"/>
  <c r="AK38" i="4"/>
  <c r="AD22" i="3"/>
  <c r="X38" i="3"/>
  <c r="L22" i="3"/>
  <c r="AD6" i="3"/>
  <c r="R6" i="3"/>
  <c r="L14" i="3"/>
  <c r="R38" i="3"/>
  <c r="R30" i="3"/>
  <c r="R14" i="3"/>
  <c r="X22" i="3"/>
  <c r="AJ22" i="3"/>
  <c r="R22" i="3"/>
  <c r="AK14" i="2"/>
  <c r="L38" i="3"/>
  <c r="X14" i="3"/>
  <c r="AJ38" i="3"/>
  <c r="L6" i="3"/>
  <c r="AJ6" i="3"/>
  <c r="X6" i="3"/>
  <c r="AJ30" i="3"/>
  <c r="AD38" i="3"/>
  <c r="X30" i="3"/>
  <c r="L30" i="3"/>
  <c r="AD30" i="3"/>
  <c r="AM10" i="4"/>
  <c r="O20" i="4"/>
  <c r="AL14" i="4"/>
  <c r="U10" i="4"/>
  <c r="AL44" i="4"/>
  <c r="AF44" i="4"/>
  <c r="AM20" i="4"/>
  <c r="L14" i="4"/>
  <c r="U40" i="4"/>
  <c r="AG40" i="4"/>
  <c r="L54" i="4"/>
  <c r="AA20" i="4"/>
  <c r="AG20" i="4"/>
  <c r="AM50" i="4"/>
  <c r="AB14" i="3"/>
  <c r="P22" i="3"/>
  <c r="V38" i="3"/>
  <c r="K44" i="4"/>
  <c r="AC24" i="4"/>
  <c r="W54" i="4"/>
  <c r="X54" i="4"/>
  <c r="W44" i="4"/>
  <c r="BC95" i="2"/>
  <c r="AI54" i="4"/>
  <c r="W14" i="4"/>
  <c r="AK49" i="4"/>
  <c r="N12" i="4"/>
  <c r="AL12" i="4"/>
  <c r="K14" i="4"/>
  <c r="AL54" i="4"/>
  <c r="U30" i="4"/>
  <c r="U50" i="4"/>
  <c r="Q14" i="4"/>
  <c r="AL42" i="4"/>
  <c r="AJ54" i="4"/>
  <c r="AI34" i="4"/>
  <c r="AF42" i="4"/>
  <c r="N42" i="4"/>
  <c r="Z54" i="4"/>
  <c r="AG10" i="4"/>
  <c r="O40" i="4"/>
  <c r="AI44" i="4"/>
  <c r="AE9" i="4"/>
  <c r="AL52" i="4"/>
  <c r="Y29" i="4"/>
  <c r="AK29" i="4"/>
  <c r="AE29" i="4"/>
  <c r="Z42" i="4"/>
  <c r="AE39" i="4"/>
  <c r="T12" i="4"/>
  <c r="U20" i="4"/>
  <c r="AA40" i="4"/>
  <c r="AC34" i="4"/>
  <c r="Q54" i="4"/>
  <c r="AF12" i="4"/>
  <c r="AG30" i="4"/>
  <c r="AA30" i="4"/>
  <c r="AM40" i="4"/>
  <c r="K34" i="4"/>
  <c r="K24" i="4"/>
  <c r="AC54" i="4"/>
  <c r="Y19" i="4"/>
  <c r="Y39" i="4"/>
  <c r="AG39" i="4"/>
  <c r="N22" i="4"/>
  <c r="T22" i="4"/>
  <c r="AF32" i="4"/>
  <c r="Y28" i="4"/>
  <c r="AE8" i="4"/>
  <c r="M38" i="4"/>
  <c r="S19" i="4"/>
  <c r="AC14" i="4"/>
  <c r="AC44" i="4"/>
  <c r="M9" i="4"/>
  <c r="N24" i="4"/>
  <c r="AK9" i="4"/>
  <c r="M39" i="4"/>
  <c r="Z12" i="4"/>
  <c r="T32" i="4"/>
  <c r="AL24" i="4"/>
  <c r="Z34" i="4"/>
  <c r="O10" i="4"/>
  <c r="AM30" i="4"/>
  <c r="AA50" i="4"/>
  <c r="AI14" i="4"/>
  <c r="W24" i="4"/>
  <c r="Q44" i="4"/>
  <c r="AE19" i="4"/>
  <c r="AK19" i="4"/>
  <c r="AK39" i="4"/>
  <c r="AL22" i="4"/>
  <c r="AF22" i="4"/>
  <c r="Z52" i="4"/>
  <c r="BC96" i="2"/>
  <c r="M8" i="4"/>
  <c r="S18" i="4"/>
  <c r="AE48" i="4"/>
  <c r="S39" i="4"/>
  <c r="Z22" i="4"/>
  <c r="T52" i="4"/>
  <c r="W34" i="4"/>
  <c r="Z32" i="4"/>
  <c r="N52" i="4"/>
  <c r="AF52" i="4"/>
  <c r="O30" i="4"/>
  <c r="Q24" i="4"/>
  <c r="Z44" i="4"/>
  <c r="AA10" i="4"/>
  <c r="O50" i="4"/>
  <c r="Q34" i="4"/>
  <c r="AI24" i="4"/>
  <c r="S9" i="4"/>
  <c r="M29" i="4"/>
  <c r="Y49" i="4"/>
  <c r="N32" i="4"/>
  <c r="AL32" i="4"/>
  <c r="R14" i="4"/>
  <c r="Y8" i="4"/>
  <c r="AE18" i="4"/>
  <c r="AA19" i="4"/>
  <c r="O19" i="4"/>
  <c r="AA49" i="4"/>
  <c r="AE22" i="4"/>
  <c r="U9" i="4"/>
  <c r="U32" i="4"/>
  <c r="AE12" i="4"/>
  <c r="AE32" i="4"/>
  <c r="S42" i="4"/>
  <c r="Y9" i="4"/>
  <c r="M49" i="4"/>
  <c r="AE49" i="4"/>
  <c r="AA29" i="4"/>
  <c r="AG9" i="4"/>
  <c r="O39" i="4"/>
  <c r="O29" i="4"/>
  <c r="AM39" i="4"/>
  <c r="AA32" i="4"/>
  <c r="AE42" i="4"/>
  <c r="O9" i="4"/>
  <c r="U19" i="4"/>
  <c r="AG49" i="4"/>
  <c r="AG29" i="4"/>
  <c r="O49" i="4"/>
  <c r="AA39" i="4"/>
  <c r="U49" i="4"/>
  <c r="AM29" i="4"/>
  <c r="O12" i="4"/>
  <c r="M12" i="4"/>
  <c r="AK42" i="4"/>
  <c r="AM19" i="4"/>
  <c r="AM49" i="4"/>
  <c r="AK12" i="4"/>
  <c r="AK32" i="4"/>
  <c r="AG32" i="4"/>
  <c r="Y12" i="4"/>
  <c r="Y32" i="4"/>
  <c r="S52" i="4"/>
  <c r="S29" i="4"/>
  <c r="M19" i="4"/>
  <c r="AA9" i="4"/>
  <c r="AG19" i="4"/>
  <c r="T14" i="4"/>
  <c r="AJ14" i="4"/>
  <c r="Z24" i="4"/>
  <c r="AF14" i="4"/>
  <c r="AF34" i="4"/>
  <c r="R54" i="4"/>
  <c r="BC98" i="2"/>
  <c r="N34" i="4"/>
  <c r="N44" i="4"/>
  <c r="T54" i="4"/>
  <c r="T34" i="4"/>
  <c r="L34" i="4"/>
  <c r="X14" i="4"/>
  <c r="N14" i="4"/>
  <c r="AF54" i="4"/>
  <c r="AL34" i="4"/>
  <c r="T24" i="4"/>
  <c r="N54" i="4"/>
  <c r="Z14" i="4"/>
  <c r="AF24" i="4"/>
  <c r="X34" i="4"/>
  <c r="AG42" i="4"/>
  <c r="AA52" i="4"/>
  <c r="U22" i="4"/>
  <c r="U42" i="4"/>
  <c r="U12" i="4"/>
  <c r="AM52" i="4"/>
  <c r="O22" i="4"/>
  <c r="AA12" i="4"/>
  <c r="AM22" i="4"/>
  <c r="O42" i="4"/>
  <c r="AM12" i="4"/>
  <c r="AG52" i="4"/>
  <c r="AA22" i="4"/>
  <c r="AG12" i="4"/>
  <c r="O32" i="4"/>
  <c r="AJ34" i="4"/>
  <c r="AD24" i="4"/>
  <c r="AJ24" i="4"/>
  <c r="L44" i="4"/>
  <c r="R24" i="4"/>
  <c r="R34" i="4"/>
  <c r="R44" i="4"/>
  <c r="X44" i="4"/>
  <c r="AD14" i="4"/>
  <c r="L24" i="4"/>
  <c r="X24" i="4"/>
  <c r="AD54" i="4"/>
  <c r="AD34" i="4"/>
  <c r="AD44" i="4"/>
  <c r="S53" i="4"/>
  <c r="M53" i="4"/>
  <c r="AK43" i="4"/>
  <c r="Y43" i="4"/>
  <c r="M43" i="4"/>
  <c r="AE53" i="4"/>
  <c r="AE43" i="4"/>
  <c r="AK53" i="4"/>
  <c r="Y53" i="4"/>
  <c r="S43" i="4"/>
  <c r="S33" i="4"/>
  <c r="M33" i="4"/>
  <c r="AK23" i="4"/>
  <c r="Y23" i="4"/>
  <c r="M23" i="4"/>
  <c r="AK33" i="4"/>
  <c r="AE13" i="4"/>
  <c r="Y13" i="4"/>
  <c r="AE33" i="4"/>
  <c r="S23" i="4"/>
  <c r="S13" i="4"/>
  <c r="M13" i="4"/>
  <c r="Y33" i="4"/>
  <c r="AE23" i="4"/>
  <c r="AK13" i="4"/>
  <c r="BC91" i="2"/>
  <c r="AL55" i="4"/>
  <c r="Z55" i="4"/>
  <c r="N55" i="4"/>
  <c r="AL45" i="4"/>
  <c r="Z45" i="4"/>
  <c r="N45" i="4"/>
  <c r="AF55" i="4"/>
  <c r="AL35" i="4"/>
  <c r="Z35" i="4"/>
  <c r="N35" i="4"/>
  <c r="T55" i="4"/>
  <c r="AF45" i="4"/>
  <c r="T45" i="4"/>
  <c r="AF35" i="4"/>
  <c r="T35" i="4"/>
  <c r="AL25" i="4"/>
  <c r="Z25" i="4"/>
  <c r="N25" i="4"/>
  <c r="AL15" i="4"/>
  <c r="Z15" i="4"/>
  <c r="N15" i="4"/>
  <c r="AF25" i="4"/>
  <c r="T25" i="4"/>
  <c r="AF15" i="4"/>
  <c r="T15" i="4"/>
  <c r="BC104" i="2"/>
  <c r="AH51" i="4"/>
  <c r="V51" i="4"/>
  <c r="J51" i="4"/>
  <c r="P51" i="4"/>
  <c r="AH31" i="4"/>
  <c r="AH41" i="4"/>
  <c r="AB41" i="4"/>
  <c r="V41" i="4"/>
  <c r="P41" i="4"/>
  <c r="AB51" i="4"/>
  <c r="J41" i="4"/>
  <c r="V31" i="4"/>
  <c r="J31" i="4"/>
  <c r="AH21" i="4"/>
  <c r="V21" i="4"/>
  <c r="J21" i="4"/>
  <c r="AB31" i="4"/>
  <c r="P21" i="4"/>
  <c r="AB11" i="4"/>
  <c r="P11" i="4"/>
  <c r="P31" i="4"/>
  <c r="AB21" i="4"/>
  <c r="AH11" i="4"/>
  <c r="J11" i="4"/>
  <c r="V11" i="4"/>
  <c r="BC64" i="2"/>
  <c r="AD55" i="4"/>
  <c r="R55" i="4"/>
  <c r="AD45" i="4"/>
  <c r="R45" i="4"/>
  <c r="L55" i="4"/>
  <c r="X45" i="4"/>
  <c r="L45" i="4"/>
  <c r="AJ55" i="4"/>
  <c r="X55" i="4"/>
  <c r="AJ45" i="4"/>
  <c r="AD35" i="4"/>
  <c r="R35" i="4"/>
  <c r="AJ35" i="4"/>
  <c r="X35" i="4"/>
  <c r="AD25" i="4"/>
  <c r="R25" i="4"/>
  <c r="AD15" i="4"/>
  <c r="R15" i="4"/>
  <c r="L35" i="4"/>
  <c r="X25" i="4"/>
  <c r="X15" i="4"/>
  <c r="L15" i="4"/>
  <c r="AJ25" i="4"/>
  <c r="L25" i="4"/>
  <c r="AJ15" i="4"/>
  <c r="BC102" i="2"/>
  <c r="AF46" i="4"/>
  <c r="T46" i="4"/>
  <c r="Z46" i="4"/>
  <c r="N46" i="4"/>
  <c r="AL46" i="4"/>
  <c r="AF36" i="4"/>
  <c r="T36" i="4"/>
  <c r="AL36" i="4"/>
  <c r="Z36" i="4"/>
  <c r="N36" i="4"/>
  <c r="AF26" i="4"/>
  <c r="T26" i="4"/>
  <c r="AF16" i="4"/>
  <c r="T16" i="4"/>
  <c r="Z26" i="4"/>
  <c r="Z16" i="4"/>
  <c r="N16" i="4"/>
  <c r="AL6" i="4"/>
  <c r="Z6" i="4"/>
  <c r="N6" i="4"/>
  <c r="AL26" i="4"/>
  <c r="N26" i="4"/>
  <c r="AL16" i="4"/>
  <c r="T6" i="4"/>
  <c r="AF6" i="4"/>
  <c r="W55" i="4"/>
  <c r="Q55" i="4"/>
  <c r="AI45" i="4"/>
  <c r="AC45" i="4"/>
  <c r="K55" i="4"/>
  <c r="W45" i="4"/>
  <c r="Q45" i="4"/>
  <c r="AI55" i="4"/>
  <c r="K45" i="4"/>
  <c r="AC35" i="4"/>
  <c r="Q35" i="4"/>
  <c r="AC55" i="4"/>
  <c r="AC25" i="4"/>
  <c r="Q25" i="4"/>
  <c r="W35" i="4"/>
  <c r="K35" i="4"/>
  <c r="AI35" i="4"/>
  <c r="AI15" i="4"/>
  <c r="AC15" i="4"/>
  <c r="W25" i="4"/>
  <c r="W15" i="4"/>
  <c r="Q15" i="4"/>
  <c r="K15" i="4"/>
  <c r="AI25" i="4"/>
  <c r="K25" i="4"/>
  <c r="BC101" i="2"/>
  <c r="AM53" i="4"/>
  <c r="AG53" i="4"/>
  <c r="AG43" i="4"/>
  <c r="U43" i="4"/>
  <c r="AM43" i="4"/>
  <c r="O43" i="4"/>
  <c r="AA53" i="4"/>
  <c r="O53" i="4"/>
  <c r="AA43" i="4"/>
  <c r="U53" i="4"/>
  <c r="AM33" i="4"/>
  <c r="AG33" i="4"/>
  <c r="AG23" i="4"/>
  <c r="U23" i="4"/>
  <c r="AA33" i="4"/>
  <c r="U33" i="4"/>
  <c r="O33" i="4"/>
  <c r="O13" i="4"/>
  <c r="AA23" i="4"/>
  <c r="AM13" i="4"/>
  <c r="AG13" i="4"/>
  <c r="AM23" i="4"/>
  <c r="O23" i="4"/>
  <c r="AA13" i="4"/>
  <c r="U13" i="4"/>
  <c r="BC93" i="2"/>
  <c r="AF48" i="4"/>
  <c r="T48" i="4"/>
  <c r="N48" i="4"/>
  <c r="AL48" i="4"/>
  <c r="AL38" i="4"/>
  <c r="Z48" i="4"/>
  <c r="AF38" i="4"/>
  <c r="Z38" i="4"/>
  <c r="AF28" i="4"/>
  <c r="T28" i="4"/>
  <c r="AF18" i="4"/>
  <c r="T18" i="4"/>
  <c r="T38" i="4"/>
  <c r="N38" i="4"/>
  <c r="AL28" i="4"/>
  <c r="N28" i="4"/>
  <c r="Z18" i="4"/>
  <c r="AL8" i="4"/>
  <c r="Z8" i="4"/>
  <c r="N8" i="4"/>
  <c r="Z28" i="4"/>
  <c r="AL18" i="4"/>
  <c r="N18" i="4"/>
  <c r="T8" i="4"/>
  <c r="AF8" i="4"/>
  <c r="AH55" i="4"/>
  <c r="V55" i="4"/>
  <c r="J55" i="4"/>
  <c r="AH45" i="4"/>
  <c r="V45" i="4"/>
  <c r="J45" i="4"/>
  <c r="AB55" i="4"/>
  <c r="P55" i="4"/>
  <c r="AB45" i="4"/>
  <c r="AH35" i="4"/>
  <c r="V35" i="4"/>
  <c r="J35" i="4"/>
  <c r="AB35" i="4"/>
  <c r="P35" i="4"/>
  <c r="P45" i="4"/>
  <c r="AH25" i="4"/>
  <c r="V25" i="4"/>
  <c r="J25" i="4"/>
  <c r="AH15" i="4"/>
  <c r="V15" i="4"/>
  <c r="J15" i="4"/>
  <c r="P25" i="4"/>
  <c r="AB15" i="4"/>
  <c r="AB25" i="4"/>
  <c r="P15" i="4"/>
  <c r="BC100" i="2"/>
  <c r="AL53" i="4"/>
  <c r="Z53" i="4"/>
  <c r="N53" i="4"/>
  <c r="AL43" i="4"/>
  <c r="Z43" i="4"/>
  <c r="N43" i="4"/>
  <c r="T53" i="4"/>
  <c r="AL33" i="4"/>
  <c r="Z33" i="4"/>
  <c r="N33" i="4"/>
  <c r="T43" i="4"/>
  <c r="AF53" i="4"/>
  <c r="AF43" i="4"/>
  <c r="AL23" i="4"/>
  <c r="Z23" i="4"/>
  <c r="N23" i="4"/>
  <c r="AL13" i="4"/>
  <c r="Z13" i="4"/>
  <c r="N13" i="4"/>
  <c r="AF33" i="4"/>
  <c r="T23" i="4"/>
  <c r="T13" i="4"/>
  <c r="AF23" i="4"/>
  <c r="T33" i="4"/>
  <c r="AF13" i="4"/>
  <c r="BC92" i="2"/>
  <c r="S45" i="4"/>
  <c r="M45" i="4"/>
  <c r="AK55" i="4"/>
  <c r="M55" i="4"/>
  <c r="Y45" i="4"/>
  <c r="AE55" i="4"/>
  <c r="AK35" i="4"/>
  <c r="Y35" i="4"/>
  <c r="M35" i="4"/>
  <c r="S55" i="4"/>
  <c r="AE45" i="4"/>
  <c r="Y55" i="4"/>
  <c r="AK45" i="4"/>
  <c r="AE35" i="4"/>
  <c r="AK25" i="4"/>
  <c r="Y25" i="4"/>
  <c r="M25" i="4"/>
  <c r="S15" i="4"/>
  <c r="M15" i="4"/>
  <c r="S35" i="4"/>
  <c r="AE25" i="4"/>
  <c r="AK15" i="4"/>
  <c r="S25" i="4"/>
  <c r="AE15" i="4"/>
  <c r="Y15" i="4"/>
  <c r="BC103" i="2"/>
  <c r="AL51" i="4"/>
  <c r="Z51" i="4"/>
  <c r="N51" i="4"/>
  <c r="T51" i="4"/>
  <c r="AL41" i="4"/>
  <c r="N41" i="4"/>
  <c r="AL31" i="4"/>
  <c r="AF51" i="4"/>
  <c r="AF41" i="4"/>
  <c r="Z41" i="4"/>
  <c r="T41" i="4"/>
  <c r="Z31" i="4"/>
  <c r="N31" i="4"/>
  <c r="AL21" i="4"/>
  <c r="Z21" i="4"/>
  <c r="N21" i="4"/>
  <c r="T31" i="4"/>
  <c r="AF21" i="4"/>
  <c r="AF11" i="4"/>
  <c r="T11" i="4"/>
  <c r="T21" i="4"/>
  <c r="AF31" i="4"/>
  <c r="N11" i="4"/>
  <c r="Z11" i="4"/>
  <c r="AL11" i="4"/>
  <c r="AL49" i="4"/>
  <c r="Z49" i="4"/>
  <c r="N49" i="4"/>
  <c r="AF49" i="4"/>
  <c r="T49" i="4"/>
  <c r="Z39" i="4"/>
  <c r="T39" i="4"/>
  <c r="N39" i="4"/>
  <c r="AL39" i="4"/>
  <c r="AF39" i="4"/>
  <c r="AL29" i="4"/>
  <c r="Z29" i="4"/>
  <c r="N29" i="4"/>
  <c r="AL19" i="4"/>
  <c r="Z19" i="4"/>
  <c r="N19" i="4"/>
  <c r="AF29" i="4"/>
  <c r="T19" i="4"/>
  <c r="AF9" i="4"/>
  <c r="T9" i="4"/>
  <c r="T29" i="4"/>
  <c r="AF19" i="4"/>
  <c r="N9" i="4"/>
  <c r="Z9" i="4"/>
  <c r="AL9" i="4"/>
  <c r="AH53" i="4"/>
  <c r="V53" i="4"/>
  <c r="J53" i="4"/>
  <c r="AH43" i="4"/>
  <c r="V43" i="4"/>
  <c r="J43" i="4"/>
  <c r="AB53" i="4"/>
  <c r="AH33" i="4"/>
  <c r="V33" i="4"/>
  <c r="J33" i="4"/>
  <c r="P53" i="4"/>
  <c r="AB43" i="4"/>
  <c r="P43" i="4"/>
  <c r="AH23" i="4"/>
  <c r="V23" i="4"/>
  <c r="J23" i="4"/>
  <c r="AH13" i="4"/>
  <c r="V13" i="4"/>
  <c r="J13" i="4"/>
  <c r="AB33" i="4"/>
  <c r="P33" i="4"/>
  <c r="AB23" i="4"/>
  <c r="P23" i="4"/>
  <c r="AB13" i="4"/>
  <c r="P13" i="4"/>
  <c r="BC88" i="2"/>
  <c r="AE51" i="4"/>
  <c r="Y51" i="4"/>
  <c r="S51" i="4"/>
  <c r="M51" i="4"/>
  <c r="AK41" i="4"/>
  <c r="Y41" i="4"/>
  <c r="M41" i="4"/>
  <c r="AK51" i="4"/>
  <c r="S41" i="4"/>
  <c r="AE41" i="4"/>
  <c r="AE31" i="4"/>
  <c r="Y31" i="4"/>
  <c r="M31" i="4"/>
  <c r="AK21" i="4"/>
  <c r="Y21" i="4"/>
  <c r="M21" i="4"/>
  <c r="AK11" i="4"/>
  <c r="Y11" i="4"/>
  <c r="M11" i="4"/>
  <c r="AK31" i="4"/>
  <c r="S31" i="4"/>
  <c r="AE21" i="4"/>
  <c r="AE11" i="4"/>
  <c r="S11" i="4"/>
  <c r="S21" i="4"/>
  <c r="O51" i="4"/>
  <c r="AG41" i="4"/>
  <c r="U41" i="4"/>
  <c r="AA51" i="4"/>
  <c r="AG51" i="4"/>
  <c r="U51" i="4"/>
  <c r="AM41" i="4"/>
  <c r="AA41" i="4"/>
  <c r="AM51" i="4"/>
  <c r="O41" i="4"/>
  <c r="U31" i="4"/>
  <c r="AG21" i="4"/>
  <c r="U21" i="4"/>
  <c r="AM31" i="4"/>
  <c r="AG11" i="4"/>
  <c r="U11" i="4"/>
  <c r="AA31" i="4"/>
  <c r="AM21" i="4"/>
  <c r="O21" i="4"/>
  <c r="AG31" i="4"/>
  <c r="AM11" i="4"/>
  <c r="AA11" i="4"/>
  <c r="O11" i="4"/>
  <c r="O31" i="4"/>
  <c r="AA21" i="4"/>
  <c r="AI53" i="4"/>
  <c r="AC53" i="4"/>
  <c r="W53" i="4"/>
  <c r="Q53" i="4"/>
  <c r="AC43" i="4"/>
  <c r="Q43" i="4"/>
  <c r="W43" i="4"/>
  <c r="AI43" i="4"/>
  <c r="K43" i="4"/>
  <c r="K53" i="4"/>
  <c r="AI33" i="4"/>
  <c r="AC33" i="4"/>
  <c r="W33" i="4"/>
  <c r="Q33" i="4"/>
  <c r="AC23" i="4"/>
  <c r="Q23" i="4"/>
  <c r="K33" i="4"/>
  <c r="AI23" i="4"/>
  <c r="K23" i="4"/>
  <c r="AI13" i="4"/>
  <c r="AC13" i="4"/>
  <c r="W13" i="4"/>
  <c r="Q13" i="4"/>
  <c r="W23" i="4"/>
  <c r="K13" i="4"/>
  <c r="BC89" i="2"/>
  <c r="AD53" i="4"/>
  <c r="R53" i="4"/>
  <c r="X53" i="4"/>
  <c r="AD43" i="4"/>
  <c r="R43" i="4"/>
  <c r="L53" i="4"/>
  <c r="AD33" i="4"/>
  <c r="R33" i="4"/>
  <c r="AJ43" i="4"/>
  <c r="L43" i="4"/>
  <c r="AJ53" i="4"/>
  <c r="X43" i="4"/>
  <c r="X33" i="4"/>
  <c r="AD23" i="4"/>
  <c r="R23" i="4"/>
  <c r="AD13" i="4"/>
  <c r="R13" i="4"/>
  <c r="L33" i="4"/>
  <c r="AJ33" i="4"/>
  <c r="AJ23" i="4"/>
  <c r="L23" i="4"/>
  <c r="AJ13" i="4"/>
  <c r="X13" i="4"/>
  <c r="X23" i="4"/>
  <c r="L13" i="4"/>
  <c r="BC90" i="2"/>
  <c r="AM55" i="4"/>
  <c r="AG55" i="4"/>
  <c r="AA55" i="4"/>
  <c r="U55" i="4"/>
  <c r="AM45" i="4"/>
  <c r="AG45" i="4"/>
  <c r="O45" i="4"/>
  <c r="U45" i="4"/>
  <c r="AG35" i="4"/>
  <c r="U35" i="4"/>
  <c r="O55" i="4"/>
  <c r="AA45" i="4"/>
  <c r="O35" i="4"/>
  <c r="AA35" i="4"/>
  <c r="AG25" i="4"/>
  <c r="U25" i="4"/>
  <c r="AM35" i="4"/>
  <c r="AM25" i="4"/>
  <c r="O25" i="4"/>
  <c r="AM15" i="4"/>
  <c r="AG15" i="4"/>
  <c r="AA15" i="4"/>
  <c r="U15" i="4"/>
  <c r="AA25" i="4"/>
  <c r="O15" i="4"/>
  <c r="BC105" i="2"/>
  <c r="BA65" i="2" l="1"/>
  <c r="Q31" i="4" s="1"/>
  <c r="BB66" i="2"/>
  <c r="BA66" i="2" s="1"/>
  <c r="AI11" i="4"/>
  <c r="Q41" i="4"/>
  <c r="W21" i="4"/>
  <c r="AI31" i="4"/>
  <c r="BC65" i="2"/>
  <c r="K31" i="4"/>
  <c r="Q51" i="4"/>
  <c r="AC51" i="4"/>
  <c r="W11" i="4"/>
  <c r="AC31" i="4"/>
  <c r="AI41" i="4"/>
  <c r="BA32" i="2"/>
  <c r="AH50" i="4" s="1"/>
  <c r="BB37" i="2"/>
  <c r="BA37" i="2" s="1"/>
  <c r="BC37" i="2" s="1"/>
  <c r="AH17" i="4"/>
  <c r="V7" i="4"/>
  <c r="J27" i="4"/>
  <c r="J37" i="4"/>
  <c r="AH7" i="4"/>
  <c r="J17" i="4"/>
  <c r="AB47" i="4"/>
  <c r="V17" i="4"/>
  <c r="J7" i="4"/>
  <c r="V37" i="4"/>
  <c r="P27" i="4"/>
  <c r="AH37" i="4"/>
  <c r="AB27" i="4"/>
  <c r="P47" i="4"/>
  <c r="P7" i="4"/>
  <c r="V27" i="4"/>
  <c r="J47" i="4"/>
  <c r="AB7" i="4"/>
  <c r="AH27" i="4"/>
  <c r="AH47" i="4"/>
  <c r="P17" i="4"/>
  <c r="AB37" i="4"/>
  <c r="BC14" i="2"/>
  <c r="AB17" i="4"/>
  <c r="P37" i="4"/>
  <c r="AH28" i="4"/>
  <c r="BA17" i="2"/>
  <c r="BA18" i="2"/>
  <c r="P9" i="4" s="1"/>
  <c r="BB33" i="2"/>
  <c r="BB35" i="2" s="1"/>
  <c r="P8" i="4"/>
  <c r="AB8" i="4"/>
  <c r="V28" i="4"/>
  <c r="AB48" i="4"/>
  <c r="AH48" i="4"/>
  <c r="J28" i="4"/>
  <c r="V8" i="4"/>
  <c r="V18" i="4"/>
  <c r="J48" i="4"/>
  <c r="AB38" i="4"/>
  <c r="P38" i="4"/>
  <c r="P48" i="4"/>
  <c r="AB28" i="4"/>
  <c r="P18" i="4"/>
  <c r="J38" i="4"/>
  <c r="P28" i="4"/>
  <c r="V38" i="4"/>
  <c r="J8" i="4"/>
  <c r="AB18" i="4"/>
  <c r="J18" i="4"/>
  <c r="BC16" i="2"/>
  <c r="AH18" i="4"/>
  <c r="V48" i="4"/>
  <c r="AH8" i="4"/>
  <c r="P6" i="4"/>
  <c r="AH16" i="4"/>
  <c r="J46" i="4"/>
  <c r="W47" i="4"/>
  <c r="Q47" i="4"/>
  <c r="K27" i="4"/>
  <c r="AI27" i="4"/>
  <c r="BC15" i="2"/>
  <c r="Q27" i="4"/>
  <c r="AC17" i="4"/>
  <c r="AC27" i="4"/>
  <c r="K7" i="4"/>
  <c r="AC7" i="4"/>
  <c r="Q37" i="4"/>
  <c r="W7" i="4"/>
  <c r="Q17" i="4"/>
  <c r="AC37" i="4"/>
  <c r="AI17" i="4"/>
  <c r="AI7" i="4"/>
  <c r="W37" i="4"/>
  <c r="W17" i="4"/>
  <c r="AI37" i="4"/>
  <c r="AC47" i="4"/>
  <c r="W27" i="4"/>
  <c r="K17" i="4"/>
  <c r="Q7" i="4"/>
  <c r="K37" i="4"/>
  <c r="AI47" i="4"/>
  <c r="P16" i="4"/>
  <c r="AB26" i="4"/>
  <c r="V6" i="4"/>
  <c r="AH36" i="4"/>
  <c r="J26" i="4"/>
  <c r="AH46" i="4"/>
  <c r="V16" i="4"/>
  <c r="AH6" i="4"/>
  <c r="P26" i="4"/>
  <c r="V46" i="4"/>
  <c r="P46" i="4"/>
  <c r="BC7" i="2"/>
  <c r="J6" i="4"/>
  <c r="AH26" i="4"/>
  <c r="J36" i="4"/>
  <c r="AB36" i="4"/>
  <c r="AB6" i="4"/>
  <c r="V26" i="4"/>
  <c r="J16" i="4"/>
  <c r="AB16" i="4"/>
  <c r="V36" i="4"/>
  <c r="P36" i="4"/>
  <c r="V40" i="4" l="1"/>
  <c r="J40" i="4"/>
  <c r="AB30" i="4"/>
  <c r="J10" i="4"/>
  <c r="V50" i="4"/>
  <c r="J30" i="4"/>
  <c r="AB50" i="4"/>
  <c r="AH10" i="4"/>
  <c r="AH40" i="4"/>
  <c r="X51" i="4"/>
  <c r="AJ31" i="4"/>
  <c r="L11" i="4"/>
  <c r="AD41" i="4"/>
  <c r="X31" i="4"/>
  <c r="AD21" i="4"/>
  <c r="AD31" i="4"/>
  <c r="L21" i="4"/>
  <c r="L51" i="4"/>
  <c r="R11" i="4"/>
  <c r="X21" i="4"/>
  <c r="L41" i="4"/>
  <c r="AJ51" i="4"/>
  <c r="R31" i="4"/>
  <c r="X41" i="4"/>
  <c r="AJ21" i="4"/>
  <c r="R21" i="4"/>
  <c r="R41" i="4"/>
  <c r="AD11" i="4"/>
  <c r="R51" i="4"/>
  <c r="BC66" i="2"/>
  <c r="L31" i="4"/>
  <c r="AJ11" i="4"/>
  <c r="AD51" i="4"/>
  <c r="AJ41" i="4"/>
  <c r="X11" i="4"/>
  <c r="J50" i="4"/>
  <c r="AH20" i="4"/>
  <c r="AC41" i="4"/>
  <c r="W41" i="4"/>
  <c r="W31" i="4"/>
  <c r="AI21" i="4"/>
  <c r="K21" i="4"/>
  <c r="Q21" i="4"/>
  <c r="W51" i="4"/>
  <c r="K51" i="4"/>
  <c r="AC21" i="4"/>
  <c r="K41" i="4"/>
  <c r="AC11" i="4"/>
  <c r="Q11" i="4"/>
  <c r="AI51" i="4"/>
  <c r="K11" i="4"/>
  <c r="P40" i="4"/>
  <c r="AB20" i="4"/>
  <c r="BC32" i="2"/>
  <c r="P30" i="4"/>
  <c r="V30" i="4"/>
  <c r="P20" i="4"/>
  <c r="V10" i="4"/>
  <c r="AB10" i="4"/>
  <c r="AH30" i="4"/>
  <c r="P10" i="4"/>
  <c r="P50" i="4"/>
  <c r="J20" i="4"/>
  <c r="AB40" i="4"/>
  <c r="V20" i="4"/>
  <c r="BA35" i="2"/>
  <c r="BA33" i="2"/>
  <c r="W30" i="4" s="1"/>
  <c r="BB34" i="2"/>
  <c r="BA34" i="2" s="1"/>
  <c r="AH9" i="4"/>
  <c r="AH19" i="4"/>
  <c r="AH49" i="4"/>
  <c r="AB29" i="4"/>
  <c r="V39" i="4"/>
  <c r="J19" i="4"/>
  <c r="AB9" i="4"/>
  <c r="V49" i="4"/>
  <c r="P19" i="4"/>
  <c r="BC18" i="2"/>
  <c r="V19" i="4"/>
  <c r="AH29" i="4"/>
  <c r="AH39" i="4"/>
  <c r="V29" i="4"/>
  <c r="J9" i="4"/>
  <c r="P49" i="4"/>
  <c r="AB19" i="4"/>
  <c r="P29" i="4"/>
  <c r="P39" i="4"/>
  <c r="AC38" i="4"/>
  <c r="W18" i="4"/>
  <c r="Q8" i="4"/>
  <c r="Q38" i="4"/>
  <c r="AC18" i="4"/>
  <c r="K48" i="4"/>
  <c r="Q48" i="4"/>
  <c r="K18" i="4"/>
  <c r="Q28" i="4"/>
  <c r="W8" i="4"/>
  <c r="AI48" i="4"/>
  <c r="AI8" i="4"/>
  <c r="AC48" i="4"/>
  <c r="W48" i="4"/>
  <c r="AI28" i="4"/>
  <c r="K8" i="4"/>
  <c r="AI38" i="4"/>
  <c r="W28" i="4"/>
  <c r="AC28" i="4"/>
  <c r="AC8" i="4"/>
  <c r="W38" i="4"/>
  <c r="K28" i="4"/>
  <c r="Q18" i="4"/>
  <c r="BC17" i="2"/>
  <c r="K38" i="4"/>
  <c r="AI18" i="4"/>
  <c r="R48" i="4"/>
  <c r="L28" i="4"/>
  <c r="R28" i="4"/>
  <c r="X38" i="4"/>
  <c r="AJ18" i="4"/>
  <c r="AD18" i="4"/>
  <c r="R38" i="4"/>
  <c r="X18" i="4"/>
  <c r="L8" i="4"/>
  <c r="L38" i="4"/>
  <c r="L18" i="4"/>
  <c r="X8" i="4"/>
  <c r="AJ48" i="4"/>
  <c r="AJ38" i="4"/>
  <c r="AD28" i="4"/>
  <c r="X48" i="4"/>
  <c r="AD38" i="4"/>
  <c r="R18" i="4"/>
  <c r="AJ8" i="4"/>
  <c r="L48" i="4"/>
  <c r="AJ28" i="4"/>
  <c r="AD8" i="4"/>
  <c r="AD48" i="4"/>
  <c r="X28" i="4"/>
  <c r="R8" i="4"/>
  <c r="J29" i="4"/>
  <c r="J49" i="4"/>
  <c r="AB49" i="4"/>
  <c r="J39" i="4"/>
  <c r="AB39" i="4"/>
  <c r="V9" i="4"/>
  <c r="AD49" i="4"/>
  <c r="X39" i="4"/>
  <c r="AD9" i="4"/>
  <c r="AD39" i="4"/>
  <c r="AJ39" i="4"/>
  <c r="AD29" i="4"/>
  <c r="AJ29" i="4"/>
  <c r="AD19" i="4"/>
  <c r="R39" i="4"/>
  <c r="L9" i="4"/>
  <c r="R9" i="4"/>
  <c r="AJ9" i="4"/>
  <c r="X9" i="4"/>
  <c r="AJ19" i="4"/>
  <c r="X19" i="4"/>
  <c r="L29" i="4"/>
  <c r="L49" i="4"/>
  <c r="R49" i="4"/>
  <c r="AJ49" i="4"/>
  <c r="R29" i="4"/>
  <c r="L19" i="4"/>
  <c r="L39" i="4"/>
  <c r="R19" i="4"/>
  <c r="X49" i="4"/>
  <c r="X29" i="4"/>
  <c r="W29" i="4"/>
  <c r="K39" i="4"/>
  <c r="K49" i="4"/>
  <c r="AI49" i="4"/>
  <c r="W39" i="4"/>
  <c r="W9" i="4"/>
  <c r="AI29" i="4"/>
  <c r="Q19" i="4"/>
  <c r="W49" i="4"/>
  <c r="AC29" i="4"/>
  <c r="Q39" i="4"/>
  <c r="AC9" i="4"/>
  <c r="K9" i="4"/>
  <c r="AC19" i="4"/>
  <c r="BC19" i="2"/>
  <c r="AI19" i="4"/>
  <c r="Q49" i="4"/>
  <c r="AI39" i="4"/>
  <c r="AC49" i="4"/>
  <c r="K29" i="4"/>
  <c r="Q29" i="4"/>
  <c r="AI9" i="4"/>
  <c r="K19" i="4"/>
  <c r="W19" i="4"/>
  <c r="AC39" i="4"/>
  <c r="Q9" i="4"/>
  <c r="AK47" i="4"/>
  <c r="AE47" i="4"/>
  <c r="AK27" i="4"/>
  <c r="S7" i="4"/>
  <c r="M37" i="4"/>
  <c r="Y17" i="4"/>
  <c r="M7" i="4"/>
  <c r="AK7" i="4"/>
  <c r="AE37" i="4"/>
  <c r="Y37" i="4"/>
  <c r="S17" i="4"/>
  <c r="AE27" i="4"/>
  <c r="M47" i="4"/>
  <c r="S27" i="4"/>
  <c r="S47" i="4"/>
  <c r="AK37" i="4"/>
  <c r="M27" i="4"/>
  <c r="Y7" i="4"/>
  <c r="Y27" i="4"/>
  <c r="AE17" i="4"/>
  <c r="Y47" i="4"/>
  <c r="AK17" i="4"/>
  <c r="M17" i="4"/>
  <c r="S37" i="4"/>
  <c r="AE7" i="4"/>
  <c r="X27" i="4"/>
  <c r="X37" i="4"/>
  <c r="X7" i="4"/>
  <c r="R7" i="4"/>
  <c r="X47" i="4"/>
  <c r="AJ17" i="4"/>
  <c r="R37" i="4"/>
  <c r="AJ7" i="4"/>
  <c r="R47" i="4"/>
  <c r="AD7" i="4"/>
  <c r="AD47" i="4"/>
  <c r="L47" i="4"/>
  <c r="AJ37" i="4"/>
  <c r="R17" i="4"/>
  <c r="L7" i="4"/>
  <c r="L17" i="4"/>
  <c r="AJ27" i="4"/>
  <c r="AD37" i="4"/>
  <c r="AD17" i="4"/>
  <c r="AD27" i="4"/>
  <c r="X17" i="4"/>
  <c r="L37" i="4"/>
  <c r="R27" i="4"/>
  <c r="L27" i="4"/>
  <c r="AJ47" i="4"/>
  <c r="W46" i="4"/>
  <c r="K46" i="4"/>
  <c r="AI26" i="4"/>
  <c r="W6" i="4"/>
  <c r="AC16" i="4"/>
  <c r="AC26" i="4"/>
  <c r="Q46" i="4"/>
  <c r="AI16" i="4"/>
  <c r="AI36" i="4"/>
  <c r="AC46" i="4"/>
  <c r="W26" i="4"/>
  <c r="K6" i="4"/>
  <c r="W16" i="4"/>
  <c r="Q16" i="4"/>
  <c r="K36" i="4"/>
  <c r="AI6" i="4"/>
  <c r="AI46" i="4"/>
  <c r="W36" i="4"/>
  <c r="Q36" i="4"/>
  <c r="K26" i="4"/>
  <c r="Q26" i="4"/>
  <c r="AC6" i="4"/>
  <c r="K16" i="4"/>
  <c r="AC36" i="4"/>
  <c r="Q6" i="4"/>
  <c r="Q20" i="4" l="1"/>
  <c r="K20" i="4"/>
  <c r="BC33" i="2"/>
  <c r="AC30" i="4"/>
  <c r="AI10" i="4"/>
  <c r="Q40" i="4"/>
  <c r="AI40" i="4"/>
  <c r="W20" i="4"/>
  <c r="AI50" i="4"/>
  <c r="K30" i="4"/>
  <c r="K10" i="4"/>
  <c r="AI20" i="4"/>
  <c r="AI30" i="4"/>
  <c r="K50" i="4"/>
  <c r="W50" i="4"/>
  <c r="K40" i="4"/>
  <c r="AC20" i="4"/>
  <c r="AC40" i="4"/>
  <c r="Q10" i="4"/>
  <c r="W10" i="4"/>
  <c r="AC50" i="4"/>
  <c r="Q30" i="4"/>
  <c r="Q50" i="4"/>
  <c r="W40" i="4"/>
  <c r="AC10" i="4"/>
  <c r="Z10" i="4"/>
  <c r="AL50" i="4"/>
  <c r="T50" i="4"/>
  <c r="AF40" i="4"/>
  <c r="AL20" i="4"/>
  <c r="AF20" i="4"/>
  <c r="N50" i="4"/>
  <c r="T10" i="4"/>
  <c r="AL30" i="4"/>
  <c r="T30" i="4"/>
  <c r="T20" i="4"/>
  <c r="N20" i="4"/>
  <c r="T40" i="4"/>
  <c r="Z30" i="4"/>
  <c r="AL40" i="4"/>
  <c r="N40" i="4"/>
  <c r="AF30" i="4"/>
  <c r="N30" i="4"/>
  <c r="AF50" i="4"/>
  <c r="Z20" i="4"/>
  <c r="AL10" i="4"/>
  <c r="AF10" i="4"/>
  <c r="Z40" i="4"/>
  <c r="Z50" i="4"/>
  <c r="N10" i="4"/>
  <c r="M50" i="4"/>
  <c r="AE10" i="4"/>
  <c r="Y40" i="4"/>
  <c r="Y30" i="4"/>
  <c r="M20" i="4"/>
  <c r="AE40" i="4"/>
  <c r="AK20" i="4"/>
  <c r="M40" i="4"/>
  <c r="S20" i="4"/>
  <c r="BC35" i="2"/>
  <c r="AK50" i="4"/>
  <c r="S50" i="4"/>
  <c r="AK40" i="4"/>
  <c r="AE30" i="4"/>
  <c r="Y10" i="4"/>
  <c r="AE20" i="4"/>
  <c r="S40" i="4"/>
  <c r="AK10" i="4"/>
  <c r="S30" i="4"/>
  <c r="Y50" i="4"/>
  <c r="AE50" i="4"/>
  <c r="AK30" i="4"/>
  <c r="M30" i="4"/>
  <c r="M10" i="4"/>
  <c r="S10" i="4"/>
  <c r="Y20" i="4"/>
  <c r="R50" i="4"/>
  <c r="X20" i="4"/>
  <c r="AD30" i="4"/>
  <c r="L30" i="4"/>
  <c r="L40" i="4"/>
  <c r="L50" i="4"/>
  <c r="L20" i="4"/>
  <c r="AJ20" i="4"/>
  <c r="R30" i="4"/>
  <c r="X30" i="4"/>
  <c r="R10" i="4"/>
  <c r="AJ10" i="4"/>
  <c r="BC34" i="2"/>
  <c r="AD20" i="4"/>
  <c r="L10" i="4"/>
  <c r="AJ40" i="4"/>
  <c r="R40" i="4"/>
  <c r="AJ30" i="4"/>
  <c r="AD10" i="4"/>
  <c r="AD40" i="4"/>
  <c r="X50" i="4"/>
  <c r="AJ50" i="4"/>
  <c r="X10" i="4"/>
  <c r="AD50" i="4"/>
  <c r="X40" i="4"/>
  <c r="R20" i="4"/>
  <c r="Y46" i="4"/>
  <c r="S36" i="4"/>
  <c r="Y36" i="4"/>
  <c r="S6" i="4"/>
  <c r="AK36" i="4"/>
  <c r="M6" i="4"/>
  <c r="S46" i="4"/>
  <c r="M36" i="4"/>
  <c r="AK16" i="4"/>
  <c r="Y26" i="4"/>
  <c r="M16" i="4"/>
  <c r="AK26" i="4"/>
  <c r="Y6" i="4"/>
  <c r="AK46" i="4"/>
  <c r="M46" i="4"/>
  <c r="AE26" i="4"/>
  <c r="AE16" i="4"/>
  <c r="Y16" i="4"/>
  <c r="AK6" i="4"/>
  <c r="M26" i="4"/>
  <c r="AE46" i="4"/>
  <c r="AE36" i="4"/>
  <c r="S26" i="4"/>
  <c r="AE6" i="4"/>
  <c r="S16" i="4"/>
  <c r="L46" i="4"/>
  <c r="L36" i="4"/>
  <c r="AJ26" i="4"/>
  <c r="X16" i="4"/>
  <c r="AD6" i="4"/>
  <c r="X6" i="4"/>
  <c r="AD46" i="4"/>
  <c r="AD36" i="4"/>
  <c r="X26" i="4"/>
  <c r="L16" i="4"/>
  <c r="R6" i="4"/>
  <c r="AJ6" i="4"/>
  <c r="AJ46" i="4"/>
  <c r="AJ36" i="4"/>
  <c r="R36" i="4"/>
  <c r="L26" i="4"/>
  <c r="R26" i="4"/>
  <c r="AD26" i="4"/>
  <c r="L6" i="4"/>
  <c r="X46" i="4"/>
  <c r="X36" i="4"/>
  <c r="R46" i="4"/>
  <c r="AJ16" i="4"/>
  <c r="AD16" i="4"/>
  <c r="R16" i="4"/>
  <c r="O41" i="2" l="1"/>
  <c r="AI41" i="2" s="1"/>
  <c r="AJ41" i="2" s="1"/>
  <c r="BB41" i="2" s="1"/>
  <c r="O44" i="2"/>
  <c r="AI44" i="2" s="1"/>
  <c r="O48" i="2"/>
  <c r="AI48" i="2" s="1"/>
  <c r="AK41" i="2" l="1"/>
  <c r="AK48" i="2"/>
  <c r="AJ48" i="2"/>
  <c r="BB48" i="2" s="1"/>
  <c r="BA48" i="2" s="1"/>
  <c r="BC48" i="2" s="1"/>
  <c r="AJ44" i="2"/>
  <c r="BB44" i="2" s="1"/>
  <c r="AK44" i="2"/>
  <c r="BA41" i="2"/>
  <c r="BC41" i="2" s="1"/>
  <c r="BB43" i="2"/>
  <c r="BA43" i="2" s="1"/>
  <c r="BC43" i="2" s="1"/>
  <c r="BA44" i="2" l="1"/>
  <c r="BC44" i="2" s="1"/>
  <c r="BB49" i="2"/>
  <c r="BA49" i="2" l="1"/>
  <c r="BC49" i="2" s="1"/>
  <c r="BB50" i="2"/>
  <c r="BA50" i="2" l="1"/>
  <c r="BC50" i="2" s="1"/>
  <c r="BB51" i="2"/>
  <c r="BA51" i="2" l="1"/>
  <c r="BC51" i="2" s="1"/>
  <c r="BB52" i="2"/>
  <c r="BA52" i="2" s="1"/>
  <c r="BC52" i="2" s="1"/>
</calcChain>
</file>

<file path=xl/sharedStrings.xml><?xml version="1.0" encoding="utf-8"?>
<sst xmlns="http://schemas.openxmlformats.org/spreadsheetml/2006/main" count="1367" uniqueCount="559">
  <si>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</si>
  <si>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</si>
  <si>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</si>
  <si>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rgb="FFE36C09"/>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rgb="FFE36C09"/>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</si>
  <si>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</si>
  <si>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</si>
  <si>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</si>
  <si>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</si>
  <si>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</si>
  <si>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</si>
  <si>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</si>
  <si>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</si>
  <si>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</si>
  <si>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</si>
  <si>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</si>
  <si>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</si>
  <si>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</si>
  <si>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</si>
  <si>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</si>
  <si>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</si>
  <si>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</si>
  <si>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</si>
  <si>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</si>
  <si>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</si>
  <si>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</si>
  <si>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</si>
  <si>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</si>
  <si>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</si>
  <si>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</si>
  <si>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</si>
  <si>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</si>
  <si>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</si>
  <si>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rgb="FFE36C09"/>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</si>
  <si>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</si>
  <si>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</si>
  <si>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</si>
  <si>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</si>
  <si>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</si>
  <si>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</si>
  <si>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</si>
  <si>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</si>
  <si>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</si>
  <si>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</si>
  <si>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</si>
  <si>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</si>
  <si>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</si>
  <si>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</si>
  <si>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</si>
  <si>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</si>
  <si>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rgb="FFE36C09"/>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</si>
  <si>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</si>
  <si>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</si>
  <si>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</si>
  <si>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</si>
  <si>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</si>
  <si>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</si>
  <si>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family val="2"/>
      </rPr>
      <t xml:space="preserve"> -</t>
    </r>
    <r>
      <rPr>
        <sz val="11"/>
        <color theme="1"/>
        <rFont val="Arial Narrow"/>
        <family val="2"/>
      </rPr>
      <t xml:space="preserve"> </t>
    </r>
    <r>
      <rPr>
        <b/>
        <sz val="11"/>
        <color theme="1"/>
        <rFont val="Arial Narrow"/>
        <family val="2"/>
      </rPr>
      <t xml:space="preserve"> Hoja 3 Matriz de Calor Inherente: </t>
    </r>
    <r>
      <rPr>
        <sz val="11"/>
        <color theme="1"/>
        <rFont val="Arial Narrow"/>
        <family val="2"/>
      </rPr>
      <t xml:space="preserve"> 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</si>
  <si>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4 Matriz de Calor Residual: </t>
    </r>
    <r>
      <rPr>
        <sz val="11"/>
        <color theme="1"/>
        <rFont val="Arial Narrow"/>
        <family val="2"/>
      </rPr>
      <t>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</si>
  <si>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5 Tabla de probabilidad: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</si>
  <si>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6 Tabla de Impacto: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</si>
  <si>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7 Tabla de Valoración de Controles: </t>
    </r>
    <r>
      <rPr>
        <sz val="11"/>
        <color theme="1"/>
        <rFont val="Arial Narrow"/>
        <family val="2"/>
      </rPr>
      <t>Tabla referente para todos los cálculos (no se diligencia)</t>
    </r>
  </si>
  <si>
    <t>Identificación del riesgo</t>
  </si>
  <si>
    <t>Análisis del riesgo inherente</t>
  </si>
  <si>
    <t>Evaluación del riesgo - Valoración de los controles</t>
  </si>
  <si>
    <t>Evaluación del riesgo - Nivel del riesgo residual</t>
  </si>
  <si>
    <t>Plan de Acción</t>
  </si>
  <si>
    <t xml:space="preserve">Referencia </t>
  </si>
  <si>
    <t>Probabilidad Inherente</t>
  </si>
  <si>
    <t>%</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</si>
  <si>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</si>
  <si>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</si>
  <si>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</si>
  <si>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</si>
  <si>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</si>
  <si>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</si>
  <si>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</si>
  <si>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</si>
  <si>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</si>
  <si>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</si>
  <si>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</si>
  <si>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</si>
  <si>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</si>
  <si>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</si>
  <si>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</si>
  <si>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</si>
  <si>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</si>
  <si>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</si>
  <si>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</si>
  <si>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</si>
  <si>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</si>
  <si>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</si>
  <si>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</si>
  <si>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</si>
  <si>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</si>
  <si>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</si>
  <si>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</si>
  <si>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</si>
  <si>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</si>
  <si>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</si>
  <si>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</si>
  <si>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</si>
  <si>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</si>
  <si>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</si>
  <si>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</si>
  <si>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</si>
  <si>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</si>
  <si>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</si>
  <si>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</si>
  <si>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</si>
  <si>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</si>
  <si>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</si>
  <si>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</si>
  <si>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</si>
  <si>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</si>
  <si>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</si>
  <si>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</si>
  <si>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</si>
  <si>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</si>
  <si>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</si>
  <si>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</si>
  <si>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</si>
  <si>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</si>
  <si>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</si>
  <si>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</si>
  <si>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</si>
  <si>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</si>
  <si>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</si>
  <si>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</si>
  <si>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</si>
  <si>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</si>
  <si>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</si>
  <si>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</si>
  <si>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</si>
  <si>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</si>
  <si>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</si>
  <si>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</si>
  <si>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</si>
  <si>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</si>
  <si>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</si>
  <si>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</si>
  <si>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</si>
  <si>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</si>
  <si>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</si>
  <si>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</si>
  <si>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</si>
  <si>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</si>
  <si>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</si>
  <si>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</si>
  <si>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</si>
  <si>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</si>
  <si>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</si>
  <si>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</si>
  <si>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</si>
  <si>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</si>
  <si>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</si>
  <si>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</si>
  <si>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</si>
  <si>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</si>
  <si>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</si>
  <si>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</si>
  <si>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</si>
  <si>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</si>
  <si>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</si>
  <si>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</si>
  <si>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</si>
  <si>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</si>
  <si>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</si>
  <si>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</si>
  <si>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</si>
  <si>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</si>
  <si>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</si>
  <si>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</si>
  <si>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</si>
  <si>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</si>
  <si>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</si>
  <si>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</si>
  <si>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</si>
  <si>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</si>
  <si>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</si>
  <si>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</si>
  <si>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</si>
  <si>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</si>
  <si>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</si>
  <si>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</si>
  <si>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</si>
  <si>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</si>
  <si>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</si>
  <si>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</si>
  <si>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</si>
  <si>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</si>
  <si>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</si>
  <si>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</si>
  <si>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</si>
  <si>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</si>
  <si>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</si>
  <si>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</si>
  <si>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</si>
  <si>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</si>
  <si>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</si>
  <si>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</si>
  <si>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</si>
  <si>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</si>
  <si>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</si>
  <si>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</si>
  <si>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</si>
  <si>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</si>
  <si>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</si>
  <si>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</si>
  <si>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</si>
  <si>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Tipo de Riesgo</t>
  </si>
  <si>
    <t>Activo de información</t>
  </si>
  <si>
    <t>Activos de información</t>
  </si>
  <si>
    <t>No Aplica</t>
  </si>
  <si>
    <t>Columna6</t>
  </si>
  <si>
    <t>De_gestión</t>
  </si>
  <si>
    <t>De_seguridad_de_la_información</t>
  </si>
  <si>
    <t>Activo 4</t>
  </si>
  <si>
    <t>Activo 5</t>
  </si>
  <si>
    <t>Activo 6</t>
  </si>
  <si>
    <t>Activo 7</t>
  </si>
  <si>
    <t>Activo 8</t>
  </si>
  <si>
    <t>Activo 9</t>
  </si>
  <si>
    <t>Activo 10</t>
  </si>
  <si>
    <t>Activo 11</t>
  </si>
  <si>
    <t>De_corrupción</t>
  </si>
  <si>
    <t>¿Genera Interrupción?</t>
  </si>
  <si>
    <t>Interrupción</t>
  </si>
  <si>
    <t>Si</t>
  </si>
  <si>
    <t>No</t>
  </si>
  <si>
    <t>Disponibilidad</t>
  </si>
  <si>
    <t>Integridad</t>
  </si>
  <si>
    <t>Confidencialidad</t>
  </si>
  <si>
    <t>Frecuencia de ejecución de la actividad</t>
  </si>
  <si>
    <t>Criterio para probabilidad</t>
  </si>
  <si>
    <t>Cada_Hora</t>
  </si>
  <si>
    <t>Más de 5000 veces por año</t>
  </si>
  <si>
    <t>Dos_veces_al_día</t>
  </si>
  <si>
    <t>mínimo 500 veces al año y máximo 5000 veces por año</t>
  </si>
  <si>
    <t>Diaria</t>
  </si>
  <si>
    <t>De 24 a 500 veces por año</t>
  </si>
  <si>
    <t>Cada_dos_días</t>
  </si>
  <si>
    <t>Cada_tres_días</t>
  </si>
  <si>
    <t>Cada_cuatro_días</t>
  </si>
  <si>
    <t>Semanal</t>
  </si>
  <si>
    <t>Quincenal</t>
  </si>
  <si>
    <t>Mensual</t>
  </si>
  <si>
    <t xml:space="preserve">De 3 a 24 veces por año </t>
  </si>
  <si>
    <t>Bimestral</t>
  </si>
  <si>
    <t>Trimestral</t>
  </si>
  <si>
    <t>Cuatrimestral</t>
  </si>
  <si>
    <t>Semestral</t>
  </si>
  <si>
    <t xml:space="preserve">Máximo 2 veces por año </t>
  </si>
  <si>
    <t>Anual</t>
  </si>
  <si>
    <t>Bienal</t>
  </si>
  <si>
    <t>Permanente</t>
  </si>
  <si>
    <t>ALINEACIÓN ISO 27001</t>
  </si>
  <si>
    <t>11.2 Seguridad de los equipos.</t>
  </si>
  <si>
    <t>12.4 Registro de actividad y supervisión.</t>
  </si>
  <si>
    <t>Criterios de impacto para riesgos de gestión y/o seguridad de la información</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</si>
  <si>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</si>
  <si>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</si>
  <si>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</si>
  <si>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</si>
  <si>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recursos económicos?</t>
  </si>
  <si>
    <t>¿Generar pérdida de confianza de la entidad, afectando su reputación?</t>
  </si>
  <si>
    <t>¿Afectar la generación de los productos o la prestación de los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</si>
  <si>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</si>
  <si>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</si>
  <si>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</si>
  <si>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</si>
  <si>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</si>
  <si>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</si>
  <si>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</si>
  <si>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</si>
  <si>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</si>
  <si>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</si>
  <si>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</si>
  <si>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</si>
  <si>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 xml:space="preserve">Nombre </t>
  </si>
  <si>
    <t>Objetivo de Control ISO 27001</t>
  </si>
  <si>
    <t>#</t>
  </si>
  <si>
    <t>5.1 Directrices de la Dirección en seguridad de la información.</t>
  </si>
  <si>
    <t>Brindar orientación y soporte, por parte de la dirección, para la seguridad de la información de acuerdo con los requisitos del negocio y con las leyes y reglamentos pertinentes</t>
  </si>
  <si>
    <t>C1</t>
  </si>
  <si>
    <t>6.1 Organización interna.</t>
  </si>
  <si>
    <t>Establecer un marco de referencia de gestión para iniciar y controlar la implementación y operación de la seguridad de la información dentro de la organización.</t>
  </si>
  <si>
    <t>C2</t>
  </si>
  <si>
    <t>6.2 Dispositivos para movilidad y teletrabajo.</t>
  </si>
  <si>
    <t>Garantizar la seguridad del teletrabajo y el uso de dispositivos móviles</t>
  </si>
  <si>
    <t>C3</t>
  </si>
  <si>
    <t>7.1 Antes de la contratación.</t>
  </si>
  <si>
    <t>Asegurar que los empleados y contratistas comprenden sus responsabilidades y son idóneos en los roles para los que se consideran.</t>
  </si>
  <si>
    <t>C4</t>
  </si>
  <si>
    <t>7.2 Durante la contratación.</t>
  </si>
  <si>
    <t>Asegurarse de que los empleados y contratistas tomen conciencia de sus responsabilidades de seguridad de la información y las cumplan.</t>
  </si>
  <si>
    <t>C5</t>
  </si>
  <si>
    <t>7.3 Cese o cambio de puesto de trabajo.</t>
  </si>
  <si>
    <t>Proteger los intereses de la organización como parte del proceso de cambio o terminación de empleo</t>
  </si>
  <si>
    <t>C6</t>
  </si>
  <si>
    <t>8.1 Responsabilidad sobre los activos.</t>
  </si>
  <si>
    <t>Identificar los activos organizacionales y definir las responsabilidades de protección adecuadas.</t>
  </si>
  <si>
    <t>C7</t>
  </si>
  <si>
    <t>8.2 Clasificación de la información.</t>
  </si>
  <si>
    <t>Asegurar que la información recibe un nivel apropiado de protección, de acuerdo con su importancia para la organización.</t>
  </si>
  <si>
    <t>C8</t>
  </si>
  <si>
    <t>8.3 Manejo de los soportes de almacenamiento.</t>
  </si>
  <si>
    <t>Evitar la divulgación, la modificación, el retiro o la destrucción no autorizados de información almacenada en los medios</t>
  </si>
  <si>
    <t>C9</t>
  </si>
  <si>
    <t>9.1 Requisitos de negocio para el control de accesos.</t>
  </si>
  <si>
    <t>Limitar el acceso a información y a instalaciones de procesamiento de información.</t>
  </si>
  <si>
    <t>C10</t>
  </si>
  <si>
    <t>9.2 Gestión de acceso de usuario.</t>
  </si>
  <si>
    <t>Asegurar el acceso de los usuarios autorizados y evitar el acceso no autorizado a sistemas y servicios.</t>
  </si>
  <si>
    <t>C11</t>
  </si>
  <si>
    <t>9.3 Responsabilidades del usuario.</t>
  </si>
  <si>
    <t>Hacer que los usuarios rindan cuentas por la salvaguarda de su información de autenticación.</t>
  </si>
  <si>
    <t>C12</t>
  </si>
  <si>
    <t>9.4 Control de acceso a sistemas y aplicaciones.</t>
  </si>
  <si>
    <t>Evitar el acceso no autorizado a sistemas y aplicaciones.</t>
  </si>
  <si>
    <t>C13</t>
  </si>
  <si>
    <t>10.1 Controles criptográficos.</t>
  </si>
  <si>
    <t>Asegurar el uso apropiado y eficaz de la criptografía para proteger la confidencialidad, autenticidad y/o la integridad de la información</t>
  </si>
  <si>
    <t>C14</t>
  </si>
  <si>
    <t>11.1 Áreas seguras.</t>
  </si>
  <si>
    <t>Prevenir el acceso físico no autorizado, el daño e interferencia a la información y a las instalaciones de procesamiento de información de la organización.</t>
  </si>
  <si>
    <t>C15</t>
  </si>
  <si>
    <t>Prevenir la perdida, daño, robo o compromiso de activos, y la interrupción de las operaciones de la organización.</t>
  </si>
  <si>
    <t>C16</t>
  </si>
  <si>
    <t>12.1 Responsabilidades y procedimientos de operación.</t>
  </si>
  <si>
    <t>Asegurar las operaciones correctas y seguras de las instalaciones de procesamiento de información.</t>
  </si>
  <si>
    <t>C17</t>
  </si>
  <si>
    <t>12.2 Protección contra código malicioso.</t>
  </si>
  <si>
    <t>Asegurarse de que la información y las instalaciones de procesamiento de información estén protegidas contra códigos maliciosos.</t>
  </si>
  <si>
    <t>C18</t>
  </si>
  <si>
    <t>12.3 Copias de seguridad.</t>
  </si>
  <si>
    <t>Proteger contra la perdida de datos</t>
  </si>
  <si>
    <t>C19</t>
  </si>
  <si>
    <t>Registrar eventos y generar evidencia</t>
  </si>
  <si>
    <t>C20</t>
  </si>
  <si>
    <t>12.5 Control del software en explotación.</t>
  </si>
  <si>
    <t>Asegurarse de la integridad de los sistemas operacionales</t>
  </si>
  <si>
    <t>C21</t>
  </si>
  <si>
    <t>12.6 Gestión de la vulnerabilidad técnica.</t>
  </si>
  <si>
    <t>Prevenir el aprovechamiento de las vulnerabilidades técnicas</t>
  </si>
  <si>
    <t>C22</t>
  </si>
  <si>
    <t>12.7 Consideraciones de las auditorías de los sistemas de información.</t>
  </si>
  <si>
    <t>Minimizar el impacto de las actividades de auditoria sobre los sistemas operativos</t>
  </si>
  <si>
    <t>C23</t>
  </si>
  <si>
    <t>13.1 Gestión de la seguridad en las redes.</t>
  </si>
  <si>
    <t>Asegurar la protección de la información en las redes, y sus instalaciones de procesamiento de información de soporte.</t>
  </si>
  <si>
    <t>C24</t>
  </si>
  <si>
    <t>13.2 Intercambio de información con partes externas.</t>
  </si>
  <si>
    <t>Mantener la seguridad de la información transferida dentro de una organización y con cualquier entidad externa.</t>
  </si>
  <si>
    <t>C25</t>
  </si>
  <si>
    <t>14.1 Requisitos de seguridad de los sistemas de información.</t>
  </si>
  <si>
    <t>Asegurar que la seguridad de la información sea una parte integral de los sistemas de información durante todo el ciclo de vida.   Esto incluye también los requisitos para sistemas de información que prestan servicios sobre redes.</t>
  </si>
  <si>
    <t>C26</t>
  </si>
  <si>
    <t>14.2 Seguridad en los procesos de desarrollo y soporte.</t>
  </si>
  <si>
    <t>Asegurar que la seguridad de la información este diseñada e implementada dentro del ciclo de vida de desarrollo de los sistemas de información.</t>
  </si>
  <si>
    <t>C27</t>
  </si>
  <si>
    <t>14.3 Datos de prueba.</t>
  </si>
  <si>
    <t xml:space="preserve">Asegurar la protección de los datos usados para  pruebas. </t>
  </si>
  <si>
    <t>C28</t>
  </si>
  <si>
    <t>15.1 Seguridad de la información en las relaciones con proveedores.</t>
  </si>
  <si>
    <t>Asegurar la protección de los activos de la organización que sean accesibles a los proveedores.</t>
  </si>
  <si>
    <t>C29</t>
  </si>
  <si>
    <t>15.2 Gestión de la prestación del servicio por proveedores.</t>
  </si>
  <si>
    <t>Mantener el nivel acordado de seguridad de la información y de prestación del servicio en línea con los acuerdos con los proveedores</t>
  </si>
  <si>
    <t>C30</t>
  </si>
  <si>
    <t>16.1 Gestión de incidentes de seguridad de la información y mejoras.</t>
  </si>
  <si>
    <t>Asegurar un enfoque coherente y eficaz para la gestión de incidentes de seguridad de la información, incluida la comunicación sobre eventos de seguridad y debilidades.</t>
  </si>
  <si>
    <t>C31</t>
  </si>
  <si>
    <t>17.1 Continuidad de la seguridad de la información.</t>
  </si>
  <si>
    <t>La continuidad de seguridad de la información se debe incluir en los sistemas de gestión de la continuidad de negocio de la organización.</t>
  </si>
  <si>
    <t>C32</t>
  </si>
  <si>
    <t>17.2 Redundancias.</t>
  </si>
  <si>
    <t>Asegurar la disponibilidad de instalaciones de procesamiento de información.</t>
  </si>
  <si>
    <t>C33</t>
  </si>
  <si>
    <t>18.1 Cumplimiento de los requisitos legales y contractuales.</t>
  </si>
  <si>
    <t>Evitar el incumplimiento de las obligaciones legales, estatutarias, de reglamentación o contractuales relacionadas con seguridad de la información y de cualquier requisito de seguridad.</t>
  </si>
  <si>
    <t>C34</t>
  </si>
  <si>
    <t>18.2 Revisiones de la seguridad de la información.</t>
  </si>
  <si>
    <t>Asegurar que la seguridad de la información se implemente y opere de acuerdo con las políticas y procedimientos organizacionales.</t>
  </si>
  <si>
    <t>C35</t>
  </si>
  <si>
    <t>Objetivo del control</t>
  </si>
  <si>
    <t>Nombre del control de acuerdo a la norma</t>
  </si>
  <si>
    <t>ID del control</t>
  </si>
  <si>
    <t>CRITERIOS DE IMPACTO RIESGOS DE CORRUPCIÓN</t>
  </si>
  <si>
    <t>Causa Inmediata / Amenaza S I</t>
  </si>
  <si>
    <t>Causa Raíz /  S I</t>
  </si>
  <si>
    <t>Frecuencia con la cual se realiza la actividad (PROMEDIO)</t>
  </si>
  <si>
    <t>Carpeta compartida OAP</t>
  </si>
  <si>
    <t>Sistema de Gestión Documental</t>
  </si>
  <si>
    <t>Servicio de correo corporativo</t>
  </si>
  <si>
    <t>DIRECCIONAMIENTO ESTRATÉGICO</t>
  </si>
  <si>
    <t xml:space="preserve"> Toma errada decisiones sobre la evaluación, adopción  e implementación de lineamientos de carácter misional, estratégico y administrativo</t>
  </si>
  <si>
    <t>Las decisiones no se encuentren en la normatividad vigente</t>
  </si>
  <si>
    <t>Realizar perodicamente el comité institucional de gestión y desempeño con el propósito de validad su pertinencia para la entidad.</t>
  </si>
  <si>
    <t>PLANEACIÓN INSTITUCIONAL</t>
  </si>
  <si>
    <t>Falta de oportunidad en  la asesoría para la planeación institucional  y la  implementación del MIPG.</t>
  </si>
  <si>
    <t>Desconocimiento  o no aplicación  de los lineamientos, necesidades institucionales y marco legal para la formulación de planes, programas y proyectos por parte de las personas del proceso de Planeación Institucional</t>
  </si>
  <si>
    <t>MAPA DE RIESGOS DEGESTIÓN DE LA SSF 2024 VERSIÓN 2</t>
  </si>
  <si>
    <t>El profesional de la OAP realiza  el seguimiento a la ejecución de las actividades de acompañamiento a través de la verificación del cumplimiento del  cronograma de informes y actividades de la Oficina Asesora de Planeación</t>
  </si>
  <si>
    <t>El profesional de la OAP realiza  el seguimiento a la ejecución de los proyectos de inversión a través de la verificación de los archivos de los proyectos de inversión</t>
  </si>
  <si>
    <t>GESTIÓN ESTADÍSTICA GENERAL DEL SISTEMA DEL SUBSIDIO FAMILIA</t>
  </si>
  <si>
    <t>Entrega de los productos estadísticos por fuera de los plazos establecidos según cronograma anual  de publicaciones estadísticas de la SSF</t>
  </si>
  <si>
    <t>Falta de oportunidad en el reporte de la información por parte de las CCF para la elaboración de los productos estadísticos y
Demoras en el procesamiento interno de la información</t>
  </si>
  <si>
    <t>El profesional  de la  Delegada realiza seguimiento al cumplimiento del  cronograma de la operación estadística</t>
  </si>
  <si>
    <t>El profesional realiaza la generación de reporte de la información cargada por las CCF</t>
  </si>
  <si>
    <t>Debilidad en la  aplicación de los criterios de calidad estadística durante la fase de análisis para generar los productos estadísticos y dar respuesta a las solicitudes de información.</t>
  </si>
  <si>
    <t>Debilidad en la  aplicación de los criterios de calidad estadística durante la fase de análisis para generar los productos estadísticos y dar respuesta a las solicitudes de información</t>
  </si>
  <si>
    <t>El profesional de la Delegada realiza la verificación y estrategias para monitorear y evaluar el proceso estadístico</t>
  </si>
  <si>
    <t>COMUNICACIÓN PÚBLICA</t>
  </si>
  <si>
    <t>Pérdida de oportunidad en tiempos de respuesta para atender las necesidades de comunicación de la entidadPérdida de oportunidad en tiempos de respuesta para atender las necesidades de comunicación de la entidad</t>
  </si>
  <si>
    <t>Insuficiente personal para la ejecución de las actividades de comunicación</t>
  </si>
  <si>
    <t>Validación  y estimación de los tiempos de ejecución para la solicitud de comunicación</t>
  </si>
  <si>
    <t>CONTROL FINANCIERO Y CONTABLE</t>
  </si>
  <si>
    <t>Baja Confiabilidad de los informes financieros y contables de las  CCF</t>
  </si>
  <si>
    <t>Errores u omisión en la información financiera y contable suministrada por las CCF; emisión  reglamentación y fijación de directrices sobre temas financieros y contables sin la confiabilidad y razonabilidad requerid</t>
  </si>
  <si>
    <t>El Director de Gestión Financiera y Contable  revisa, valida y da visto bueno de los actos administrativos en los aspectos financieros y contables para ser remitido a la aprobación final por parte de la alta dirección.</t>
  </si>
  <si>
    <t>El Profesional Especializado verifica  la veracidad y confiabilidad de la información remitida de las CCF  y sus referentes normativos y técnicos  para la emisión de las directrices.</t>
  </si>
  <si>
    <t>Emisión de Informes de análisis a la situación financiera sin la capacidad técnica y oportuna  que permitan generar seguimiento adecuado a la situación financiera y contable de las CCF</t>
  </si>
  <si>
    <t>Las estructuras de la herramienta de información SIGER, genere información errada, Debilidades en la conceptualización técnica de los funcionarios del área, Demora en las revisiones y vistos buenos por parte de los directores y delegado, Exceso de carga labora</t>
  </si>
  <si>
    <t>CONTROL LEGAL DE LAS CCF</t>
  </si>
  <si>
    <t>Extemporaneidad en el inicio de acciones,  adopción de decisiones y adelantamiento de trámites frente las actuaciones administrativas</t>
  </si>
  <si>
    <t>Insuficiencia de recurso humano o recurso humano que no cumple con el perfil requerido
Alta rotación de funcionarios y contratistas
Demoras en la sustanciación de actos administrativos e impulso procesal de los trámites asignados.
Retraso procesal acumulado</t>
  </si>
  <si>
    <t>Envío de alertas tempranas sobre posibles caducidades por parte de los abogados sustanciadores de las actuaciones administrativas</t>
  </si>
  <si>
    <t>Priorización y seguimiento de trámites basado en la fecha de caducidad de la facultad sancionatoria</t>
  </si>
  <si>
    <t>ESTUDIOS ESPECIALES Y EVALUACIÓN DE PROYECTOS</t>
  </si>
  <si>
    <t>Emisión de informes de seguimiento sobre programas o proyectos de inversión sin considerar los aspectos sociales y técnicos</t>
  </si>
  <si>
    <t>Omisión en la aplicación de los requisitos de la circular vigente y desconocimiento de la normatividad vigente</t>
  </si>
  <si>
    <t>Revisión a través de listas de chequeos incluidas en los formatos de los procedimientos</t>
  </si>
  <si>
    <t>Revisión de los informes y reportes que genera la delegada</t>
  </si>
  <si>
    <t>Perdida de confiabilidad y pertinencia en los resultados de los estudios especiales</t>
  </si>
  <si>
    <t>Inobservancia a la rigurosidad metodológica y Desconocimiento de la normatividad vigente</t>
  </si>
  <si>
    <t>Realizar la supervisión a los contratos de estudios especiales</t>
  </si>
  <si>
    <t xml:space="preserve">Verificar que los estudios especiales desarrollen una metodología de investigación </t>
  </si>
  <si>
    <t>Ejecución de póliza de cumplimiento en caso de que el contratista no cumpla con los criterios exigidos para los estudios</t>
  </si>
  <si>
    <t>Entrega de informes de visitas especiales incompletos y / o atemporales</t>
  </si>
  <si>
    <t>Insuficiencia  de personal (TR) y debilidades en el seguimiento a los tiempos para la entrega del informe</t>
  </si>
  <si>
    <t xml:space="preserve">Seguimiento a los cumplimiento de los tiempos de entrega del informe final </t>
  </si>
  <si>
    <t>Revisión del informe para asegurar la completitud de la información</t>
  </si>
  <si>
    <t>Completar informes devueltos mediante la aplicación de las listas de chequeo</t>
  </si>
  <si>
    <t xml:space="preserve"> Errores o inconsistencias en los reportes del Limite máximo de inversión de las CCF.</t>
  </si>
  <si>
    <t xml:space="preserve">Debilidades en las verificaciones </t>
  </si>
  <si>
    <t>Inclusión de las estructuras del SIGER en el oficio</t>
  </si>
  <si>
    <t>Revisión de los oficios por parte del(a) Superintendente Delegado(a) Delegada</t>
  </si>
  <si>
    <t>Corrección de las inconsistencias encontradas en los reportes de LMI</t>
  </si>
  <si>
    <t>Aplicación de la lista de verificación de seguimiento a LMI</t>
  </si>
  <si>
    <t>VISITA A ENTES VIGILADOS</t>
  </si>
  <si>
    <t xml:space="preserve">Remisión de informes por fuera de los términos establecidos
</t>
  </si>
  <si>
    <t>Demora en las revisiones y vistos buenos por parte de los Directores y Delegado
Exceso de carga laboral Comisionados que no cuenten con las competencias técnicas necesarias para la realización de las visitas</t>
  </si>
  <si>
    <t>Revisión del plan de trabajo para la realización de las visitas</t>
  </si>
  <si>
    <t>Revisar la conformación de equipos interdisciplinarios de acuerdo con las competencias requeridas para la realización de las visitas.</t>
  </si>
  <si>
    <t>Revisar y aprobar  los informes de visita de acuerdo con la resolución de programación y ejecución de visitas ordinarias vigente</t>
  </si>
  <si>
    <t xml:space="preserve">Realizar  y analizar el ejercicio del debido proceso de las CCF  para  las aclaraciones  en el informe que haya a lugar sobre el informe preliminar </t>
  </si>
  <si>
    <t>Incumplimiento al Plan Anual de visitas  de IVC</t>
  </si>
  <si>
    <t>Implementación de políticas de austeridad en el gasto
Recurso humano insuficiente para el desarrollo de las Visitas Ordinarias
Eventos que dificulten la realización de visitas presenciales a las CCF</t>
  </si>
  <si>
    <t>Verificación de la alineación del plan anual de visitas con los objetivos institucionales</t>
  </si>
  <si>
    <t>Seguimiento a la ejecución del Plan Anual de Visitas</t>
  </si>
  <si>
    <t>Aprobación de ajustes y reprogramación de visitas ordinarias en la vigencia</t>
  </si>
  <si>
    <t>Ineficacia en el seguimiento a los planes de mejoramiento producto de las visitas ordinarias</t>
  </si>
  <si>
    <t>Remisión de informes por fuera de los términos establecidos
Demora en las revisiones y vistos buenos por parte de los Directores y Delegado
Exceso de carga laboral</t>
  </si>
  <si>
    <t>Control mediante la matriz de seguimiento de trazabilidad a las visitas e entes vigilados.</t>
  </si>
  <si>
    <t>Revisión y aprobación de los informes de seguimiento a los planes de mejoramiento</t>
  </si>
  <si>
    <t>INTERACCIÓN CON EL CIUDADANO</t>
  </si>
  <si>
    <t>Respuesta dadas a los ciudadanos que incumplen los términos legales</t>
  </si>
  <si>
    <t>Posibles fallas de la funcionalidad en el software de gestión documental y debilidades en la asignación de los funcionarios que desarrollan las actividades del proceso.</t>
  </si>
  <si>
    <t>Seguimiento a las PQRSF en tramite que tiene cada gestor</t>
  </si>
  <si>
    <t>Reporte de incidentes en la plataforma de gestión documental  a TICs</t>
  </si>
  <si>
    <t>Solicitud de suspensión de términos.</t>
  </si>
  <si>
    <t>GESTIÓN DE SISTEMAS DE INFORMACIÓN</t>
  </si>
  <si>
    <t>Perdida de los atributos de seguridad de la información</t>
  </si>
  <si>
    <t>Deficiencias en la planeación e implementación del SGSI
 Ausencia de mecanismos para evaluar la implementación, mantenimiento y mejora  del SGSI
Debilidades en las condiciones de seguridad de la información</t>
  </si>
  <si>
    <t xml:space="preserve"> El Jefe de la Oficina TIC realiza seguimiento de la ejecución de los recursos asignados para la implementación, mantenimiento y mejora del SGSI.</t>
  </si>
  <si>
    <t>El Jefe de la Oficina TIC realiza seguimiento  a la ejecución de las actividades para la actualización y mejora del SGSI</t>
  </si>
  <si>
    <t xml:space="preserve"> El Jefe de la Oficina TIC realiza verificación del cumplimiento de la normatividad vigente aplicable para el SGSI</t>
  </si>
  <si>
    <t xml:space="preserve"> El Jefe de la Oficina TIC  realiza verificación de la eficacia de los controles de seguridad y privacidad de la información</t>
  </si>
  <si>
    <t>Deficiencias en la calidad, oportunidad  y continuidad en el ciclo de vida de los servicios de TI</t>
  </si>
  <si>
    <t>Deficiente definición de los requerimientos del usuario.
Deficiente asignación o habilitación de recursos que soportan los servicios de TI
Debilidades en el seguimiento a la etapa implementación y puesta en servicio</t>
  </si>
  <si>
    <t>El Jefe de la Oficina de TI realiza seguimiento a la ejecución de los recursos asignados a la planeación  de los servicios de TI</t>
  </si>
  <si>
    <t>El Jefe de la Oficina de TI realiza seguimiento al indicador  del Plan Estratégico Institucional asociado a OTIC para evaluar su cumplimiento.</t>
  </si>
  <si>
    <t>El Jefe de la Oficina TIC realiza seguimiento a la ejecución de las fases de los proyectos de la Oficina para verificar su cumplimiento.</t>
  </si>
  <si>
    <t>El Líder Técnico realiza seguimiento a la ejecución de las fases de los desarrollos a cargo para verificar su cumplimiento.</t>
  </si>
  <si>
    <t>El Líder Técnico Soportes Servicios de TI  realiza seguimiento a los  Kepis y ANS de calidad y oportunidad del soporte a los servicios de TI</t>
  </si>
  <si>
    <t>GESTIÓN DOCUMENTAL</t>
  </si>
  <si>
    <t>Perdida de la información de la entidad</t>
  </si>
  <si>
    <t>Inadecuado proceso de valoración documental que afecta los tiempos de retención.
.Ausencia del programa de preservación de documentos físico y electrónicos
Aplicación deficiente del Formato Único de Inventario Documental FUID por parte de las áreas de la entidad</t>
  </si>
  <si>
    <t>Aplicación del formulario de préstamo y consulta de documentos</t>
  </si>
  <si>
    <t>Realizar digitalización de la documentación</t>
  </si>
  <si>
    <t>NOTIFICACIONES Y CERTIFICACIONES</t>
  </si>
  <si>
    <t>Indebida notificación, comunicación o publicación de los Actos Administrativos de acuerdo con lo establecido en la normatividad</t>
  </si>
  <si>
    <t>.Falta de actualización de información de datos personales por las cajas.
.Error en la información registrada al enviar las notificaciones .
Falta de seguimiento a los términos una vez se envían las comunicaciones o notificaciones electrónicas
Vencimiento del contrato de correo certificado  físico y electrónico
Incumplimiento de entrega por parte del proveedor de correo certificado</t>
  </si>
  <si>
    <t xml:space="preserve">Monitorear las guías de control de correspondencia </t>
  </si>
  <si>
    <t>Aplicación matriz de seguimiento a la trazabilidad del acto administrativo</t>
  </si>
  <si>
    <t>PROCESOS DISCIPLINARIOS</t>
  </si>
  <si>
    <t>Adopción de decisiones contrarias frente a la situación objeto de conocimiento que conlleven a nulidad total o parcial  del proceso disciplinario</t>
  </si>
  <si>
    <t>Indebida aplicación de las normas  sustantivas y procesales  modificatorias en las actuaciones disciplinarias e incumplimiento de procedimientos internos, Indebido recaudo probatorio, indebida sustanciación de las actuaciones disciplinaria</t>
  </si>
  <si>
    <t>Los profesionales del grupo de control disciplinario proyectan, revisan y  aprueban las decisiones que deban ser tomadas en cada caso</t>
  </si>
  <si>
    <t>Formalizar la actividad del control en el procedimiento y formalizar matriz de seguimiento</t>
  </si>
  <si>
    <t>Coordinador(a)</t>
  </si>
  <si>
    <t>Perdida  de confidencialidad con la divulgación del expediente procesal</t>
  </si>
  <si>
    <t xml:space="preserve">Indebida aplicación de las normas  procesales en las actuaciones disciplinarias </t>
  </si>
  <si>
    <t>El profesional especializado de la oficina de control disciplinario deberá iniciar la acción disciplinaria cuando la conducta sea disciplinable</t>
  </si>
  <si>
    <t>GESTIÓN JURÍDICA</t>
  </si>
  <si>
    <t>Emisión extemporánea del entregable requerido</t>
  </si>
  <si>
    <t>Omisión del reparto o Reparto extemporáneo 
Omisión o extemporaneidad del proyecto de respuesta.
Omisión o extemporaneidad de la revisión del proyecto de respuesta.
Omisión o extemporaneidad en la firma del proyecto
Omisión, extemporaneidad o errores en la radicación del proyecto
Omisión, extemporaneidad o errores en las respuestas de solicitudes de la Oficina Asesora Jurídica por parte de otras áreas u otras entidades
No disponibilidad de la  plataforma de gestión documental</t>
  </si>
  <si>
    <t>Seguimiento a la oportunidad en las diferentes etapas del proceso a través de la matriz base de correspondencia</t>
  </si>
  <si>
    <t>Generación de alertas tempranas para prevenir la extemporaneidad</t>
  </si>
  <si>
    <t>Uso de correo electrónico o físico por indisponibilidad del gestor documental</t>
  </si>
  <si>
    <t xml:space="preserve">Entregable de deficiente calidad </t>
  </si>
  <si>
    <t>Debilidades en la fundamentación jurídica del entregable</t>
  </si>
  <si>
    <t>Revisión de calidad del entregable</t>
  </si>
  <si>
    <t>GESTIÓN FINANCIERA Y PRESUPUESTAL</t>
  </si>
  <si>
    <t>Incumplimiento en el pago oportuno de las obligaciones de la entidad</t>
  </si>
  <si>
    <t>Incorrecta programación del PAC
Demoras en la recepción de la información requerida para el pago de las obligaciones
Falta de apropiación presupuestal requerida para financiar el pago de las obligaciones
Errores en el diligenciamiento de los formatos necesarios para el tramite de pagos
Falta en los soportes requeridos para el tramite de pago</t>
  </si>
  <si>
    <t>Generar alerta mediante envío de correo a las dependencias con las fechas que debe radicar los tramites para realizar los pagos</t>
  </si>
  <si>
    <t>Seguimiento al cronograma  de obligaciones tributarias</t>
  </si>
  <si>
    <t>Solicitud extemporánea de PAC</t>
  </si>
  <si>
    <t xml:space="preserve">Constitución inadecuada e inexacta de reservas presupuestales </t>
  </si>
  <si>
    <t>Deficiente supervisión de contratos
Demoras en el trámite de las actas de liquidación y de la no ejecución de contratos por parte del supervisor
Desconocimiento de las normas para las constitución de reservas por parte de los supervisores</t>
  </si>
  <si>
    <t>Generar alerta mediante envío de correo con las reservas potenciales por la ejecución de recursos.</t>
  </si>
  <si>
    <t>Incumplimiento del PAC</t>
  </si>
  <si>
    <t>Inoportunidad en la radicación de los documentos para los pagos.
Inadecuado reporte de programación del PAC por parte de las dependencias</t>
  </si>
  <si>
    <t>Seguimiento a la ejecución del PAC  solicitado por dependencia</t>
  </si>
  <si>
    <t>Incorrecta identificación, afectación, clasificación y medición de hechos económicos en la contabilidad de la entidad.</t>
  </si>
  <si>
    <t>Inoportunidad en el suministro de información de las dependencias
Desconocimiento de las normas o políticas contables de la entidad
Incorrecta parametrización de los sistemas de información que alimentan la contabilidad</t>
  </si>
  <si>
    <t>Realización de conciliaciones con las dependencias que suministran la información</t>
  </si>
  <si>
    <t>Análisis y depuración de las cuentas que componen los estados financieros</t>
  </si>
  <si>
    <t>CONTRATACIÓN ADMINISTRATIVA</t>
  </si>
  <si>
    <t xml:space="preserve">Contratación de bienes y servicios no relacionados con las funciones de la Entidad y que no generan utilidad </t>
  </si>
  <si>
    <t>. Desactualización normativa por parte de los funcionarios de la dependencia
Errores jurídicos en el trámite de los procesos de selección,
 Incumplimiento de los términos para la publicación de los documentos del proceso contractual, adelantar procesos contractuales sin que se cuente con el respaldo presupuestal requerido (constitución de hechos cumplidos), Retraso en el desarrollo de las etapas contractuales, escaso personal para el desarrollo de las actividades del proceso, inadecuada planeación por parte de las áreas al momento de proyectar los estudios previos y presentar soportes, inconsistencias en los estudios previos y análisis del sector de los procesos contractuales que se radica</t>
  </si>
  <si>
    <t>Fiscal</t>
  </si>
  <si>
    <t>Verificación y ajustes por parte del abogado asignado a los documentos proyectados.</t>
  </si>
  <si>
    <t>Seguimiento al cumplimiento de los lineamientos por Colombia compra eficiente</t>
  </si>
  <si>
    <t>Aplicación de pólizas en caso de incumpliendo en los contratos</t>
  </si>
  <si>
    <t>GESTIÓN DE RECURSOS FÍSICOS</t>
  </si>
  <si>
    <t>Ineficiencia en la administración de los bienes y servicios requeridos por los procesos</t>
  </si>
  <si>
    <t>Planeación inoportuna para la adquisición de bienes y servicios en cada vigencia
inexistencia de bienes y servicios necesarios para el normal funcionamiento de la entidad, Demora en el desarrollo de la etapa precontractual y contractual de los bienes y servicio</t>
  </si>
  <si>
    <t>Realizar periódicamente seguimiento a los contratos de bienes y servicios</t>
  </si>
  <si>
    <t>Aplicación de pólizas sobre los bienes  y servicios</t>
  </si>
  <si>
    <t>ALMACEN E INVENTARIOS</t>
  </si>
  <si>
    <t>Pérdida, extravío, hurto, robo o declaratoria de bienes faltantes pertenecientes a la Entidad</t>
  </si>
  <si>
    <t xml:space="preserve">Debilidades en los controles de vigilancia
Debilidades en la solicitud y reporte de retiro de equipos por parte de los funcionarios </t>
  </si>
  <si>
    <t>Control de recepción de cada piso</t>
  </si>
  <si>
    <t>Controles de ingreso  y salda  de personas</t>
  </si>
  <si>
    <t>Controles de ingreso y  salida de equipos y bienes</t>
  </si>
  <si>
    <t>Verificación de Inventario</t>
  </si>
  <si>
    <t>Cámaras de vigilancia</t>
  </si>
  <si>
    <t>Ejecución de póliza por fallas en la vigilancia</t>
  </si>
  <si>
    <t>EVALUACIÓN  Y CONTROL</t>
  </si>
  <si>
    <t>Incumplimiento de informes y reportes de Ley</t>
  </si>
  <si>
    <t xml:space="preserve">Entrega de datos, reportes y/o información por parte de las dependencias de manera incompleta, imprecisa y/o inoportuna
Desconocimiento de los temas o tiempos de entrega de informes o reportes  por parte de los servidor público de la OCI   
Alto volumen de trabajo y no se cuenta con el personal suficiente </t>
  </si>
  <si>
    <t>Aprobación y Seguimiento del Cronograma del Plan de Trabajo de la oficina de la vigencia</t>
  </si>
  <si>
    <t>Solicitud y verificación del envío  de información a las áreas competentes para que remitan a la Oficina de Control Interno en los tiempos establecidos, con la calidad requerida</t>
  </si>
  <si>
    <t>Revisión de los informes finales y reportes finales</t>
  </si>
  <si>
    <t>Incumplimiento 
del Plan Anual de Auditorías Internas y Especiales</t>
  </si>
  <si>
    <t>Alto volumen de trabajo y no se cuenta con el personal suficiente 
Personal no idóneo para el cumplimiento de las actividades
Entrega de información por parte de las áreas responsables sin el cumplimiento en la oportunidad, veracidad y confiabilidad de la misma
Posibles  cambios no previstos que afecten la ejecución del plan o programa de auditorías</t>
  </si>
  <si>
    <t>Desarrollar reuniones para la revisión anticipada de los conceptos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</si>
</sst>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61" x14ac:knownFonts="1">
    <font>
      <sz val="11"/>
      <color theme="1"/>
      <name val="Arial"/>
    </font>
    <font>
      <sz val="11"/>
      <color theme="1"/>
      <name val="Calibri"/>
      <family val="2"/>
    </font>
    <font>
      <b/>
      <sz val="14"/>
      <color theme="1"/>
      <name val="Arial Narrow"/>
      <family val="2"/>
    </font>
    <font>
      <sz val="11"/>
      <name val="Arial"/>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b/>
      <sz val="22"/>
      <color theme="1"/>
      <name val="Arial Narrow"/>
      <family val="2"/>
    </font>
    <font>
      <b/>
      <sz val="18"/>
      <color theme="1"/>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16"/>
      <color theme="1"/>
      <name val="Calibri"/>
      <family val="2"/>
    </font>
    <font>
      <sz val="24"/>
      <color theme="1"/>
      <name val="Arial Narrow"/>
      <family val="2"/>
    </font>
    <font>
      <b/>
      <sz val="20"/>
      <color theme="1"/>
      <name val="Calibri"/>
      <family val="2"/>
    </font>
    <font>
      <b/>
      <sz val="12"/>
      <color rgb="FF000000"/>
      <name val="Calibri"/>
      <family val="2"/>
    </font>
    <font>
      <b/>
      <sz val="24"/>
      <color rgb="FF000000"/>
      <name val="Calibri"/>
      <family val="2"/>
    </font>
    <font>
      <b/>
      <sz val="18"/>
      <color rgb="FF000000"/>
      <name val="Calibri"/>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theme="1"/>
      <name val="Calibri"/>
      <family val="2"/>
    </font>
    <font>
      <sz val="11"/>
      <color rgb="FFFF0000"/>
      <name val="Calibri"/>
      <family val="2"/>
    </font>
    <font>
      <sz val="11"/>
      <color rgb="FF030303"/>
      <name val="Arial"/>
      <family val="2"/>
    </font>
    <font>
      <sz val="10"/>
      <color theme="1"/>
      <name val="Calibri"/>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sz val="10"/>
      <color rgb="FF000000"/>
      <name val="Arial Narrow"/>
      <family val="2"/>
    </font>
    <font>
      <b/>
      <sz val="10"/>
      <color rgb="FFE36C09"/>
      <name val="Arial Narrow"/>
      <family val="2"/>
    </font>
    <font>
      <b/>
      <sz val="11"/>
      <color rgb="FFE36C09"/>
      <name val="Arial Narrow"/>
      <family val="2"/>
    </font>
    <font>
      <b/>
      <sz val="9"/>
      <color rgb="FFE36C09"/>
      <name val="Arial Narrow"/>
      <family val="2"/>
    </font>
    <font>
      <b/>
      <sz val="12"/>
      <color rgb="FFE36C09"/>
      <name val="Arial Narrow"/>
      <family val="2"/>
    </font>
    <font>
      <sz val="11"/>
      <color theme="1"/>
      <name val="Arial"/>
      <family val="2"/>
    </font>
    <font>
      <sz val="8"/>
      <name val="Arial"/>
      <family val="2"/>
    </font>
    <font>
      <b/>
      <sz val="11"/>
      <color theme="1"/>
      <name val="Arial Narrow"/>
      <family val="2"/>
    </font>
    <font>
      <sz val="11"/>
      <color theme="1"/>
      <name val="Arial Narrow"/>
      <family val="2"/>
    </font>
    <font>
      <b/>
      <sz val="10"/>
      <name val="Arial"/>
      <family val="2"/>
    </font>
    <font>
      <b/>
      <sz val="16"/>
      <color theme="1"/>
      <name val="Arial Narrow"/>
      <family val="2"/>
    </font>
    <font>
      <b/>
      <sz val="20"/>
      <color theme="1"/>
      <name val="Arial Narrow"/>
      <family val="2"/>
    </font>
    <font>
      <sz val="20"/>
      <name val="Arial"/>
      <family val="2"/>
    </font>
    <font>
      <sz val="11"/>
      <name val="Arial"/>
      <family val="2"/>
    </font>
    <font>
      <sz val="10"/>
      <name val="Arial Narrow"/>
      <family val="2"/>
    </font>
  </fonts>
  <fills count="21">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FBD4B4"/>
        <bgColor rgb="FFFBD4B4"/>
      </patternFill>
    </fill>
    <fill>
      <patternFill patternType="solid">
        <fgColor rgb="FFFF0000"/>
        <bgColor rgb="FFFF000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
      <patternFill patternType="solid">
        <fgColor theme="2" tint="-0.14999847407452621"/>
        <bgColor rgb="FFFBD4B4"/>
      </patternFill>
    </fill>
    <fill>
      <patternFill patternType="solid">
        <fgColor theme="2" tint="-0.14999847407452621"/>
        <bgColor indexed="64"/>
      </patternFill>
    </fill>
    <fill>
      <patternFill patternType="solid">
        <fgColor theme="4" tint="0.59999389629810485"/>
        <bgColor rgb="FFFBD4B4"/>
      </patternFill>
    </fill>
    <fill>
      <patternFill patternType="solid">
        <fgColor theme="4" tint="0.59999389629810485"/>
        <bgColor indexed="64"/>
      </patternFill>
    </fill>
    <fill>
      <patternFill patternType="solid">
        <fgColor theme="0"/>
        <bgColor indexed="64"/>
      </patternFill>
    </fill>
  </fills>
  <borders count="131">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style="dotted">
        <color rgb="FFE36C09"/>
      </right>
      <top style="dotted">
        <color rgb="FFE36C09"/>
      </top>
      <bottom style="dotted">
        <color rgb="FFE36C09"/>
      </bottom>
      <diagonal/>
    </border>
    <border>
      <left/>
      <right/>
      <top style="dotted">
        <color rgb="FFE36C09"/>
      </top>
      <bottom style="dotted">
        <color rgb="FFE36C09"/>
      </bottom>
      <diagonal/>
    </border>
    <border>
      <left/>
      <right/>
      <top/>
      <bottom/>
      <diagonal/>
    </border>
    <border>
      <left/>
      <right/>
      <top/>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bottom style="dotted">
        <color rgb="FFE36C09"/>
      </bottom>
      <diagonal/>
    </border>
    <border>
      <left style="dotted">
        <color rgb="FFE36C09"/>
      </left>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n">
        <color indexed="64"/>
      </left>
      <right style="thin">
        <color indexed="64"/>
      </right>
      <top style="thin">
        <color indexed="64"/>
      </top>
      <bottom style="thin">
        <color indexed="64"/>
      </bottom>
      <diagonal/>
    </border>
    <border>
      <left style="dotted">
        <color rgb="FFE36C09"/>
      </left>
      <right style="dotted">
        <color rgb="FFE36C09"/>
      </right>
      <top style="thin">
        <color indexed="64"/>
      </top>
      <bottom/>
      <diagonal/>
    </border>
    <border>
      <left style="dotted">
        <color rgb="FFE36C09"/>
      </left>
      <right style="dotted">
        <color rgb="FFE36C09"/>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rgb="FFE36C09"/>
      </left>
      <right style="thin">
        <color indexed="64"/>
      </right>
      <top style="thin">
        <color indexed="64"/>
      </top>
      <bottom/>
      <diagonal/>
    </border>
    <border>
      <left style="dotted">
        <color rgb="FFE36C09"/>
      </left>
      <right style="thin">
        <color indexed="64"/>
      </right>
      <top/>
      <bottom/>
      <diagonal/>
    </border>
    <border>
      <left style="dotted">
        <color rgb="FFE36C09"/>
      </left>
      <right style="thin">
        <color indexed="64"/>
      </right>
      <top/>
      <bottom style="dotted">
        <color rgb="FFE36C09"/>
      </bottom>
      <diagonal/>
    </border>
  </borders>
  <cellStyleXfs count="1">
    <xf numFmtId="0" fontId="0" fillId="0" borderId="0"/>
  </cellStyleXfs>
  <cellXfs count="361">
    <xf numFmtId="0" fontId="0" fillId="0" borderId="0" xfId="0"/>
    <xf numFmtId="0" fontId="1" fillId="2" borderId="1"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7" fillId="2" borderId="19"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0" xfId="0" applyFont="1" applyFill="1" applyBorder="1" applyAlignment="1">
      <alignment horizontal="left" vertical="top" wrapText="1"/>
    </xf>
    <xf numFmtId="0" fontId="4" fillId="2" borderId="19"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0" xfId="0" applyFont="1" applyFill="1" applyBorder="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4" fillId="2" borderId="40" xfId="0" applyFont="1" applyFill="1" applyBorder="1"/>
    <xf numFmtId="0" fontId="4" fillId="2" borderId="41" xfId="0" applyFont="1" applyFill="1" applyBorder="1"/>
    <xf numFmtId="0" fontId="4" fillId="2" borderId="42" xfId="0" applyFont="1" applyFill="1" applyBorder="1"/>
    <xf numFmtId="0" fontId="6" fillId="2" borderId="1" xfId="0" applyFont="1" applyFill="1" applyBorder="1"/>
    <xf numFmtId="0" fontId="6" fillId="2" borderId="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xf>
    <xf numFmtId="0" fontId="8" fillId="4" borderId="59" xfId="0" applyFont="1" applyFill="1" applyBorder="1" applyAlignment="1">
      <alignment horizontal="center" vertical="center" textRotation="90"/>
    </xf>
    <xf numFmtId="0" fontId="8" fillId="2" borderId="1" xfId="0" applyFont="1" applyFill="1" applyBorder="1" applyAlignment="1">
      <alignment horizontal="center" vertical="center"/>
    </xf>
    <xf numFmtId="0" fontId="6" fillId="0" borderId="59" xfId="0" applyFont="1" applyBorder="1" applyAlignment="1">
      <alignment horizontal="center" vertical="top"/>
    </xf>
    <xf numFmtId="0" fontId="4" fillId="0" borderId="59" xfId="0" applyFont="1" applyBorder="1" applyAlignment="1">
      <alignment horizontal="left" vertical="top" wrapText="1"/>
    </xf>
    <xf numFmtId="0" fontId="6" fillId="0" borderId="59" xfId="0" applyFont="1" applyBorder="1" applyAlignment="1">
      <alignment horizontal="center" vertical="top" textRotation="90"/>
    </xf>
    <xf numFmtId="9" fontId="6" fillId="0" borderId="59" xfId="0" applyNumberFormat="1" applyFont="1" applyBorder="1" applyAlignment="1">
      <alignment horizontal="center" vertical="top"/>
    </xf>
    <xf numFmtId="164" fontId="6" fillId="0" borderId="59" xfId="0" applyNumberFormat="1" applyFont="1" applyBorder="1" applyAlignment="1">
      <alignment horizontal="center" vertical="top"/>
    </xf>
    <xf numFmtId="0" fontId="8" fillId="0" borderId="59" xfId="0" applyFont="1" applyBorder="1" applyAlignment="1">
      <alignment horizontal="center" vertical="top" textRotation="90" wrapText="1"/>
    </xf>
    <xf numFmtId="9" fontId="6" fillId="0" borderId="54" xfId="0" applyNumberFormat="1" applyFont="1" applyBorder="1" applyAlignment="1">
      <alignment horizontal="center" vertical="top"/>
    </xf>
    <xf numFmtId="0" fontId="8" fillId="0" borderId="59" xfId="0" applyFont="1" applyBorder="1" applyAlignment="1">
      <alignment horizontal="center" vertical="top" textRotation="90"/>
    </xf>
    <xf numFmtId="0" fontId="6" fillId="0" borderId="54" xfId="0" applyFont="1" applyBorder="1" applyAlignment="1">
      <alignment horizontal="center" vertical="top" textRotation="90"/>
    </xf>
    <xf numFmtId="0" fontId="6" fillId="0" borderId="59" xfId="0" applyFont="1" applyBorder="1" applyAlignment="1">
      <alignment horizontal="center" vertical="top" wrapText="1"/>
    </xf>
    <xf numFmtId="14" fontId="6" fillId="0" borderId="59" xfId="0" applyNumberFormat="1" applyFont="1" applyBorder="1" applyAlignment="1">
      <alignment horizontal="center" vertical="top"/>
    </xf>
    <xf numFmtId="0" fontId="6" fillId="2" borderId="1" xfId="0" applyFont="1" applyFill="1" applyBorder="1" applyAlignment="1">
      <alignment vertical="center"/>
    </xf>
    <xf numFmtId="0" fontId="6" fillId="0" borderId="59" xfId="0" applyFont="1" applyBorder="1" applyAlignment="1">
      <alignment horizontal="left" vertical="top"/>
    </xf>
    <xf numFmtId="0" fontId="6" fillId="0" borderId="0" xfId="0" applyFont="1"/>
    <xf numFmtId="0" fontId="6" fillId="0" borderId="59"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xf>
    <xf numFmtId="0" fontId="8" fillId="0" borderId="0" xfId="0" applyFont="1" applyAlignment="1">
      <alignment horizontal="left" vertical="center"/>
    </xf>
    <xf numFmtId="0" fontId="18" fillId="2" borderId="1" xfId="0" applyFont="1" applyFill="1" applyBorder="1" applyAlignment="1">
      <alignment vertical="center"/>
    </xf>
    <xf numFmtId="0" fontId="21" fillId="7" borderId="91" xfId="0" applyFont="1" applyFill="1" applyBorder="1" applyAlignment="1">
      <alignment horizontal="center" vertical="center" wrapText="1" readingOrder="1"/>
    </xf>
    <xf numFmtId="0" fontId="21" fillId="7" borderId="92" xfId="0" applyFont="1" applyFill="1" applyBorder="1" applyAlignment="1">
      <alignment horizontal="center" vertical="center" wrapText="1" readingOrder="1"/>
    </xf>
    <xf numFmtId="0" fontId="21" fillId="7" borderId="93" xfId="0" applyFont="1" applyFill="1" applyBorder="1" applyAlignment="1">
      <alignment horizontal="center" vertical="center" wrapText="1" readingOrder="1"/>
    </xf>
    <xf numFmtId="0" fontId="21" fillId="8" borderId="91" xfId="0" applyFont="1" applyFill="1" applyBorder="1" applyAlignment="1">
      <alignment horizontal="center" wrapText="1" readingOrder="1"/>
    </xf>
    <xf numFmtId="0" fontId="21" fillId="8" borderId="92" xfId="0" applyFont="1" applyFill="1" applyBorder="1" applyAlignment="1">
      <alignment horizontal="center" wrapText="1" readingOrder="1"/>
    </xf>
    <xf numFmtId="0" fontId="21" fillId="8" borderId="93" xfId="0" applyFont="1" applyFill="1" applyBorder="1" applyAlignment="1">
      <alignment horizontal="center" wrapText="1" readingOrder="1"/>
    </xf>
    <xf numFmtId="0" fontId="21" fillId="7" borderId="19" xfId="0" applyFont="1" applyFill="1" applyBorder="1" applyAlignment="1">
      <alignment horizontal="center" vertical="center" wrapText="1" readingOrder="1"/>
    </xf>
    <xf numFmtId="0" fontId="21" fillId="7" borderId="1" xfId="0" applyFont="1" applyFill="1" applyBorder="1" applyAlignment="1">
      <alignment horizontal="center" vertical="center" wrapText="1" readingOrder="1"/>
    </xf>
    <xf numFmtId="0" fontId="21" fillId="7" borderId="20" xfId="0" applyFont="1" applyFill="1" applyBorder="1" applyAlignment="1">
      <alignment horizontal="center" vertical="center" wrapText="1" readingOrder="1"/>
    </xf>
    <xf numFmtId="0" fontId="21" fillId="8" borderId="19" xfId="0" applyFont="1" applyFill="1" applyBorder="1" applyAlignment="1">
      <alignment horizontal="center" wrapText="1" readingOrder="1"/>
    </xf>
    <xf numFmtId="0" fontId="21" fillId="8" borderId="1" xfId="0" applyFont="1" applyFill="1" applyBorder="1" applyAlignment="1">
      <alignment horizontal="center" wrapText="1" readingOrder="1"/>
    </xf>
    <xf numFmtId="0" fontId="21" fillId="8" borderId="20" xfId="0" applyFont="1" applyFill="1" applyBorder="1" applyAlignment="1">
      <alignment horizontal="center" wrapText="1" readingOrder="1"/>
    </xf>
    <xf numFmtId="0" fontId="21" fillId="7" borderId="40" xfId="0" applyFont="1" applyFill="1" applyBorder="1" applyAlignment="1">
      <alignment horizontal="center" vertical="center" wrapText="1" readingOrder="1"/>
    </xf>
    <xf numFmtId="0" fontId="21" fillId="7" borderId="41" xfId="0" applyFont="1" applyFill="1" applyBorder="1" applyAlignment="1">
      <alignment horizontal="center" vertical="center" wrapText="1" readingOrder="1"/>
    </xf>
    <xf numFmtId="0" fontId="21" fillId="7" borderId="42" xfId="0" applyFont="1" applyFill="1" applyBorder="1" applyAlignment="1">
      <alignment horizontal="center" vertical="center" wrapText="1" readingOrder="1"/>
    </xf>
    <xf numFmtId="0" fontId="21" fillId="8" borderId="40" xfId="0" applyFont="1" applyFill="1" applyBorder="1" applyAlignment="1">
      <alignment horizontal="center" wrapText="1" readingOrder="1"/>
    </xf>
    <xf numFmtId="0" fontId="21" fillId="8" borderId="41" xfId="0" applyFont="1" applyFill="1" applyBorder="1" applyAlignment="1">
      <alignment horizontal="center" wrapText="1" readingOrder="1"/>
    </xf>
    <xf numFmtId="0" fontId="21" fillId="8" borderId="42" xfId="0" applyFont="1" applyFill="1" applyBorder="1" applyAlignment="1">
      <alignment horizontal="center" wrapText="1" readingOrder="1"/>
    </xf>
    <xf numFmtId="0" fontId="21" fillId="9" borderId="91" xfId="0" applyFont="1" applyFill="1" applyBorder="1" applyAlignment="1">
      <alignment horizontal="center" wrapText="1" readingOrder="1"/>
    </xf>
    <xf numFmtId="0" fontId="21" fillId="9" borderId="92" xfId="0" applyFont="1" applyFill="1" applyBorder="1" applyAlignment="1">
      <alignment horizontal="center" wrapText="1" readingOrder="1"/>
    </xf>
    <xf numFmtId="0" fontId="21" fillId="9" borderId="93" xfId="0" applyFont="1" applyFill="1" applyBorder="1" applyAlignment="1">
      <alignment horizontal="center" wrapText="1" readingOrder="1"/>
    </xf>
    <xf numFmtId="0" fontId="21" fillId="9" borderId="19" xfId="0" applyFont="1" applyFill="1" applyBorder="1" applyAlignment="1">
      <alignment horizontal="center" wrapText="1" readingOrder="1"/>
    </xf>
    <xf numFmtId="0" fontId="21" fillId="9" borderId="1" xfId="0" applyFont="1" applyFill="1" applyBorder="1" applyAlignment="1">
      <alignment horizontal="center" wrapText="1" readingOrder="1"/>
    </xf>
    <xf numFmtId="0" fontId="21" fillId="9" borderId="20" xfId="0" applyFont="1" applyFill="1" applyBorder="1" applyAlignment="1">
      <alignment horizontal="center" wrapText="1" readingOrder="1"/>
    </xf>
    <xf numFmtId="0" fontId="21" fillId="9" borderId="40" xfId="0" applyFont="1" applyFill="1" applyBorder="1" applyAlignment="1">
      <alignment horizontal="center" wrapText="1" readingOrder="1"/>
    </xf>
    <xf numFmtId="0" fontId="21" fillId="9" borderId="41" xfId="0" applyFont="1" applyFill="1" applyBorder="1" applyAlignment="1">
      <alignment horizontal="center" wrapText="1" readingOrder="1"/>
    </xf>
    <xf numFmtId="0" fontId="21" fillId="9" borderId="42" xfId="0" applyFont="1" applyFill="1" applyBorder="1" applyAlignment="1">
      <alignment horizontal="center" wrapText="1" readingOrder="1"/>
    </xf>
    <xf numFmtId="0" fontId="21" fillId="10" borderId="91" xfId="0" applyFont="1" applyFill="1" applyBorder="1" applyAlignment="1">
      <alignment horizontal="center" wrapText="1" readingOrder="1"/>
    </xf>
    <xf numFmtId="0" fontId="21" fillId="10" borderId="92" xfId="0" applyFont="1" applyFill="1" applyBorder="1" applyAlignment="1">
      <alignment horizontal="center" wrapText="1" readingOrder="1"/>
    </xf>
    <xf numFmtId="0" fontId="21" fillId="10" borderId="93" xfId="0" applyFont="1" applyFill="1" applyBorder="1" applyAlignment="1">
      <alignment horizontal="center" wrapText="1" readingOrder="1"/>
    </xf>
    <xf numFmtId="0" fontId="21" fillId="10" borderId="19" xfId="0" applyFont="1" applyFill="1" applyBorder="1" applyAlignment="1">
      <alignment horizontal="center" wrapText="1" readingOrder="1"/>
    </xf>
    <xf numFmtId="0" fontId="21" fillId="10" borderId="1" xfId="0" applyFont="1" applyFill="1" applyBorder="1" applyAlignment="1">
      <alignment horizontal="center" wrapText="1" readingOrder="1"/>
    </xf>
    <xf numFmtId="0" fontId="21" fillId="10" borderId="20" xfId="0" applyFont="1" applyFill="1" applyBorder="1" applyAlignment="1">
      <alignment horizontal="center" wrapText="1" readingOrder="1"/>
    </xf>
    <xf numFmtId="0" fontId="21" fillId="10" borderId="40" xfId="0" applyFont="1" applyFill="1" applyBorder="1" applyAlignment="1">
      <alignment horizontal="center" wrapText="1" readingOrder="1"/>
    </xf>
    <xf numFmtId="0" fontId="21" fillId="10" borderId="41" xfId="0" applyFont="1" applyFill="1" applyBorder="1" applyAlignment="1">
      <alignment horizontal="center" wrapText="1" readingOrder="1"/>
    </xf>
    <xf numFmtId="0" fontId="21" fillId="10" borderId="42" xfId="0" applyFont="1" applyFill="1" applyBorder="1" applyAlignment="1">
      <alignment horizontal="center" wrapText="1" readingOrder="1"/>
    </xf>
    <xf numFmtId="0" fontId="23" fillId="9" borderId="92" xfId="0" applyFont="1" applyFill="1" applyBorder="1" applyAlignment="1">
      <alignment horizontal="center" wrapText="1" readingOrder="1"/>
    </xf>
    <xf numFmtId="0" fontId="24" fillId="0" borderId="0" xfId="0" applyFont="1" applyAlignment="1">
      <alignment horizontal="center" vertical="center" wrapText="1"/>
    </xf>
    <xf numFmtId="0" fontId="25" fillId="11" borderId="1" xfId="0" applyFont="1" applyFill="1" applyBorder="1" applyAlignment="1">
      <alignment horizontal="center" vertical="center" wrapText="1" readingOrder="1"/>
    </xf>
    <xf numFmtId="0" fontId="26" fillId="10" borderId="94" xfId="0" applyFont="1" applyFill="1" applyBorder="1" applyAlignment="1">
      <alignment horizontal="center" vertical="center" wrapText="1" readingOrder="1"/>
    </xf>
    <xf numFmtId="0" fontId="26" fillId="0" borderId="95" xfId="0" applyFont="1" applyBorder="1" applyAlignment="1">
      <alignment horizontal="left" vertical="center" wrapText="1" readingOrder="1"/>
    </xf>
    <xf numFmtId="9" fontId="26" fillId="0" borderId="95" xfId="0" applyNumberFormat="1" applyFont="1" applyBorder="1" applyAlignment="1">
      <alignment horizontal="center" vertical="center" wrapText="1" readingOrder="1"/>
    </xf>
    <xf numFmtId="0" fontId="26" fillId="12" borderId="96" xfId="0" applyFont="1" applyFill="1" applyBorder="1" applyAlignment="1">
      <alignment horizontal="center" vertical="center" wrapText="1" readingOrder="1"/>
    </xf>
    <xf numFmtId="0" fontId="26" fillId="0" borderId="96" xfId="0" applyFont="1" applyBorder="1" applyAlignment="1">
      <alignment horizontal="left" vertical="center" wrapText="1" readingOrder="1"/>
    </xf>
    <xf numFmtId="9" fontId="26" fillId="0" borderId="96" xfId="0" applyNumberFormat="1" applyFont="1" applyBorder="1" applyAlignment="1">
      <alignment horizontal="center" vertical="center" wrapText="1" readingOrder="1"/>
    </xf>
    <xf numFmtId="0" fontId="26" fillId="13" borderId="96" xfId="0" applyFont="1" applyFill="1" applyBorder="1" applyAlignment="1">
      <alignment horizontal="center" vertical="center" wrapText="1" readingOrder="1"/>
    </xf>
    <xf numFmtId="0" fontId="26" fillId="14" borderId="96" xfId="0" applyFont="1" applyFill="1" applyBorder="1" applyAlignment="1">
      <alignment horizontal="center" vertical="center" wrapText="1" readingOrder="1"/>
    </xf>
    <xf numFmtId="0" fontId="27" fillId="5" borderId="96" xfId="0" applyFont="1" applyFill="1" applyBorder="1" applyAlignment="1">
      <alignment horizontal="center" vertical="center" wrapText="1" readingOrder="1"/>
    </xf>
    <xf numFmtId="0" fontId="8" fillId="2" borderId="1" xfId="0" applyFont="1" applyFill="1" applyBorder="1" applyAlignment="1">
      <alignment horizontal="left" vertical="center"/>
    </xf>
    <xf numFmtId="0" fontId="29" fillId="2" borderId="1" xfId="0" applyFont="1" applyFill="1" applyBorder="1" applyAlignment="1">
      <alignment horizontal="center" vertical="center" wrapText="1"/>
    </xf>
    <xf numFmtId="0" fontId="30" fillId="11" borderId="1" xfId="0" applyFont="1" applyFill="1" applyBorder="1" applyAlignment="1">
      <alignment horizontal="center" vertical="center" wrapText="1" readingOrder="1"/>
    </xf>
    <xf numFmtId="0" fontId="31" fillId="2" borderId="1" xfId="0" applyFont="1" applyFill="1" applyBorder="1"/>
    <xf numFmtId="0" fontId="32" fillId="10" borderId="94" xfId="0" applyFont="1" applyFill="1" applyBorder="1" applyAlignment="1">
      <alignment horizontal="center" vertical="center" wrapText="1" readingOrder="1"/>
    </xf>
    <xf numFmtId="0" fontId="32" fillId="0" borderId="95" xfId="0" applyFont="1" applyBorder="1" applyAlignment="1">
      <alignment horizontal="center" vertical="center" wrapText="1" readingOrder="1"/>
    </xf>
    <xf numFmtId="0" fontId="32" fillId="0" borderId="95" xfId="0" applyFont="1" applyBorder="1" applyAlignment="1">
      <alignment horizontal="left" vertical="center" wrapText="1" readingOrder="1"/>
    </xf>
    <xf numFmtId="0" fontId="32" fillId="12" borderId="96" xfId="0" applyFont="1" applyFill="1" applyBorder="1" applyAlignment="1">
      <alignment horizontal="center" vertical="center" wrapText="1" readingOrder="1"/>
    </xf>
    <xf numFmtId="0" fontId="32" fillId="0" borderId="96" xfId="0" applyFont="1" applyBorder="1" applyAlignment="1">
      <alignment horizontal="center" vertical="center" wrapText="1" readingOrder="1"/>
    </xf>
    <xf numFmtId="0" fontId="32" fillId="0" borderId="96" xfId="0" applyFont="1" applyBorder="1" applyAlignment="1">
      <alignment horizontal="left" vertical="center" wrapText="1" readingOrder="1"/>
    </xf>
    <xf numFmtId="0" fontId="32" fillId="13" borderId="96" xfId="0" applyFont="1" applyFill="1" applyBorder="1" applyAlignment="1">
      <alignment horizontal="center" vertical="center" wrapText="1" readingOrder="1"/>
    </xf>
    <xf numFmtId="0" fontId="32" fillId="14" borderId="96" xfId="0" applyFont="1" applyFill="1" applyBorder="1" applyAlignment="1">
      <alignment horizontal="center" vertical="center" wrapText="1" readingOrder="1"/>
    </xf>
    <xf numFmtId="0" fontId="33" fillId="5" borderId="96" xfId="0" applyFont="1" applyFill="1" applyBorder="1" applyAlignment="1">
      <alignment horizontal="center" vertical="center" wrapText="1" readingOrder="1"/>
    </xf>
    <xf numFmtId="0" fontId="34" fillId="2" borderId="1" xfId="0" applyFont="1" applyFill="1" applyBorder="1" applyAlignment="1">
      <alignment horizontal="left" vertical="center" wrapText="1" readingOrder="1"/>
    </xf>
    <xf numFmtId="0" fontId="8" fillId="2" borderId="1" xfId="0" applyFont="1" applyFill="1" applyBorder="1" applyAlignment="1">
      <alignment vertical="center"/>
    </xf>
    <xf numFmtId="0" fontId="31" fillId="0" borderId="0" xfId="0" applyFont="1"/>
    <xf numFmtId="0" fontId="34" fillId="0" borderId="0" xfId="0" applyFont="1" applyAlignment="1">
      <alignment horizontal="left" vertical="center" wrapText="1" readingOrder="1"/>
    </xf>
    <xf numFmtId="0" fontId="35" fillId="0" borderId="0" xfId="0" applyFont="1" applyAlignment="1">
      <alignment vertical="center"/>
    </xf>
    <xf numFmtId="0" fontId="1" fillId="0" borderId="0" xfId="0" applyFont="1"/>
    <xf numFmtId="0" fontId="36" fillId="0" borderId="0" xfId="0" applyFont="1"/>
    <xf numFmtId="0" fontId="37" fillId="0" borderId="0" xfId="0" applyFont="1"/>
    <xf numFmtId="0" fontId="38" fillId="0" borderId="0" xfId="0" applyFont="1"/>
    <xf numFmtId="0" fontId="39" fillId="0" borderId="0" xfId="0" applyFont="1"/>
    <xf numFmtId="0" fontId="40" fillId="2" borderId="1" xfId="0" applyFont="1" applyFill="1" applyBorder="1"/>
    <xf numFmtId="0" fontId="42" fillId="2" borderId="1" xfId="0" applyFont="1" applyFill="1" applyBorder="1"/>
    <xf numFmtId="0" fontId="43" fillId="15" borderId="101" xfId="0" applyFont="1" applyFill="1" applyBorder="1" applyAlignment="1">
      <alignment horizontal="center" vertical="center" wrapText="1" readingOrder="1"/>
    </xf>
    <xf numFmtId="0" fontId="43" fillId="15" borderId="102" xfId="0" applyFont="1" applyFill="1" applyBorder="1" applyAlignment="1">
      <alignment horizontal="center" vertical="center" wrapText="1" readingOrder="1"/>
    </xf>
    <xf numFmtId="0" fontId="43" fillId="2" borderId="105" xfId="0" applyFont="1" applyFill="1" applyBorder="1" applyAlignment="1">
      <alignment horizontal="center" vertical="center" wrapText="1" readingOrder="1"/>
    </xf>
    <xf numFmtId="0" fontId="44" fillId="2" borderId="105" xfId="0" applyFont="1" applyFill="1" applyBorder="1" applyAlignment="1">
      <alignment horizontal="left" vertical="center" wrapText="1" readingOrder="1"/>
    </xf>
    <xf numFmtId="9" fontId="43" fillId="2" borderId="106" xfId="0" applyNumberFormat="1" applyFont="1" applyFill="1" applyBorder="1" applyAlignment="1">
      <alignment horizontal="center" vertical="center" wrapText="1" readingOrder="1"/>
    </xf>
    <xf numFmtId="0" fontId="43" fillId="2" borderId="109" xfId="0" applyFont="1" applyFill="1" applyBorder="1" applyAlignment="1">
      <alignment horizontal="center" vertical="center" wrapText="1" readingOrder="1"/>
    </xf>
    <xf numFmtId="0" fontId="44" fillId="2" borderId="109" xfId="0" applyFont="1" applyFill="1" applyBorder="1" applyAlignment="1">
      <alignment horizontal="left" vertical="center" wrapText="1" readingOrder="1"/>
    </xf>
    <xf numFmtId="9" fontId="43" fillId="2" borderId="110" xfId="0" applyNumberFormat="1" applyFont="1" applyFill="1" applyBorder="1" applyAlignment="1">
      <alignment horizontal="center" vertical="center" wrapText="1" readingOrder="1"/>
    </xf>
    <xf numFmtId="0" fontId="44" fillId="2" borderId="110" xfId="0" applyFont="1" applyFill="1" applyBorder="1" applyAlignment="1">
      <alignment horizontal="center" vertical="center" wrapText="1" readingOrder="1"/>
    </xf>
    <xf numFmtId="0" fontId="43" fillId="2" borderId="117" xfId="0" applyFont="1" applyFill="1" applyBorder="1" applyAlignment="1">
      <alignment horizontal="center" vertical="center" wrapText="1" readingOrder="1"/>
    </xf>
    <xf numFmtId="0" fontId="44" fillId="2" borderId="117" xfId="0" applyFont="1" applyFill="1" applyBorder="1" applyAlignment="1">
      <alignment horizontal="left" vertical="center" wrapText="1" readingOrder="1"/>
    </xf>
    <xf numFmtId="0" fontId="44" fillId="2" borderId="118" xfId="0" applyFont="1" applyFill="1" applyBorder="1" applyAlignment="1">
      <alignment horizontal="center" vertical="center" wrapText="1" readingOrder="1"/>
    </xf>
    <xf numFmtId="0" fontId="10" fillId="2" borderId="1" xfId="0" applyFont="1" applyFill="1" applyBorder="1"/>
    <xf numFmtId="0" fontId="40" fillId="0" borderId="0" xfId="0" applyFont="1"/>
    <xf numFmtId="0" fontId="46" fillId="0" borderId="96" xfId="0" applyFont="1" applyBorder="1" applyAlignment="1">
      <alignment horizontal="left" vertical="center" wrapText="1" readingOrder="1"/>
    </xf>
    <xf numFmtId="9" fontId="6" fillId="0" borderId="54" xfId="0" applyNumberFormat="1" applyFont="1" applyBorder="1" applyAlignment="1">
      <alignment horizontal="center" vertical="top" wrapText="1"/>
    </xf>
    <xf numFmtId="0" fontId="6" fillId="2" borderId="68" xfId="0" applyFont="1" applyFill="1" applyBorder="1"/>
    <xf numFmtId="0" fontId="51" fillId="0" borderId="0" xfId="0" applyFont="1"/>
    <xf numFmtId="9" fontId="54" fillId="0" borderId="54" xfId="0" applyNumberFormat="1" applyFont="1" applyBorder="1" applyAlignment="1">
      <alignment horizontal="center" vertical="top" wrapText="1"/>
    </xf>
    <xf numFmtId="0" fontId="55" fillId="17" borderId="58" xfId="0" applyFont="1" applyFill="1" applyBorder="1" applyAlignment="1">
      <alignment wrapText="1"/>
    </xf>
    <xf numFmtId="0" fontId="4" fillId="0" borderId="121" xfId="0" applyFont="1" applyBorder="1" applyAlignment="1" applyProtection="1">
      <alignment horizontal="justify" vertical="top" wrapText="1"/>
      <protection locked="0"/>
    </xf>
    <xf numFmtId="0" fontId="8" fillId="18" borderId="59" xfId="0" applyFont="1" applyFill="1" applyBorder="1" applyAlignment="1">
      <alignment horizontal="center" vertical="center" wrapText="1"/>
    </xf>
    <xf numFmtId="0" fontId="53" fillId="18" borderId="59" xfId="0" applyFont="1" applyFill="1" applyBorder="1" applyAlignment="1">
      <alignment horizontal="center" vertical="center" wrapText="1"/>
    </xf>
    <xf numFmtId="0" fontId="3" fillId="0" borderId="57" xfId="0" applyFont="1" applyBorder="1"/>
    <xf numFmtId="0" fontId="6" fillId="0" borderId="54" xfId="0" applyFont="1" applyBorder="1" applyAlignment="1">
      <alignment horizontal="center" vertical="top"/>
    </xf>
    <xf numFmtId="0" fontId="3" fillId="0" borderId="60" xfId="0" applyFont="1" applyBorder="1"/>
    <xf numFmtId="0" fontId="6" fillId="0" borderId="54" xfId="0" applyFont="1" applyBorder="1" applyAlignment="1">
      <alignment horizontal="center" vertical="top" wrapText="1"/>
    </xf>
    <xf numFmtId="0" fontId="8" fillId="0" borderId="54" xfId="0" applyFont="1" applyBorder="1" applyAlignment="1">
      <alignment horizontal="center" vertical="top" wrapText="1"/>
    </xf>
    <xf numFmtId="0" fontId="8" fillId="0" borderId="54" xfId="0" applyFont="1" applyBorder="1" applyAlignment="1">
      <alignment horizontal="center" vertical="top"/>
    </xf>
    <xf numFmtId="0" fontId="6" fillId="0" borderId="119" xfId="0" applyFont="1" applyBorder="1" applyAlignment="1" applyProtection="1">
      <alignment horizontal="center" vertical="top" wrapText="1"/>
      <protection locked="0"/>
    </xf>
    <xf numFmtId="0" fontId="6" fillId="2" borderId="68" xfId="0" applyFont="1" applyFill="1" applyBorder="1" applyAlignment="1">
      <alignment horizontal="center" vertical="center"/>
    </xf>
    <xf numFmtId="0" fontId="6" fillId="0" borderId="49" xfId="0" applyFont="1" applyBorder="1" applyAlignment="1">
      <alignment horizontal="center" vertical="center"/>
    </xf>
    <xf numFmtId="0" fontId="6" fillId="0" borderId="122" xfId="0" applyFont="1" applyBorder="1" applyAlignment="1">
      <alignment horizontal="center" vertical="top" wrapText="1"/>
    </xf>
    <xf numFmtId="0" fontId="3" fillId="0" borderId="122" xfId="0" applyFont="1" applyBorder="1"/>
    <xf numFmtId="0" fontId="4" fillId="0" borderId="122" xfId="0" applyFont="1" applyBorder="1" applyAlignment="1" applyProtection="1">
      <alignment horizontal="justify" vertical="top" wrapText="1"/>
      <protection locked="0"/>
    </xf>
    <xf numFmtId="0" fontId="4" fillId="0" borderId="122" xfId="0" applyFont="1" applyBorder="1" applyAlignment="1">
      <alignment horizontal="left" vertical="top" wrapText="1"/>
    </xf>
    <xf numFmtId="0" fontId="8" fillId="0" borderId="122" xfId="0" applyFont="1" applyBorder="1" applyAlignment="1">
      <alignment horizontal="center" vertical="top" wrapText="1"/>
    </xf>
    <xf numFmtId="9" fontId="6" fillId="0" borderId="122" xfId="0" applyNumberFormat="1" applyFont="1" applyBorder="1" applyAlignment="1">
      <alignment horizontal="center" vertical="top" wrapText="1"/>
    </xf>
    <xf numFmtId="0" fontId="8" fillId="0" borderId="122" xfId="0" applyFont="1" applyBorder="1" applyAlignment="1">
      <alignment horizontal="center" vertical="top"/>
    </xf>
    <xf numFmtId="0" fontId="6" fillId="0" borderId="122" xfId="0" applyFont="1" applyBorder="1" applyAlignment="1">
      <alignment horizontal="center" vertical="top"/>
    </xf>
    <xf numFmtId="0" fontId="6" fillId="0" borderId="122" xfId="0" applyFont="1" applyBorder="1" applyAlignment="1">
      <alignment horizontal="center" vertical="top" textRotation="90"/>
    </xf>
    <xf numFmtId="9" fontId="6" fillId="0" borderId="122" xfId="0" applyNumberFormat="1" applyFont="1" applyBorder="1" applyAlignment="1">
      <alignment horizontal="center" vertical="top"/>
    </xf>
    <xf numFmtId="164" fontId="6" fillId="0" borderId="122" xfId="0" applyNumberFormat="1" applyFont="1" applyBorder="1" applyAlignment="1">
      <alignment horizontal="center" vertical="top"/>
    </xf>
    <xf numFmtId="0" fontId="8" fillId="0" borderId="122" xfId="0" applyFont="1" applyBorder="1" applyAlignment="1">
      <alignment horizontal="center" vertical="top" textRotation="90" wrapText="1"/>
    </xf>
    <xf numFmtId="0" fontId="8" fillId="0" borderId="122" xfId="0" applyFont="1" applyBorder="1" applyAlignment="1">
      <alignment horizontal="center" vertical="top" textRotation="90"/>
    </xf>
    <xf numFmtId="14" fontId="6" fillId="0" borderId="122" xfId="0" applyNumberFormat="1" applyFont="1" applyBorder="1" applyAlignment="1">
      <alignment horizontal="center" vertical="top"/>
    </xf>
    <xf numFmtId="0" fontId="6" fillId="0" borderId="122" xfId="0" applyFont="1" applyBorder="1" applyAlignment="1">
      <alignment horizontal="left" vertical="top" wrapText="1"/>
    </xf>
    <xf numFmtId="0" fontId="60" fillId="0" borderId="122" xfId="0" applyFont="1" applyBorder="1" applyAlignment="1">
      <alignment horizontal="left" vertical="top" wrapText="1"/>
    </xf>
    <xf numFmtId="0" fontId="6" fillId="0" borderId="122" xfId="0" applyFont="1" applyBorder="1" applyAlignment="1" applyProtection="1">
      <alignment horizontal="justify" vertical="top"/>
      <protection locked="0"/>
    </xf>
    <xf numFmtId="0" fontId="6" fillId="20" borderId="122" xfId="0" applyFont="1" applyFill="1" applyBorder="1" applyAlignment="1">
      <alignment horizontal="left" vertical="top" wrapText="1"/>
    </xf>
    <xf numFmtId="0" fontId="4"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1" fillId="2" borderId="31" xfId="0" applyFont="1" applyFill="1" applyBorder="1" applyAlignment="1">
      <alignment horizontal="left" vertical="center" wrapText="1"/>
    </xf>
    <xf numFmtId="0" fontId="3" fillId="0" borderId="32" xfId="0" applyFont="1" applyBorder="1"/>
    <xf numFmtId="0" fontId="11" fillId="2" borderId="35" xfId="0" applyFont="1" applyFill="1" applyBorder="1" applyAlignment="1">
      <alignment horizontal="left" vertical="center" wrapText="1"/>
    </xf>
    <xf numFmtId="0" fontId="3" fillId="0" borderId="36" xfId="0" applyFont="1" applyBorder="1"/>
    <xf numFmtId="0" fontId="10" fillId="2" borderId="29" xfId="0" applyFont="1" applyFill="1" applyBorder="1" applyAlignment="1">
      <alignment horizontal="left" vertical="center" wrapText="1"/>
    </xf>
    <xf numFmtId="0" fontId="3" fillId="0" borderId="30" xfId="0" applyFont="1" applyBorder="1"/>
    <xf numFmtId="0" fontId="10" fillId="2" borderId="33" xfId="0" applyFont="1" applyFill="1" applyBorder="1" applyAlignment="1">
      <alignment horizontal="left" vertical="center" wrapText="1"/>
    </xf>
    <xf numFmtId="0" fontId="3" fillId="0" borderId="34" xfId="0" applyFont="1" applyBorder="1"/>
    <xf numFmtId="0" fontId="10" fillId="2" borderId="25" xfId="0" applyFont="1" applyFill="1" applyBorder="1" applyAlignment="1">
      <alignment horizontal="left" vertical="top" wrapText="1" readingOrder="1"/>
    </xf>
    <xf numFmtId="0" fontId="3" fillId="0" borderId="26" xfId="0" applyFont="1" applyBorder="1"/>
    <xf numFmtId="0" fontId="11" fillId="2" borderId="27" xfId="0" applyFont="1" applyFill="1" applyBorder="1" applyAlignment="1">
      <alignment horizontal="left" vertical="center" wrapText="1"/>
    </xf>
    <xf numFmtId="0" fontId="3" fillId="0" borderId="28" xfId="0" applyFont="1" applyBorder="1"/>
    <xf numFmtId="0" fontId="10" fillId="3" borderId="21" xfId="0" applyFont="1" applyFill="1" applyBorder="1" applyAlignment="1">
      <alignment horizontal="center" vertical="center" wrapText="1"/>
    </xf>
    <xf numFmtId="0" fontId="3" fillId="0" borderId="22" xfId="0" applyFont="1" applyBorder="1"/>
    <xf numFmtId="0" fontId="10" fillId="3" borderId="23" xfId="0" applyFont="1" applyFill="1" applyBorder="1" applyAlignment="1">
      <alignment horizontal="center" vertical="center"/>
    </xf>
    <xf numFmtId="0" fontId="3" fillId="0" borderId="24"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2" borderId="13" xfId="0" quotePrefix="1" applyFont="1" applyFill="1" applyBorder="1" applyAlignment="1">
      <alignment horizontal="left" vertical="top" wrapText="1"/>
    </xf>
    <xf numFmtId="0" fontId="3" fillId="0" borderId="14" xfId="0" applyFont="1" applyBorder="1"/>
    <xf numFmtId="0" fontId="3" fillId="0" borderId="15" xfId="0" applyFont="1" applyBorder="1"/>
    <xf numFmtId="0" fontId="6"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0" fontId="6" fillId="0" borderId="128" xfId="0" applyFont="1" applyBorder="1" applyAlignment="1">
      <alignment horizontal="center" vertical="top"/>
    </xf>
    <xf numFmtId="0" fontId="6" fillId="0" borderId="129" xfId="0" applyFont="1" applyBorder="1" applyAlignment="1">
      <alignment horizontal="center" vertical="top"/>
    </xf>
    <xf numFmtId="0" fontId="3" fillId="0" borderId="129" xfId="0" applyFont="1" applyBorder="1" applyAlignment="1">
      <alignment horizontal="center" vertical="top"/>
    </xf>
    <xf numFmtId="0" fontId="3" fillId="0" borderId="130" xfId="0" applyFont="1" applyBorder="1" applyAlignment="1">
      <alignment horizontal="center" vertical="top"/>
    </xf>
    <xf numFmtId="9" fontId="6" fillId="0" borderId="122" xfId="0" applyNumberFormat="1" applyFont="1" applyBorder="1" applyAlignment="1">
      <alignment horizontal="center" vertical="top" wrapText="1"/>
    </xf>
    <xf numFmtId="0" fontId="3" fillId="0" borderId="122" xfId="0" applyFont="1" applyBorder="1"/>
    <xf numFmtId="0" fontId="8" fillId="0" borderId="122" xfId="0" applyFont="1" applyBorder="1" applyAlignment="1">
      <alignment horizontal="center" vertical="top" wrapText="1"/>
    </xf>
    <xf numFmtId="0" fontId="8" fillId="0" borderId="122" xfId="0" applyFont="1" applyBorder="1" applyAlignment="1">
      <alignment horizontal="center" vertical="top"/>
    </xf>
    <xf numFmtId="0" fontId="6" fillId="0" borderId="122" xfId="0" applyFont="1" applyBorder="1" applyAlignment="1">
      <alignment horizontal="center" vertical="top" wrapText="1"/>
    </xf>
    <xf numFmtId="0" fontId="3" fillId="0" borderId="122" xfId="0" applyFont="1" applyBorder="1" applyAlignment="1">
      <alignment wrapText="1"/>
    </xf>
    <xf numFmtId="0" fontId="6" fillId="0" borderId="122" xfId="0" applyFont="1" applyBorder="1" applyAlignment="1">
      <alignment horizontal="center" vertical="top"/>
    </xf>
    <xf numFmtId="0" fontId="6" fillId="0" borderId="122" xfId="0" applyFont="1" applyBorder="1" applyAlignment="1" applyProtection="1">
      <alignment horizontal="center" vertical="top" wrapText="1"/>
      <protection locked="0"/>
    </xf>
    <xf numFmtId="0" fontId="6" fillId="0" borderId="49" xfId="0" applyFont="1" applyBorder="1" applyAlignment="1">
      <alignment horizontal="left" vertical="center" wrapText="1"/>
    </xf>
    <xf numFmtId="0" fontId="6" fillId="0" borderId="51" xfId="0" applyFont="1" applyBorder="1" applyAlignment="1">
      <alignment horizontal="left" vertical="center" wrapText="1"/>
    </xf>
    <xf numFmtId="0" fontId="3" fillId="0" borderId="51" xfId="0" applyFont="1" applyBorder="1"/>
    <xf numFmtId="0" fontId="3" fillId="0" borderId="50" xfId="0" applyFont="1" applyBorder="1"/>
    <xf numFmtId="0" fontId="8" fillId="0" borderId="54" xfId="0" applyFont="1" applyBorder="1" applyAlignment="1">
      <alignment horizontal="center" vertical="top" wrapText="1"/>
    </xf>
    <xf numFmtId="0" fontId="3" fillId="0" borderId="60" xfId="0" applyFont="1" applyBorder="1"/>
    <xf numFmtId="0" fontId="3" fillId="0" borderId="57" xfId="0" applyFont="1" applyBorder="1"/>
    <xf numFmtId="9" fontId="6" fillId="0" borderId="54" xfId="0" applyNumberFormat="1" applyFont="1" applyBorder="1" applyAlignment="1">
      <alignment horizontal="center" vertical="top" wrapText="1"/>
    </xf>
    <xf numFmtId="0" fontId="8" fillId="0" borderId="54" xfId="0" applyFont="1" applyBorder="1" applyAlignment="1">
      <alignment horizontal="center" vertical="top"/>
    </xf>
    <xf numFmtId="0" fontId="6" fillId="0" borderId="54" xfId="0" applyFont="1" applyBorder="1" applyAlignment="1">
      <alignment horizontal="center" vertical="top"/>
    </xf>
    <xf numFmtId="0" fontId="6" fillId="0" borderId="54" xfId="0" applyFont="1" applyBorder="1" applyAlignment="1">
      <alignment horizontal="center" vertical="top" wrapText="1"/>
    </xf>
    <xf numFmtId="0" fontId="6" fillId="0" borderId="123" xfId="0" applyFont="1" applyBorder="1" applyAlignment="1">
      <alignment horizontal="center" vertical="top"/>
    </xf>
    <xf numFmtId="0" fontId="6" fillId="0" borderId="60" xfId="0" applyFont="1" applyBorder="1" applyAlignment="1">
      <alignment horizontal="center" vertical="top"/>
    </xf>
    <xf numFmtId="0" fontId="6" fillId="0" borderId="124" xfId="0" applyFont="1" applyBorder="1" applyAlignment="1">
      <alignment horizontal="center" vertical="top"/>
    </xf>
    <xf numFmtId="0" fontId="6" fillId="0" borderId="57" xfId="0" applyFont="1" applyBorder="1" applyAlignment="1">
      <alignment horizontal="center" vertical="top" wrapText="1"/>
    </xf>
    <xf numFmtId="0" fontId="6" fillId="0" borderId="60" xfId="0" applyFont="1" applyBorder="1" applyAlignment="1">
      <alignment horizontal="center" vertical="top" wrapText="1"/>
    </xf>
    <xf numFmtId="0" fontId="6" fillId="0" borderId="57" xfId="0" applyFont="1" applyBorder="1" applyAlignment="1">
      <alignment horizontal="center" vertical="top"/>
    </xf>
    <xf numFmtId="0" fontId="8" fillId="4" borderId="54" xfId="0" applyFont="1" applyFill="1" applyBorder="1" applyAlignment="1">
      <alignment horizontal="center" vertical="center" wrapText="1"/>
    </xf>
    <xf numFmtId="0" fontId="8" fillId="4" borderId="56" xfId="0" applyFont="1" applyFill="1" applyBorder="1" applyAlignment="1">
      <alignment horizontal="center" vertical="center"/>
    </xf>
    <xf numFmtId="0" fontId="3" fillId="0" borderId="58" xfId="0" applyFont="1" applyBorder="1"/>
    <xf numFmtId="0" fontId="8" fillId="4" borderId="55" xfId="0" applyFont="1" applyFill="1" applyBorder="1" applyAlignment="1">
      <alignment horizontal="center" vertical="center" wrapText="1"/>
    </xf>
    <xf numFmtId="0" fontId="8" fillId="4" borderId="54" xfId="0" applyFont="1" applyFill="1" applyBorder="1" applyAlignment="1">
      <alignment horizontal="center" vertical="center" textRotation="90" wrapText="1"/>
    </xf>
    <xf numFmtId="0" fontId="56" fillId="16" borderId="43" xfId="0" applyFont="1" applyFill="1" applyBorder="1" applyAlignment="1">
      <alignment horizontal="center" vertical="center" wrapText="1"/>
    </xf>
    <xf numFmtId="0" fontId="56" fillId="16" borderId="44" xfId="0" applyFont="1" applyFill="1" applyBorder="1" applyAlignment="1">
      <alignment horizontal="center" vertical="center" wrapText="1"/>
    </xf>
    <xf numFmtId="0" fontId="56" fillId="16" borderId="45" xfId="0" applyFont="1" applyFill="1" applyBorder="1" applyAlignment="1">
      <alignment horizontal="center" vertical="center" wrapText="1"/>
    </xf>
    <xf numFmtId="0" fontId="8" fillId="18" borderId="43" xfId="0" applyFont="1" applyFill="1" applyBorder="1" applyAlignment="1">
      <alignment horizontal="center" vertical="center" wrapText="1"/>
    </xf>
    <xf numFmtId="0" fontId="8" fillId="18" borderId="44" xfId="0" applyFont="1" applyFill="1" applyBorder="1" applyAlignment="1">
      <alignment horizontal="center" vertical="center" wrapText="1"/>
    </xf>
    <xf numFmtId="0" fontId="8" fillId="18" borderId="45" xfId="0" applyFont="1" applyFill="1" applyBorder="1" applyAlignment="1">
      <alignment horizontal="center" vertical="center" wrapText="1"/>
    </xf>
    <xf numFmtId="0" fontId="8" fillId="4" borderId="54" xfId="0" applyFont="1" applyFill="1" applyBorder="1" applyAlignment="1">
      <alignment horizontal="center" vertical="center"/>
    </xf>
    <xf numFmtId="0" fontId="3" fillId="0" borderId="57" xfId="0" applyFont="1" applyBorder="1" applyAlignment="1">
      <alignment wrapText="1"/>
    </xf>
    <xf numFmtId="0" fontId="8" fillId="4" borderId="55" xfId="0" applyFont="1" applyFill="1" applyBorder="1" applyAlignment="1">
      <alignment horizontal="center" vertical="center"/>
    </xf>
    <xf numFmtId="0" fontId="8" fillId="18" borderId="55" xfId="0" applyFont="1" applyFill="1" applyBorder="1" applyAlignment="1">
      <alignment horizontal="center" vertical="center" wrapText="1"/>
    </xf>
    <xf numFmtId="0" fontId="3" fillId="19" borderId="57" xfId="0" applyFont="1" applyFill="1" applyBorder="1"/>
    <xf numFmtId="0" fontId="12" fillId="4" borderId="43" xfId="0" applyFont="1" applyFill="1" applyBorder="1" applyAlignment="1">
      <alignment horizontal="left" vertical="center"/>
    </xf>
    <xf numFmtId="0" fontId="12" fillId="4" borderId="44" xfId="0" applyFont="1" applyFill="1" applyBorder="1" applyAlignment="1">
      <alignment horizontal="left" vertical="center"/>
    </xf>
    <xf numFmtId="0" fontId="3" fillId="0" borderId="44" xfId="0" applyFont="1" applyBorder="1" applyAlignment="1">
      <alignment horizontal="left"/>
    </xf>
    <xf numFmtId="0" fontId="3" fillId="0" borderId="45" xfId="0" applyFont="1" applyBorder="1" applyAlignment="1">
      <alignment horizontal="left"/>
    </xf>
    <xf numFmtId="0" fontId="3" fillId="0" borderId="46" xfId="0" applyFont="1" applyBorder="1" applyAlignment="1">
      <alignment horizontal="left"/>
    </xf>
    <xf numFmtId="0" fontId="3" fillId="0" borderId="47" xfId="0" applyFont="1" applyBorder="1" applyAlignment="1">
      <alignment horizontal="left"/>
    </xf>
    <xf numFmtId="0" fontId="3" fillId="0" borderId="48" xfId="0" applyFont="1" applyBorder="1" applyAlignment="1">
      <alignment horizontal="left"/>
    </xf>
    <xf numFmtId="0" fontId="8" fillId="4" borderId="49" xfId="0" applyFont="1" applyFill="1" applyBorder="1" applyAlignment="1">
      <alignment horizontal="center" vertical="center"/>
    </xf>
    <xf numFmtId="0" fontId="8" fillId="4" borderId="51" xfId="0" applyFont="1" applyFill="1" applyBorder="1" applyAlignment="1">
      <alignment horizontal="center" vertical="center"/>
    </xf>
    <xf numFmtId="0" fontId="57" fillId="4" borderId="49" xfId="0" applyFont="1" applyFill="1" applyBorder="1" applyAlignment="1">
      <alignment horizontal="center" vertical="center"/>
    </xf>
    <xf numFmtId="0" fontId="58" fillId="0" borderId="51" xfId="0" applyFont="1" applyBorder="1"/>
    <xf numFmtId="0" fontId="58" fillId="0" borderId="50" xfId="0" applyFont="1" applyBorder="1"/>
    <xf numFmtId="0" fontId="2" fillId="4" borderId="54" xfId="0" applyFont="1" applyFill="1" applyBorder="1" applyAlignment="1">
      <alignment horizontal="center" vertical="center" textRotation="90"/>
    </xf>
    <xf numFmtId="0" fontId="8" fillId="4" borderId="49" xfId="0" applyFont="1" applyFill="1" applyBorder="1" applyAlignment="1">
      <alignment horizontal="center" vertical="center" wrapText="1"/>
    </xf>
    <xf numFmtId="0" fontId="8" fillId="4" borderId="56" xfId="0" applyFont="1" applyFill="1" applyBorder="1" applyAlignment="1">
      <alignment horizontal="center" vertical="center" wrapText="1"/>
    </xf>
    <xf numFmtId="0" fontId="6" fillId="0" borderId="123" xfId="0" applyFont="1" applyBorder="1" applyAlignment="1">
      <alignment horizontal="center" vertical="top" wrapText="1"/>
    </xf>
    <xf numFmtId="0" fontId="6" fillId="0" borderId="124" xfId="0" applyFont="1" applyBorder="1" applyAlignment="1">
      <alignment horizontal="center" vertical="top" wrapText="1"/>
    </xf>
    <xf numFmtId="0" fontId="59" fillId="0" borderId="60" xfId="0" applyFont="1" applyBorder="1"/>
    <xf numFmtId="0" fontId="6" fillId="0" borderId="119" xfId="0" applyFont="1" applyBorder="1" applyAlignment="1" applyProtection="1">
      <alignment horizontal="center" vertical="top" wrapText="1"/>
      <protection locked="0"/>
    </xf>
    <xf numFmtId="0" fontId="6" fillId="0" borderId="120" xfId="0" applyFont="1" applyBorder="1" applyAlignment="1" applyProtection="1">
      <alignment horizontal="center" vertical="top" wrapText="1"/>
      <protection locked="0"/>
    </xf>
    <xf numFmtId="0" fontId="6" fillId="20" borderId="122" xfId="0" applyFont="1" applyFill="1" applyBorder="1" applyAlignment="1">
      <alignment horizontal="center" vertical="top" wrapText="1"/>
    </xf>
    <xf numFmtId="0" fontId="3" fillId="20" borderId="122" xfId="0" applyFont="1" applyFill="1" applyBorder="1" applyAlignment="1">
      <alignment wrapText="1"/>
    </xf>
    <xf numFmtId="0" fontId="3" fillId="20" borderId="122" xfId="0" applyFont="1" applyFill="1" applyBorder="1"/>
    <xf numFmtId="0" fontId="6" fillId="20" borderId="122" xfId="0" applyFont="1" applyFill="1" applyBorder="1" applyAlignment="1" applyProtection="1">
      <alignment horizontal="center" vertical="top" wrapText="1"/>
      <protection locked="0"/>
    </xf>
    <xf numFmtId="0" fontId="6" fillId="20" borderId="122" xfId="0" applyFont="1" applyFill="1" applyBorder="1" applyAlignment="1">
      <alignment horizontal="center" vertical="top"/>
    </xf>
    <xf numFmtId="0" fontId="6" fillId="0" borderId="125" xfId="0" applyFont="1" applyBorder="1" applyAlignment="1">
      <alignment horizontal="center" vertical="top" wrapText="1"/>
    </xf>
    <xf numFmtId="0" fontId="6" fillId="0" borderId="126" xfId="0" applyFont="1" applyBorder="1" applyAlignment="1">
      <alignment horizontal="center" vertical="top" wrapText="1"/>
    </xf>
    <xf numFmtId="0" fontId="6" fillId="0" borderId="127" xfId="0" applyFont="1" applyBorder="1" applyAlignment="1">
      <alignment horizontal="center" vertical="top" wrapText="1"/>
    </xf>
    <xf numFmtId="0" fontId="6" fillId="0" borderId="125" xfId="0" applyFont="1" applyBorder="1" applyAlignment="1">
      <alignment horizontal="center" vertical="top"/>
    </xf>
    <xf numFmtId="0" fontId="6" fillId="0" borderId="126" xfId="0" applyFont="1" applyBorder="1" applyAlignment="1">
      <alignment horizontal="center" vertical="top"/>
    </xf>
    <xf numFmtId="0" fontId="6" fillId="0" borderId="127" xfId="0" applyFont="1" applyBorder="1" applyAlignment="1">
      <alignment horizontal="center" vertical="top"/>
    </xf>
    <xf numFmtId="0" fontId="8" fillId="0" borderId="125" xfId="0" applyFont="1" applyBorder="1" applyAlignment="1">
      <alignment horizontal="center" vertical="top" wrapText="1"/>
    </xf>
    <xf numFmtId="0" fontId="8" fillId="0" borderId="126" xfId="0" applyFont="1" applyBorder="1" applyAlignment="1">
      <alignment horizontal="center" vertical="top" wrapText="1"/>
    </xf>
    <xf numFmtId="0" fontId="8" fillId="0" borderId="127" xfId="0" applyFont="1" applyBorder="1" applyAlignment="1">
      <alignment horizontal="center" vertical="top" wrapText="1"/>
    </xf>
    <xf numFmtId="9" fontId="6" fillId="0" borderId="125" xfId="0" applyNumberFormat="1" applyFont="1" applyBorder="1" applyAlignment="1">
      <alignment horizontal="center" vertical="top" wrapText="1"/>
    </xf>
    <xf numFmtId="9" fontId="6" fillId="0" borderId="126" xfId="0" applyNumberFormat="1" applyFont="1" applyBorder="1" applyAlignment="1">
      <alignment horizontal="center" vertical="top" wrapText="1"/>
    </xf>
    <xf numFmtId="9" fontId="6" fillId="0" borderId="127" xfId="0" applyNumberFormat="1" applyFont="1" applyBorder="1" applyAlignment="1">
      <alignment horizontal="center" vertical="top" wrapText="1"/>
    </xf>
    <xf numFmtId="0" fontId="8" fillId="0" borderId="125" xfId="0" applyFont="1" applyBorder="1" applyAlignment="1">
      <alignment horizontal="center" vertical="top"/>
    </xf>
    <xf numFmtId="0" fontId="8" fillId="0" borderId="126" xfId="0" applyFont="1" applyBorder="1" applyAlignment="1">
      <alignment horizontal="center" vertical="top"/>
    </xf>
    <xf numFmtId="0" fontId="8" fillId="0" borderId="127" xfId="0" applyFont="1" applyBorder="1" applyAlignment="1">
      <alignment horizontal="center" vertical="top"/>
    </xf>
    <xf numFmtId="0" fontId="16" fillId="9" borderId="61" xfId="0" applyFont="1" applyFill="1" applyBorder="1" applyAlignment="1">
      <alignment horizontal="center" wrapText="1" readingOrder="1"/>
    </xf>
    <xf numFmtId="0" fontId="3" fillId="0" borderId="69" xfId="0" applyFont="1" applyBorder="1"/>
    <xf numFmtId="0" fontId="3" fillId="0" borderId="66" xfId="0" applyFont="1" applyBorder="1"/>
    <xf numFmtId="0" fontId="3" fillId="0" borderId="79" xfId="0" applyFont="1" applyBorder="1"/>
    <xf numFmtId="0" fontId="16" fillId="9" borderId="74" xfId="0" applyFont="1" applyFill="1" applyBorder="1" applyAlignment="1">
      <alignment horizontal="center" wrapText="1" readingOrder="1"/>
    </xf>
    <xf numFmtId="0" fontId="3" fillId="0" borderId="73" xfId="0" applyFont="1" applyBorder="1"/>
    <xf numFmtId="0" fontId="3" fillId="0" borderId="68" xfId="0" applyFont="1" applyBorder="1"/>
    <xf numFmtId="0" fontId="3" fillId="0" borderId="72" xfId="0" applyFont="1" applyBorder="1"/>
    <xf numFmtId="0" fontId="16" fillId="7" borderId="70" xfId="0" applyFont="1" applyFill="1" applyBorder="1" applyAlignment="1">
      <alignment horizontal="center" vertical="center" wrapText="1" readingOrder="1"/>
    </xf>
    <xf numFmtId="0" fontId="3" fillId="0" borderId="78" xfId="0" applyFont="1" applyBorder="1"/>
    <xf numFmtId="0" fontId="16" fillId="7" borderId="74" xfId="0" applyFont="1" applyFill="1" applyBorder="1" applyAlignment="1">
      <alignment horizontal="center" vertical="center" wrapText="1" readingOrder="1"/>
    </xf>
    <xf numFmtId="0" fontId="16" fillId="8" borderId="74" xfId="0" applyFont="1" applyFill="1" applyBorder="1" applyAlignment="1">
      <alignment horizontal="center" wrapText="1" readingOrder="1"/>
    </xf>
    <xf numFmtId="0" fontId="16" fillId="10" borderId="61" xfId="0" applyFont="1" applyFill="1" applyBorder="1" applyAlignment="1">
      <alignment horizontal="center" wrapText="1" readingOrder="1"/>
    </xf>
    <xf numFmtId="0" fontId="3" fillId="0" borderId="63" xfId="0" applyFont="1" applyBorder="1"/>
    <xf numFmtId="0" fontId="16" fillId="9" borderId="82" xfId="0" applyFont="1" applyFill="1" applyBorder="1" applyAlignment="1">
      <alignment horizontal="center" wrapText="1" readingOrder="1"/>
    </xf>
    <xf numFmtId="0" fontId="16" fillId="7" borderId="82" xfId="0" applyFont="1" applyFill="1" applyBorder="1" applyAlignment="1">
      <alignment horizontal="center" vertical="center" wrapText="1" readingOrder="1"/>
    </xf>
    <xf numFmtId="0" fontId="16" fillId="7" borderId="61" xfId="0" applyFont="1" applyFill="1" applyBorder="1" applyAlignment="1">
      <alignment horizontal="center" vertical="center" wrapText="1" readingOrder="1"/>
    </xf>
    <xf numFmtId="0" fontId="16" fillId="8" borderId="82" xfId="0" applyFont="1" applyFill="1" applyBorder="1" applyAlignment="1">
      <alignment horizontal="center" wrapText="1" readingOrder="1"/>
    </xf>
    <xf numFmtId="0" fontId="16" fillId="8" borderId="61" xfId="0" applyFont="1" applyFill="1" applyBorder="1" applyAlignment="1">
      <alignment horizontal="center" wrapText="1" readingOrder="1"/>
    </xf>
    <xf numFmtId="0" fontId="16" fillId="9" borderId="70" xfId="0" applyFont="1" applyFill="1" applyBorder="1" applyAlignment="1">
      <alignment horizontal="center" wrapText="1" readingOrder="1"/>
    </xf>
    <xf numFmtId="0" fontId="15" fillId="0" borderId="70" xfId="0" applyFont="1" applyBorder="1" applyAlignment="1">
      <alignment horizontal="center" vertical="center" wrapText="1"/>
    </xf>
    <xf numFmtId="0" fontId="3" fillId="0" borderId="71" xfId="0" applyFont="1" applyBorder="1"/>
    <xf numFmtId="0" fontId="3" fillId="0" borderId="83" xfId="0" applyFont="1" applyBorder="1"/>
    <xf numFmtId="0" fontId="3" fillId="0" borderId="84" xfId="0" applyFont="1" applyBorder="1"/>
    <xf numFmtId="0" fontId="3" fillId="0" borderId="86" xfId="0" applyFont="1" applyBorder="1"/>
    <xf numFmtId="0" fontId="3" fillId="0" borderId="87" xfId="0" applyFont="1" applyBorder="1"/>
    <xf numFmtId="0" fontId="3" fillId="0" borderId="85" xfId="0" applyFont="1" applyBorder="1"/>
    <xf numFmtId="0" fontId="16" fillId="8" borderId="70" xfId="0" applyFont="1" applyFill="1" applyBorder="1" applyAlignment="1">
      <alignment horizontal="center" wrapText="1" readingOrder="1"/>
    </xf>
    <xf numFmtId="0" fontId="16" fillId="10" borderId="82" xfId="0" applyFont="1" applyFill="1" applyBorder="1" applyAlignment="1">
      <alignment horizontal="center" wrapText="1" readingOrder="1"/>
    </xf>
    <xf numFmtId="0" fontId="12" fillId="0" borderId="0" xfId="0" applyFont="1" applyAlignment="1">
      <alignment horizontal="center" vertical="center" wrapText="1"/>
    </xf>
    <xf numFmtId="0" fontId="14" fillId="6" borderId="61" xfId="0" applyFont="1" applyFill="1" applyBorder="1" applyAlignment="1">
      <alignment horizontal="center" vertical="center" wrapText="1" readingOrder="1"/>
    </xf>
    <xf numFmtId="0" fontId="3" fillId="0" borderId="62" xfId="0" applyFont="1" applyBorder="1"/>
    <xf numFmtId="0" fontId="3" fillId="0" borderId="64" xfId="0" applyFont="1" applyBorder="1"/>
    <xf numFmtId="0" fontId="3" fillId="0" borderId="65" xfId="0" applyFont="1" applyBorder="1"/>
    <xf numFmtId="0" fontId="3" fillId="0" borderId="67" xfId="0" applyFont="1" applyBorder="1"/>
    <xf numFmtId="0" fontId="14" fillId="6" borderId="61" xfId="0" applyFont="1" applyFill="1" applyBorder="1" applyAlignment="1">
      <alignment horizontal="center" vertical="center" textRotation="90" wrapText="1" readingOrder="1"/>
    </xf>
    <xf numFmtId="0" fontId="16" fillId="10" borderId="74" xfId="0" applyFont="1" applyFill="1" applyBorder="1" applyAlignment="1">
      <alignment horizontal="center" wrapText="1" readingOrder="1"/>
    </xf>
    <xf numFmtId="0" fontId="16" fillId="10" borderId="70" xfId="0" applyFont="1" applyFill="1" applyBorder="1" applyAlignment="1">
      <alignment horizontal="center" wrapText="1" readingOrder="1"/>
    </xf>
    <xf numFmtId="0" fontId="17" fillId="8" borderId="75" xfId="0" applyFont="1" applyFill="1" applyBorder="1" applyAlignment="1">
      <alignment horizontal="center" vertical="center" wrapText="1" readingOrder="1"/>
    </xf>
    <xf numFmtId="0" fontId="3" fillId="0" borderId="76" xfId="0" applyFont="1" applyBorder="1"/>
    <xf numFmtId="0" fontId="3" fillId="0" borderId="77" xfId="0" applyFont="1" applyBorder="1"/>
    <xf numFmtId="0" fontId="3" fillId="0" borderId="80" xfId="0" applyFont="1" applyBorder="1"/>
    <xf numFmtId="0" fontId="3" fillId="0" borderId="81" xfId="0" applyFont="1" applyBorder="1"/>
    <xf numFmtId="0" fontId="3" fillId="0" borderId="88" xfId="0" applyFont="1" applyBorder="1"/>
    <xf numFmtId="0" fontId="3" fillId="0" borderId="89" xfId="0" applyFont="1" applyBorder="1"/>
    <xf numFmtId="0" fontId="3" fillId="0" borderId="90" xfId="0" applyFont="1" applyBorder="1"/>
    <xf numFmtId="0" fontId="17" fillId="10" borderId="75" xfId="0" applyFont="1" applyFill="1" applyBorder="1" applyAlignment="1">
      <alignment horizontal="center" vertical="center" wrapText="1" readingOrder="1"/>
    </xf>
    <xf numFmtId="0" fontId="17" fillId="7" borderId="75" xfId="0" applyFont="1" applyFill="1" applyBorder="1" applyAlignment="1">
      <alignment horizontal="center" vertical="center" wrapText="1" readingOrder="1"/>
    </xf>
    <xf numFmtId="0" fontId="17" fillId="9" borderId="75" xfId="0" applyFont="1" applyFill="1" applyBorder="1" applyAlignment="1">
      <alignment horizontal="center" vertical="center" wrapText="1" readingOrder="1"/>
    </xf>
    <xf numFmtId="0" fontId="19" fillId="0" borderId="0" xfId="0" applyFont="1" applyAlignment="1">
      <alignment horizontal="center" vertical="center" wrapText="1"/>
    </xf>
    <xf numFmtId="0" fontId="20" fillId="0" borderId="70" xfId="0" applyFont="1" applyBorder="1" applyAlignment="1">
      <alignment horizontal="center" vertical="center" wrapText="1"/>
    </xf>
    <xf numFmtId="0" fontId="22" fillId="7" borderId="75" xfId="0" applyFont="1" applyFill="1" applyBorder="1" applyAlignment="1">
      <alignment horizontal="center" vertical="center" wrapText="1" readingOrder="1"/>
    </xf>
    <xf numFmtId="0" fontId="22" fillId="9" borderId="75" xfId="0" applyFont="1" applyFill="1" applyBorder="1" applyAlignment="1">
      <alignment horizontal="center" vertical="center" wrapText="1" readingOrder="1"/>
    </xf>
    <xf numFmtId="0" fontId="22" fillId="8" borderId="75" xfId="0" applyFont="1" applyFill="1" applyBorder="1" applyAlignment="1">
      <alignment horizontal="center" vertical="center" wrapText="1" readingOrder="1"/>
    </xf>
    <xf numFmtId="0" fontId="22" fillId="10" borderId="75" xfId="0" applyFont="1" applyFill="1" applyBorder="1" applyAlignment="1">
      <alignment horizontal="center" vertical="center" wrapText="1" readingOrder="1"/>
    </xf>
    <xf numFmtId="0" fontId="13" fillId="0" borderId="0" xfId="0" applyFont="1" applyAlignment="1">
      <alignment horizontal="center" vertical="center"/>
    </xf>
    <xf numFmtId="0" fontId="28" fillId="0" borderId="0" xfId="0" applyFont="1" applyAlignment="1">
      <alignment horizontal="center" vertical="center"/>
    </xf>
    <xf numFmtId="0" fontId="45" fillId="2" borderId="52" xfId="0" applyFont="1" applyFill="1" applyBorder="1" applyAlignment="1">
      <alignment horizontal="left" vertical="center" wrapText="1"/>
    </xf>
    <xf numFmtId="0" fontId="3" fillId="0" borderId="53" xfId="0" applyFont="1" applyBorder="1"/>
    <xf numFmtId="0" fontId="43" fillId="2" borderId="112" xfId="0" applyFont="1" applyFill="1" applyBorder="1" applyAlignment="1">
      <alignment horizontal="center" vertical="center" wrapText="1" readingOrder="1"/>
    </xf>
    <xf numFmtId="0" fontId="3" fillId="0" borderId="111" xfId="0" applyFont="1" applyBorder="1"/>
    <xf numFmtId="0" fontId="3" fillId="0" borderId="116" xfId="0" applyFont="1" applyBorder="1"/>
    <xf numFmtId="0" fontId="41" fillId="15" borderId="97" xfId="0" applyFont="1" applyFill="1" applyBorder="1" applyAlignment="1">
      <alignment horizontal="center" vertical="center" wrapText="1" readingOrder="1"/>
    </xf>
    <xf numFmtId="0" fontId="3" fillId="0" borderId="98" xfId="0" applyFont="1" applyBorder="1"/>
    <xf numFmtId="0" fontId="3" fillId="0" borderId="99" xfId="0" applyFont="1" applyBorder="1"/>
    <xf numFmtId="0" fontId="43" fillId="15" borderId="97" xfId="0" applyFont="1" applyFill="1" applyBorder="1" applyAlignment="1">
      <alignment horizontal="center" vertical="center" wrapText="1" readingOrder="1"/>
    </xf>
    <xf numFmtId="0" fontId="3" fillId="0" borderId="100" xfId="0" applyFont="1" applyBorder="1"/>
    <xf numFmtId="0" fontId="43" fillId="2" borderId="103" xfId="0" applyFont="1" applyFill="1" applyBorder="1" applyAlignment="1">
      <alignment horizontal="center" vertical="center" wrapText="1" readingOrder="1"/>
    </xf>
    <xf numFmtId="0" fontId="3" fillId="0" borderId="107" xfId="0" applyFont="1" applyBorder="1"/>
    <xf numFmtId="0" fontId="3" fillId="0" borderId="113" xfId="0" applyFont="1" applyBorder="1"/>
    <xf numFmtId="0" fontId="43" fillId="2" borderId="104" xfId="0" applyFont="1" applyFill="1" applyBorder="1" applyAlignment="1">
      <alignment horizontal="center" vertical="center" wrapText="1" readingOrder="1"/>
    </xf>
    <xf numFmtId="0" fontId="3" fillId="0" borderId="108" xfId="0" applyFont="1" applyBorder="1"/>
    <xf numFmtId="0" fontId="43" fillId="2" borderId="114" xfId="0" applyFont="1" applyFill="1" applyBorder="1" applyAlignment="1">
      <alignment horizontal="center" vertical="center" wrapText="1" readingOrder="1"/>
    </xf>
    <xf numFmtId="0" fontId="3" fillId="0" borderId="115" xfId="0" applyFont="1" applyBorder="1"/>
  </cellXfs>
  <cellStyles count="1">
    <cellStyle name="Normal" xfId="0" builtinId="0"/>
  </cellStyles>
  <dxfs count="261">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E36C09"/>
          <bgColor rgb="FFE36C09"/>
        </patternFill>
      </fill>
    </dxf>
    <dxf>
      <fill>
        <patternFill patternType="solid">
          <fgColor rgb="FFFFFF00"/>
          <bgColor rgb="FFFFFF00"/>
        </patternFill>
      </fill>
    </dxf>
    <dxf>
      <fill>
        <patternFill patternType="solid">
          <fgColor rgb="FFC00000"/>
          <bgColor rgb="FFC000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C00000"/>
          <bgColor rgb="FFC00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0000"/>
          <bgColor rgb="FFFF0000"/>
        </patternFill>
      </fill>
    </dxf>
    <dxf>
      <fill>
        <patternFill patternType="solid">
          <fgColor rgb="FFFF0000"/>
          <bgColor rgb="FFFF0000"/>
        </patternFill>
      </fill>
    </dxf>
    <dxf>
      <fill>
        <patternFill patternType="solid">
          <fgColor rgb="FFFFFF66"/>
          <bgColor rgb="FFFFFF66"/>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defaultTableStyle="TableStyleMedium2" defaultPivotStyle="PivotStyleLight16">
    <tableStyle name="Tabla Impacto-style" pivot="0" count="3" xr9:uid="{00000000-0011-0000-FFFF-FFFF00000000}">
      <tableStyleElement type="headerRow" dxfId="260"/>
      <tableStyleElement type="firstRowStripe" dxfId="259"/>
      <tableStyleElement type="secondRowStripe" dxfId="25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Users/rodrigobarrero/Library/CloudStorage/OneDrive-Personal/Documents/SSF/CONTRATO%202024/EJECUCIO&#769;N/MONITOREO%20RIESGOS%202024/MESAS%20DE%20TRABAJO/RIESGOS%20DE%20GESTIO&#769;N%20Y%20FISCALES/EVALUACIO&#769;N%20DE%20PROYECTOS/MAPA%20CONSOLIDADO%20RIESGOS%20DE%20GESTIO&#769;N%202024%20EVALUACIO&#769;N%20DE%20PROYECTOS.xlsx" TargetMode="External"/><Relationship Id="rId2" Type="http://schemas.microsoft.com/office/2019/04/relationships/externalLinkLongPath" Target="/Users/rodrigobarrero/Library/CloudStorage/OneDrive-Personal/Documents/SSF/CONTRATO%202024/EJECUCIO&#769;N/MONITOREO%20RIESGOS%202024/MESAS%20DE%20TRABAJO/RIESGOS%20DE%20GESTIO&#769;N%20Y%20FISCALES/EVALUACIO&#769;N%20DE%20PROYECTOS/MAPA%20CONSOLIDADO%20RIESGOS%20DE%20GESTIO&#769;N%202024%20EVALUACIO&#769;N%20DE%20PROYECTOS.xlsx?09C2B5E9" TargetMode="External"/><Relationship Id="rId1" Type="http://schemas.openxmlformats.org/officeDocument/2006/relationships/externalLinkPath" Target="file:///09C2B5E9/MAPA%20CONSOLIDADO%20RIESGOS%20DE%20GESTIO&#769;N%202024%20EVALUACIO&#769;N%20DE%20PROYECTOS.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Users/rodrigobarrero/Library/CloudStorage/OneDrive-Personal/Documents/SSF/CONTRATO%202024/EJECUCIO&#769;N/MONITOREO%20RIESGOS%202024/MESAS%20DE%20TRABAJO/RIESGOS%20DE%20GESTIO&#769;N%20Y%20FISCALES/VISITA%20A%20ENTES%20VIGILADO/MAPA%20CONSOLIDADO%20RIESGOS%20DE%20GESTIO&#769;N%202024%20REV240524.xlsx" TargetMode="External"/><Relationship Id="rId2" Type="http://schemas.microsoft.com/office/2019/04/relationships/externalLinkLongPath" Target="/Users/rodrigobarrero/Library/CloudStorage/OneDrive-Personal/Documents/SSF/CONTRATO%202024/EJECUCIO&#769;N/MONITOREO%20RIESGOS%202024/MESAS%20DE%20TRABAJO/RIESGOS%20DE%20GESTIO&#769;N%20Y%20FISCALES/VISITA%20A%20ENTES%20VIGILADO/MAPA%20CONSOLIDADO%20RIESGOS%20DE%20GESTIO&#769;N%202024%20REV240524.xlsx?36DFAE8B" TargetMode="External"/><Relationship Id="rId1" Type="http://schemas.openxmlformats.org/officeDocument/2006/relationships/externalLinkPath" Target="file:///36DFAE8B/MAPA%20CONSOLIDADO%20RIESGOS%20DE%20GESTIO&#769;N%202024%20REV24052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Users/rodrigobarrero/Library/CloudStorage/OneDrive-Personal/Documents/SSF/CONTRATO%202024/EJECUCIO&#769;N/MAPAS%20DE%20RIESGOS%202024/PUBLICADOS/MAPA%20CONSOLIDADO%20RIESGOS%20DE%20GESTIO&#769;N%202023%20V2.xlsx" TargetMode="External"/><Relationship Id="rId1" Type="http://schemas.openxmlformats.org/officeDocument/2006/relationships/externalLinkPath" Target="/Users/rodrigobarrero/Library/CloudStorage/OneDrive-Personal/Documents/SSF/CONTRATO%202024/EJECUCIO&#769;N/MAPAS%20DE%20RIESGOS%202024/PUBLICADOS/MAPA%20CONSOLIDADO%20RIESGOS%20DE%20GESTIO&#769;N%202023%20V2.xlsx" TargetMode="External"/></Relationships>
</file>

<file path=xl/externalLinks/_rels/externalLink4.xml.rels><?xml version="1.0" encoding="UTF-8" standalone="yes"?>
<Relationships xmlns="http://schemas.openxmlformats.org/package/2006/relationships"><Relationship Id="rId3" Type="http://schemas.openxmlformats.org/officeDocument/2006/relationships/externalLinkPath" Target="/Users/rodrigobarrero/Library/CloudStorage/OneDrive-Personal/Documents/SSF/CONTRATO%202024/EJECUCIO&#769;N/MONITOREO%20RIESGOS%202024/MESAS%20DE%20TRABAJO/RIESGOS%20DE%20GESTIO&#769;N%20Y%20FISCALES/GESTIO&#769;N%20DOCUMENTAL%20Y%20NOTIFICACIONES/MAPA%20DE%20RIESGOS%20GESTIO&#769;N%20GESTIO&#769;N%20DOCUMENTAL%20Y%20CERTIFI%20REV140524.xlsx" TargetMode="External"/><Relationship Id="rId2" Type="http://schemas.microsoft.com/office/2019/04/relationships/externalLinkLongPath" Target="/Users/rodrigobarrero/Library/CloudStorage/OneDrive-Personal/Documents/SSF/CONTRATO%202024/EJECUCIO&#769;N/MONITOREO%20RIESGOS%202024/MESAS%20DE%20TRABAJO/RIESGOS%20DE%20GESTIO&#769;N%20Y%20FISCALES/GESTIO&#769;N%20DOCUMENTAL%20Y%20NOTIFICACIONES/MAPA%20DE%20RIESGOS%20GESTIO&#769;N%20GESTIO&#769;N%20DOCUMENTAL%20Y%20CERTIFI%20REV140524.xlsx?0B924806" TargetMode="External"/><Relationship Id="rId1" Type="http://schemas.openxmlformats.org/officeDocument/2006/relationships/externalLinkPath" Target="file:///0B924806/MAPA%20DE%20RIESGOS%20GESTIO&#769;N%20GESTIO&#769;N%20DOCUMENTAL%20Y%20CERTIFI%20REV140524.xlsx" TargetMode="External"/></Relationships>
</file>

<file path=xl/externalLinks/_rels/externalLink5.xml.rels><?xml version="1.0" encoding="UTF-8" standalone="yes"?>
<Relationships xmlns="http://schemas.openxmlformats.org/package/2006/relationships"><Relationship Id="rId3" Type="http://schemas.openxmlformats.org/officeDocument/2006/relationships/externalLinkPath" Target="/Users/rodrigobarrero/Library/CloudStorage/OneDrive-Personal/Documents/SSF/CONTRATO%202024/EJECUCIO&#769;N/MONITOREO%20RIESGOS%202024/MESAS%20DE%20TRABAJO/RIESGOS%20DE%20GESTIO&#769;N%20Y%20FISCALES/PROCESOS%20DISCIPLINARIOS/MAPA%20CONSOLIDADO%20RIESGOS%20DE%20GESTIO&#769;N%20PROCESOS%20DISCIPLINARIOS.xlsx" TargetMode="External"/><Relationship Id="rId2" Type="http://schemas.microsoft.com/office/2019/04/relationships/externalLinkLongPath" Target="/Users/rodrigobarrero/Library/CloudStorage/OneDrive-Personal/Documents/SSF/CONTRATO%202024/EJECUCIO&#769;N/MONITOREO%20RIESGOS%202024/MESAS%20DE%20TRABAJO/RIESGOS%20DE%20GESTIO&#769;N%20Y%20FISCALES/PROCESOS%20DISCIPLINARIOS/MAPA%20CONSOLIDADO%20RIESGOS%20DE%20GESTIO&#769;N%20PROCESOS%20DISCIPLINARIOS.xlsx?3C7D2C39" TargetMode="External"/><Relationship Id="rId1" Type="http://schemas.openxmlformats.org/officeDocument/2006/relationships/externalLinkPath" Target="file:///3C7D2C39/MAPA%20CONSOLIDADO%20RIESGOS%20DE%20GESTIO&#769;N%20PROCESOS%20DISCIPLINARIOS.xlsx" TargetMode="External"/></Relationships>
</file>

<file path=xl/externalLinks/_rels/externalLink6.xml.rels><?xml version="1.0" encoding="UTF-8" standalone="yes"?>
<Relationships xmlns="http://schemas.openxmlformats.org/package/2006/relationships"><Relationship Id="rId3" Type="http://schemas.openxmlformats.org/officeDocument/2006/relationships/externalLinkPath" Target="/Users/rodrigobarrero/Library/CloudStorage/OneDrive-Personal/Documents/SSF/CONTRATO%202024/EJECUCIO&#769;N/MONITOREO%20RIESGOS%202024/MESAS%20DE%20TRABAJO/RIESGOS%20DE%20GESTIO&#769;N%20Y%20FISCALES/GESTION%20JURIDICA/Archivo%20Monitoreo%20Mapa%20de%20Riesgos%20de%20Gestion%20Proceso%20Gestion%20Juridica.xlsx" TargetMode="External"/><Relationship Id="rId2" Type="http://schemas.microsoft.com/office/2019/04/relationships/externalLinkLongPath" Target="/Users/rodrigobarrero/Library/CloudStorage/OneDrive-Personal/Documents/SSF/CONTRATO%202024/EJECUCIO&#769;N/MONITOREO%20RIESGOS%202024/MESAS%20DE%20TRABAJO/RIESGOS%20DE%20GESTIO&#769;N%20Y%20FISCALES/GESTION%20JURIDICA/Archivo%20Monitoreo%20Mapa%20de%20Riesgos%20de%20Gestion%20Proceso%20Gestion%20Juridica.xlsx?108EAF5D" TargetMode="External"/><Relationship Id="rId1" Type="http://schemas.openxmlformats.org/officeDocument/2006/relationships/externalLinkPath" Target="file:///108EAF5D/Archivo%20Monitoreo%20Mapa%20de%20Riesgos%20de%20Gestion%20Proceso%20Gestion%20Juridica.xlsx" TargetMode="External"/></Relationships>
</file>

<file path=xl/externalLinks/_rels/externalLink7.xml.rels><?xml version="1.0" encoding="UTF-8" standalone="yes"?>
<Relationships xmlns="http://schemas.openxmlformats.org/package/2006/relationships"><Relationship Id="rId3" Type="http://schemas.openxmlformats.org/officeDocument/2006/relationships/externalLinkPath" Target="/Users/rodrigobarrero/Library/CloudStorage/OneDrive-Personal/Documents/SSF/CONTRATO%202024/EJECUCIO&#769;N/MONITOREO%20RIESGOS%202024/MESAS%20DE%20TRABAJO/RIESGOS%20DE%20GESTIO&#769;N%20Y%20FISCALES/GESTIO&#769;N%20FINANCIERA%20Y%20PRESUPUESTAL/MAPA%20DE%20RIESGOS%20GESTIO&#769;N%20FIN%20Y%20PRESUP%20REV140524.xlsx" TargetMode="External"/><Relationship Id="rId2" Type="http://schemas.microsoft.com/office/2019/04/relationships/externalLinkLongPath" Target="/Users/rodrigobarrero/Library/CloudStorage/OneDrive-Personal/Documents/SSF/CONTRATO%202024/EJECUCIO&#769;N/MONITOREO%20RIESGOS%202024/MESAS%20DE%20TRABAJO/RIESGOS%20DE%20GESTIO&#769;N%20Y%20FISCALES/GESTIO&#769;N%20FINANCIERA%20Y%20PRESUPUESTAL/MAPA%20DE%20RIESGOS%20GESTIO&#769;N%20FIN%20Y%20PRESUP%20REV140524.xlsx?F81C5427" TargetMode="External"/><Relationship Id="rId1" Type="http://schemas.openxmlformats.org/officeDocument/2006/relationships/externalLinkPath" Target="file:///F81C5427/MAPA%20DE%20RIESGOS%20GESTIO&#769;N%20FIN%20Y%20PRESUP%20REV140524.xlsx" TargetMode="External"/></Relationships>
</file>

<file path=xl/externalLinks/_rels/externalLink8.xml.rels><?xml version="1.0" encoding="UTF-8" standalone="yes"?>
<Relationships xmlns="http://schemas.openxmlformats.org/package/2006/relationships"><Relationship Id="rId3" Type="http://schemas.openxmlformats.org/officeDocument/2006/relationships/externalLinkPath" Target="/Users/rodrigobarrero/Library/CloudStorage/OneDrive-Personal/Documents/SSF/CONTRATO%202024/EJECUCIO&#769;N/MONITOREO%20RIESGOS%202024/MESAS%20DE%20TRABAJO/RIESGOS%20DE%20GESTIO&#769;N%20Y%20FISCALES/CONTRATACIO&#769;N%20ADMINISTRATIVA/MAPA%20RIESGOS%20DE%20CONTRATACIO&#769;N%20ADMINISTRATIVA%202024%20REV160524.xlsx" TargetMode="External"/><Relationship Id="rId2" Type="http://schemas.microsoft.com/office/2019/04/relationships/externalLinkLongPath" Target="/Users/rodrigobarrero/Library/CloudStorage/OneDrive-Personal/Documents/SSF/CONTRATO%202024/EJECUCIO&#769;N/MONITOREO%20RIESGOS%202024/MESAS%20DE%20TRABAJO/RIESGOS%20DE%20GESTIO&#769;N%20Y%20FISCALES/CONTRATACIO&#769;N%20ADMINISTRATIVA/MAPA%20RIESGOS%20DE%20CONTRATACIO&#769;N%20ADMINISTRATIVA%202024%20REV160524.xlsx?3679A5A9" TargetMode="External"/><Relationship Id="rId1" Type="http://schemas.openxmlformats.org/officeDocument/2006/relationships/externalLinkPath" Target="file:///3679A5A9/MAPA%20RIESGOS%20DE%20CONTRATACIO&#769;N%20ADMINISTRATIVA%202024%20REV160524.xlsx" TargetMode="External"/></Relationships>
</file>

<file path=xl/externalLinks/_rels/externalLink9.xml.rels><?xml version="1.0" encoding="UTF-8" standalone="yes"?>
<Relationships xmlns="http://schemas.openxmlformats.org/package/2006/relationships"><Relationship Id="rId3" Type="http://schemas.openxmlformats.org/officeDocument/2006/relationships/externalLinkPath" Target="/Users/rodrigobarrero/Library/CloudStorage/OneDrive-Personal/Documents/SSF/CONTRATO%202024/EJECUCIO&#769;N/MONITOREO%20RIESGOS%202024/MESAS%20DE%20TRABAJO/RIESGOS%20DE%20GESTIO&#769;N%20Y%20FISCALES/RECURSOS%20FISICOS%20Y%20ALM%20E%20INVENTARIOS/MAPA%20RIESGOS%20DE%20GESTIO&#769;N%20REC%20FIS%20Y%20ALM%202024%20V1.xlsx" TargetMode="External"/><Relationship Id="rId2" Type="http://schemas.microsoft.com/office/2019/04/relationships/externalLinkLongPath" Target="/Users/rodrigobarrero/Library/CloudStorage/OneDrive-Personal/Documents/SSF/CONTRATO%202024/EJECUCIO&#769;N/MONITOREO%20RIESGOS%202024/MESAS%20DE%20TRABAJO/RIESGOS%20DE%20GESTIO&#769;N%20Y%20FISCALES/RECURSOS%20FISICOS%20Y%20ALM%20E%20INVENTARIOS/MAPA%20RIESGOS%20DE%20GESTIO&#769;N%20REC%20FIS%20Y%20ALM%202024%20V1.xlsx?0CB1C406" TargetMode="External"/><Relationship Id="rId1" Type="http://schemas.openxmlformats.org/officeDocument/2006/relationships/externalLinkPath" Target="file:///0CB1C406/MAPA%20RIESGOS%20DE%20GESTIO&#769;N%20REC%20FIS%20Y%20ALM%202024%20V1.xlsx" TargetMode="External"/></Relationships>
</file>

<file path=xl/externalLinks/_rels/externalLink10.xml.rels><?xml version="1.0" encoding="UTF-8" standalone="yes"?>
<Relationships xmlns="http://schemas.openxmlformats.org/package/2006/relationships"><Relationship Id="rId3" Type="http://schemas.openxmlformats.org/officeDocument/2006/relationships/externalLinkPath" Target="/Users/rodrigobarrero/Library/CloudStorage/OneDrive-Personal/Documents/SSF/CONTRATO%202024/EJECUCIO&#769;N/MONITOREO%20RIESGOS%202024/MESAS%20DE%20TRABAJO/RIESGOS%20DE%20GESTIO&#769;N%20Y%20FISCALES/EVALUACION%20Y%20CONTROL/MAPA%20RIESGOS%20DE%20GESTIO&#769;N%20PROCESO%20EVALUACIO&#769;N%20Y%20CONTROL%202024%5e.xlsx" TargetMode="External"/><Relationship Id="rId2" Type="http://schemas.microsoft.com/office/2019/04/relationships/externalLinkLongPath" Target="/Users/rodrigobarrero/Library/CloudStorage/OneDrive-Personal/Documents/SSF/CONTRATO%202024/EJECUCIO&#769;N/MONITOREO%20RIESGOS%202024/MESAS%20DE%20TRABAJO/RIESGOS%20DE%20GESTIO&#769;N%20Y%20FISCALES/EVALUACION%20Y%20CONTROL/MAPA%20RIESGOS%20DE%20GESTIO&#769;N%20PROCESO%20EVALUACIO&#769;N%20Y%20CONTROL%202024%5e.xlsx?B9A5C50B" TargetMode="External"/><Relationship Id="rId1" Type="http://schemas.openxmlformats.org/officeDocument/2006/relationships/externalLinkPath" Target="file:///B9A5C50B/MAPA%20RIESGOS%20DE%20GESTIO&#769;N%20PROCESO%20EVALUACIO&#769;N%20Y%20CONTROL%202024%5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Mapa final"/>
      <sheetName val="Opciones Tratamiento"/>
      <sheetName val="Matriz Calor Inherente"/>
      <sheetName val="Matriz Calor Residual"/>
      <sheetName val="Tabla probabilidad"/>
      <sheetName val="Tabla Impacto"/>
      <sheetName val="Tabla Valoración controles"/>
      <sheetName val="Hoja1"/>
    </sheetNames>
    <sheetDataSet>
      <sheetData sheetId="0" refreshError="1"/>
      <sheetData sheetId="1"/>
      <sheetData sheetId="2">
        <row r="2">
          <cell r="E2" t="str">
            <v>Económico</v>
          </cell>
          <cell r="H2" t="str">
            <v>De_gestión</v>
          </cell>
          <cell r="K2" t="str">
            <v>Cada_Hora</v>
          </cell>
          <cell r="M2" t="str">
            <v>5.1 Directrices de la Dirección en seguridad de la información.</v>
          </cell>
          <cell r="N2" t="str">
            <v>Brindar orientación y soporte, por parte de la dirección, para la seguridad de la información de acuerdo con los requisitos del negocio y con las leyes y reglamentos pertinentes</v>
          </cell>
          <cell r="O2" t="str">
            <v>C1</v>
          </cell>
        </row>
        <row r="3">
          <cell r="H3" t="str">
            <v>De_corrupción</v>
          </cell>
          <cell r="K3" t="str">
            <v>Dos_veces_al_día</v>
          </cell>
          <cell r="M3" t="str">
            <v>6.1 Organización interna.</v>
          </cell>
          <cell r="N3" t="str">
            <v>Establecer un marco de referencia de gestión para iniciar y controlar la implementación y operación de la seguridad de la información dentro de la organización.</v>
          </cell>
          <cell r="O3" t="str">
            <v>C2</v>
          </cell>
        </row>
        <row r="4">
          <cell r="E4" t="str">
            <v>Económico y Reputacional</v>
          </cell>
          <cell r="H4" t="str">
            <v>De_seguridad_de_la_información</v>
          </cell>
          <cell r="K4" t="str">
            <v>Diaria</v>
          </cell>
          <cell r="M4" t="str">
            <v>6.2 Dispositivos para movilidad y teletrabajo.</v>
          </cell>
          <cell r="N4" t="str">
            <v>Garantizar la seguridad del teletrabajo y el uso de dispositivos móviles</v>
          </cell>
          <cell r="O4" t="str">
            <v>C3</v>
          </cell>
        </row>
        <row r="5">
          <cell r="K5" t="str">
            <v>Cada_dos_días</v>
          </cell>
          <cell r="M5" t="str">
            <v>7.1 Antes de la contratación.</v>
          </cell>
          <cell r="N5" t="str">
            <v>Asegurar que los empleados y contratistas comprenden sus responsabilidades y son idóneos en los roles para los que se consideran.</v>
          </cell>
          <cell r="O5" t="str">
            <v>C4</v>
          </cell>
        </row>
        <row r="6">
          <cell r="K6" t="str">
            <v>Cada_tres_días</v>
          </cell>
          <cell r="M6" t="str">
            <v>7.2 Durante la contratación.</v>
          </cell>
          <cell r="N6" t="str">
            <v>Asegurarse de que los empleados y contratistas tomen conciencia de sus responsabilidades de seguridad de la información y las cumplan.</v>
          </cell>
          <cell r="O6" t="str">
            <v>C5</v>
          </cell>
        </row>
        <row r="7">
          <cell r="K7" t="str">
            <v>Cada_cuatro_días</v>
          </cell>
          <cell r="M7" t="str">
            <v>7.3 Cese o cambio de puesto de trabajo.</v>
          </cell>
          <cell r="N7" t="str">
            <v>Proteger los intereses de la organización como parte del proceso de cambio o terminación de empleo</v>
          </cell>
          <cell r="O7" t="str">
            <v>C6</v>
          </cell>
        </row>
        <row r="8">
          <cell r="K8" t="str">
            <v>Semanal</v>
          </cell>
          <cell r="M8" t="str">
            <v>8.1 Responsabilidad sobre los activos.</v>
          </cell>
          <cell r="N8" t="str">
            <v>Identificar los activos organizacionales y definir las responsabilidades de protección adecuadas.</v>
          </cell>
          <cell r="O8" t="str">
            <v>C7</v>
          </cell>
        </row>
        <row r="9">
          <cell r="K9" t="str">
            <v>Quincenal</v>
          </cell>
          <cell r="M9" t="str">
            <v>8.2 Clasificación de la información.</v>
          </cell>
          <cell r="N9" t="str">
            <v>Asegurar que la información recibe un nivel apropiado de protección, de acuerdo con su importancia para la organización.</v>
          </cell>
          <cell r="O9" t="str">
            <v>C8</v>
          </cell>
        </row>
        <row r="10">
          <cell r="K10" t="str">
            <v>Mensual</v>
          </cell>
          <cell r="M10" t="str">
            <v>8.3 Manejo de los soportes de almacenamiento.</v>
          </cell>
          <cell r="N10" t="str">
            <v>Evitar la divulgación, la modificación, el retiro o la destrucción no autorizados de información almacenada en los medios</v>
          </cell>
          <cell r="O10" t="str">
            <v>C9</v>
          </cell>
        </row>
        <row r="11">
          <cell r="K11" t="str">
            <v>Bimestral</v>
          </cell>
          <cell r="M11" t="str">
            <v>9.1 Requisitos de negocio para el control de accesos.</v>
          </cell>
          <cell r="N11" t="str">
            <v>Limitar el acceso a información y a instalaciones de procesamiento de información.</v>
          </cell>
          <cell r="O11" t="str">
            <v>C10</v>
          </cell>
        </row>
        <row r="12">
          <cell r="K12" t="str">
            <v>Trimestral</v>
          </cell>
          <cell r="M12" t="str">
            <v>9.2 Gestión de acceso de usuario.</v>
          </cell>
          <cell r="N12" t="str">
            <v>Asegurar el acceso de los usuarios autorizados y evitar el acceso no autorizado a sistemas y servicios.</v>
          </cell>
          <cell r="O12" t="str">
            <v>C11</v>
          </cell>
        </row>
        <row r="13">
          <cell r="K13" t="str">
            <v>Cuatrimestral</v>
          </cell>
          <cell r="M13" t="str">
            <v>9.3 Responsabilidades del usuario.</v>
          </cell>
          <cell r="N13" t="str">
            <v>Hacer que los usuarios rindan cuentas por la salvaguarda de su información de autenticación.</v>
          </cell>
          <cell r="O13" t="str">
            <v>C12</v>
          </cell>
        </row>
        <row r="14">
          <cell r="K14" t="str">
            <v>Semestral</v>
          </cell>
          <cell r="M14" t="str">
            <v>9.4 Control de acceso a sistemas y aplicaciones.</v>
          </cell>
          <cell r="N14" t="str">
            <v>Evitar el acceso no autorizado a sistemas y aplicaciones.</v>
          </cell>
          <cell r="O14" t="str">
            <v>C13</v>
          </cell>
        </row>
        <row r="15">
          <cell r="K15" t="str">
            <v>Anual</v>
          </cell>
          <cell r="M15" t="str">
            <v>10.1 Controles criptográficos.</v>
          </cell>
          <cell r="N15" t="str">
            <v>Asegurar el uso apropiado y eficaz de la criptografía para proteger la confidencialidad, autenticidad y/o la integridad de la información</v>
          </cell>
          <cell r="O15" t="str">
            <v>C14</v>
          </cell>
        </row>
        <row r="16">
          <cell r="K16" t="str">
            <v>Bienal</v>
          </cell>
          <cell r="M16" t="str">
            <v>11.1 Áreas seguras.</v>
          </cell>
          <cell r="N16" t="str">
            <v>Prevenir el acceso físico no autorizado, el daño e interferencia a la información y a las instalaciones de procesamiento de información de la organización.</v>
          </cell>
          <cell r="O16" t="str">
            <v>C15</v>
          </cell>
        </row>
        <row r="17">
          <cell r="K17" t="str">
            <v>Permanente</v>
          </cell>
          <cell r="M17" t="str">
            <v>11.2 Seguridad de los equipos.</v>
          </cell>
          <cell r="N17" t="str">
            <v>Prevenir la perdida, daño, robo o compromiso de activos, y la interrupción de las operaciones de la organización.</v>
          </cell>
          <cell r="O17" t="str">
            <v>C16</v>
          </cell>
        </row>
        <row r="18">
          <cell r="M18" t="str">
            <v>12.1 Responsabilidades y procedimientos de operación.</v>
          </cell>
          <cell r="N18" t="str">
            <v>Asegurar las operaciones correctas y seguras de las instalaciones de procesamiento de información.</v>
          </cell>
          <cell r="O18" t="str">
            <v>C17</v>
          </cell>
        </row>
        <row r="19">
          <cell r="M19" t="str">
            <v>12.2 Protección contra código malicioso.</v>
          </cell>
          <cell r="N19" t="str">
            <v>Asegurarse de que la información y las instalaciones de procesamiento de información estén protegidas contra códigos maliciosos.</v>
          </cell>
          <cell r="O19" t="str">
            <v>C18</v>
          </cell>
        </row>
        <row r="20">
          <cell r="M20" t="str">
            <v>12.3 Copias de seguridad.</v>
          </cell>
          <cell r="N20" t="str">
            <v>Proteger contra la perdida de datos</v>
          </cell>
          <cell r="O20" t="str">
            <v>C19</v>
          </cell>
        </row>
        <row r="21">
          <cell r="M21" t="str">
            <v>12.4 Registro de actividad y supervisión.</v>
          </cell>
          <cell r="N21" t="str">
            <v>Registrar eventos y generar evidencia</v>
          </cell>
          <cell r="O21" t="str">
            <v>C20</v>
          </cell>
        </row>
        <row r="22">
          <cell r="M22" t="str">
            <v>12.5 Control del software en explotación.</v>
          </cell>
          <cell r="N22" t="str">
            <v>Asegurarse de la integridad de los sistemas operacionales</v>
          </cell>
          <cell r="O22" t="str">
            <v>C21</v>
          </cell>
        </row>
        <row r="23">
          <cell r="M23" t="str">
            <v>12.6 Gestión de la vulnerabilidad técnica.</v>
          </cell>
          <cell r="N23" t="str">
            <v>Prevenir el aprovechamiento de las vulnerabilidades técnicas</v>
          </cell>
          <cell r="O23" t="str">
            <v>C22</v>
          </cell>
        </row>
        <row r="24">
          <cell r="M24" t="str">
            <v>12.7 Consideraciones de las auditorías de los sistemas de información.</v>
          </cell>
          <cell r="N24" t="str">
            <v>Minimizar el impacto de las actividades de auditoria sobre los sistemas operativos</v>
          </cell>
          <cell r="O24" t="str">
            <v>C23</v>
          </cell>
        </row>
        <row r="25">
          <cell r="M25" t="str">
            <v>13.1 Gestión de la seguridad en las redes.</v>
          </cell>
          <cell r="N25" t="str">
            <v>Asegurar la protección de la información en las redes, y sus instalaciones de procesamiento de información de soporte.</v>
          </cell>
          <cell r="O25" t="str">
            <v>C24</v>
          </cell>
        </row>
        <row r="26">
          <cell r="M26" t="str">
            <v>13.2 Intercambio de información con partes externas.</v>
          </cell>
          <cell r="N26" t="str">
            <v>Mantener la seguridad de la información transferida dentro de una organización y con cualquier entidad externa.</v>
          </cell>
          <cell r="O26" t="str">
            <v>C25</v>
          </cell>
        </row>
        <row r="27">
          <cell r="M27" t="str">
            <v>14.1 Requisitos de seguridad de los sistemas de información.</v>
          </cell>
          <cell r="N27" t="str">
            <v>Asegurar que la seguridad de la información sea una parte integral de los sistemas de información durante todo el ciclo de vida.   Esto incluye también los requisitos para sistemas de información que prestan servicios sobre redes.</v>
          </cell>
          <cell r="O27" t="str">
            <v>C26</v>
          </cell>
        </row>
        <row r="28">
          <cell r="M28" t="str">
            <v>14.2 Seguridad en los procesos de desarrollo y soporte.</v>
          </cell>
          <cell r="N28" t="str">
            <v>Asegurar que la seguridad de la información este diseñada e implementada dentro del ciclo de vida de desarrollo de los sistemas de información.</v>
          </cell>
          <cell r="O28" t="str">
            <v>C27</v>
          </cell>
        </row>
        <row r="29">
          <cell r="M29" t="str">
            <v>14.3 Datos de prueba.</v>
          </cell>
          <cell r="N29" t="str">
            <v xml:space="preserve">Asegurar la protección de los datos usados para  pruebas. </v>
          </cell>
          <cell r="O29" t="str">
            <v>C28</v>
          </cell>
        </row>
        <row r="30">
          <cell r="M30" t="str">
            <v>15.1 Seguridad de la información en las relaciones con proveedores.</v>
          </cell>
          <cell r="N30" t="str">
            <v>Asegurar la protección de los activos de la organización que sean accesibles a los proveedores.</v>
          </cell>
          <cell r="O30" t="str">
            <v>C29</v>
          </cell>
        </row>
        <row r="31">
          <cell r="M31" t="str">
            <v>15.2 Gestión de la prestación del servicio por proveedores.</v>
          </cell>
          <cell r="N31" t="str">
            <v>Mantener el nivel acordado de seguridad de la información y de prestación del servicio en línea con los acuerdos con los proveedores</v>
          </cell>
          <cell r="O31" t="str">
            <v>C30</v>
          </cell>
        </row>
        <row r="32">
          <cell r="M32" t="str">
            <v>16.1 Gestión de incidentes de seguridad de la información y mejoras.</v>
          </cell>
          <cell r="N32" t="str">
            <v>Asegurar un enfoque coherente y eficaz para la gestión de incidentes de seguridad de la información, incluida la comunicación sobre eventos de seguridad y debilidades.</v>
          </cell>
          <cell r="O32" t="str">
            <v>C31</v>
          </cell>
        </row>
        <row r="33">
          <cell r="M33" t="str">
            <v>17.1 Continuidad de la seguridad de la información.</v>
          </cell>
          <cell r="N33" t="str">
            <v>La continuidad de seguridad de la información se debe incluir en los sistemas de gestión de la continuidad de negocio de la organización.</v>
          </cell>
          <cell r="O33" t="str">
            <v>C32</v>
          </cell>
        </row>
        <row r="34">
          <cell r="M34" t="str">
            <v>17.2 Redundancias.</v>
          </cell>
          <cell r="N34" t="str">
            <v>Asegurar la disponibilidad de instalaciones de procesamiento de información.</v>
          </cell>
          <cell r="O34" t="str">
            <v>C33</v>
          </cell>
        </row>
        <row r="35">
          <cell r="M35" t="str">
            <v>18.1 Cumplimiento de los requisitos legales y contractuales.</v>
          </cell>
          <cell r="N35" t="str">
            <v>Evitar el incumplimiento de las obligaciones legales, estatutarias, de reglamentación o contractuales relacionadas con seguridad de la información y de cualquier requisito de seguridad.</v>
          </cell>
          <cell r="O35" t="str">
            <v>C34</v>
          </cell>
        </row>
        <row r="36">
          <cell r="M36" t="str">
            <v>18.2 Revisiones de la seguridad de la información.</v>
          </cell>
          <cell r="N36" t="str">
            <v>Asegurar que la seguridad de la información se implemente y opere de acuerdo con las políticas y procedimientos organizacionales.</v>
          </cell>
          <cell r="O36" t="str">
            <v>C35</v>
          </cell>
        </row>
        <row r="37">
          <cell r="M37" t="str">
            <v>No Aplica</v>
          </cell>
          <cell r="N37" t="str">
            <v>No Aplica</v>
          </cell>
          <cell r="O37" t="str">
            <v>No Aplica</v>
          </cell>
        </row>
      </sheetData>
      <sheetData sheetId="3" refreshError="1"/>
      <sheetData sheetId="4" refreshError="1"/>
      <sheetData sheetId="5" refreshError="1"/>
      <sheetData sheetId="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Mapa final"/>
      <sheetName val="Opciones Tratamiento"/>
      <sheetName val="Matriz Calor Inherente"/>
      <sheetName val="Matriz Calor Residual"/>
      <sheetName val="Tabla probabilidad"/>
      <sheetName val="Tabla Impacto"/>
      <sheetName val="Tabla Valoración controles"/>
      <sheetName val="Hoja1"/>
    </sheetNames>
    <sheetDataSet>
      <sheetData sheetId="0" refreshError="1"/>
      <sheetData sheetId="1"/>
      <sheetData sheetId="2">
        <row r="2">
          <cell r="E2" t="str">
            <v>Económico</v>
          </cell>
          <cell r="H2" t="str">
            <v>De_gestión</v>
          </cell>
          <cell r="K2" t="str">
            <v>Cada_Hora</v>
          </cell>
          <cell r="M2" t="str">
            <v>5.1 Directrices de la Dirección en seguridad de la información.</v>
          </cell>
          <cell r="N2" t="str">
            <v>Brindar orientación y soporte, por parte de la dirección, para la seguridad de la información de acuerdo con los requisitos del negocio y con las leyes y reglamentos pertinentes</v>
          </cell>
          <cell r="O2" t="str">
            <v>C1</v>
          </cell>
        </row>
        <row r="3">
          <cell r="H3" t="str">
            <v>De_corrupción</v>
          </cell>
          <cell r="K3" t="str">
            <v>Dos_veces_al_día</v>
          </cell>
          <cell r="M3" t="str">
            <v>6.1 Organización interna.</v>
          </cell>
          <cell r="N3" t="str">
            <v>Establecer un marco de referencia de gestión para iniciar y controlar la implementación y operación de la seguridad de la información dentro de la organización.</v>
          </cell>
          <cell r="O3" t="str">
            <v>C2</v>
          </cell>
        </row>
        <row r="4">
          <cell r="E4" t="str">
            <v>Económico y Reputacional</v>
          </cell>
          <cell r="H4" t="str">
            <v>De_seguridad_de_la_información</v>
          </cell>
          <cell r="K4" t="str">
            <v>Diaria</v>
          </cell>
          <cell r="M4" t="str">
            <v>6.2 Dispositivos para movilidad y teletrabajo.</v>
          </cell>
          <cell r="N4" t="str">
            <v>Garantizar la seguridad del teletrabajo y el uso de dispositivos móviles</v>
          </cell>
          <cell r="O4" t="str">
            <v>C3</v>
          </cell>
        </row>
        <row r="5">
          <cell r="K5" t="str">
            <v>Cada_dos_días</v>
          </cell>
          <cell r="M5" t="str">
            <v>7.1 Antes de la contratación.</v>
          </cell>
          <cell r="N5" t="str">
            <v>Asegurar que los empleados y contratistas comprenden sus responsabilidades y son idóneos en los roles para los que se consideran.</v>
          </cell>
          <cell r="O5" t="str">
            <v>C4</v>
          </cell>
        </row>
        <row r="6">
          <cell r="K6" t="str">
            <v>Cada_tres_días</v>
          </cell>
          <cell r="M6" t="str">
            <v>7.2 Durante la contratación.</v>
          </cell>
          <cell r="N6" t="str">
            <v>Asegurarse de que los empleados y contratistas tomen conciencia de sus responsabilidades de seguridad de la información y las cumplan.</v>
          </cell>
          <cell r="O6" t="str">
            <v>C5</v>
          </cell>
        </row>
        <row r="7">
          <cell r="K7" t="str">
            <v>Cada_cuatro_días</v>
          </cell>
          <cell r="M7" t="str">
            <v>7.3 Cese o cambio de puesto de trabajo.</v>
          </cell>
          <cell r="N7" t="str">
            <v>Proteger los intereses de la organización como parte del proceso de cambio o terminación de empleo</v>
          </cell>
          <cell r="O7" t="str">
            <v>C6</v>
          </cell>
        </row>
        <row r="8">
          <cell r="K8" t="str">
            <v>Semanal</v>
          </cell>
          <cell r="M8" t="str">
            <v>8.1 Responsabilidad sobre los activos.</v>
          </cell>
          <cell r="N8" t="str">
            <v>Identificar los activos organizacionales y definir las responsabilidades de protección adecuadas.</v>
          </cell>
          <cell r="O8" t="str">
            <v>C7</v>
          </cell>
        </row>
        <row r="9">
          <cell r="K9" t="str">
            <v>Quincenal</v>
          </cell>
          <cell r="M9" t="str">
            <v>8.2 Clasificación de la información.</v>
          </cell>
          <cell r="N9" t="str">
            <v>Asegurar que la información recibe un nivel apropiado de protección, de acuerdo con su importancia para la organización.</v>
          </cell>
          <cell r="O9" t="str">
            <v>C8</v>
          </cell>
        </row>
        <row r="10">
          <cell r="K10" t="str">
            <v>Mensual</v>
          </cell>
          <cell r="M10" t="str">
            <v>8.3 Manejo de los soportes de almacenamiento.</v>
          </cell>
          <cell r="N10" t="str">
            <v>Evitar la divulgación, la modificación, el retiro o la destrucción no autorizados de información almacenada en los medios</v>
          </cell>
          <cell r="O10" t="str">
            <v>C9</v>
          </cell>
        </row>
        <row r="11">
          <cell r="K11" t="str">
            <v>Bimestral</v>
          </cell>
          <cell r="M11" t="str">
            <v>9.1 Requisitos de negocio para el control de accesos.</v>
          </cell>
          <cell r="N11" t="str">
            <v>Limitar el acceso a información y a instalaciones de procesamiento de información.</v>
          </cell>
          <cell r="O11" t="str">
            <v>C10</v>
          </cell>
        </row>
        <row r="12">
          <cell r="K12" t="str">
            <v>Trimestral</v>
          </cell>
          <cell r="M12" t="str">
            <v>9.2 Gestión de acceso de usuario.</v>
          </cell>
          <cell r="N12" t="str">
            <v>Asegurar el acceso de los usuarios autorizados y evitar el acceso no autorizado a sistemas y servicios.</v>
          </cell>
          <cell r="O12" t="str">
            <v>C11</v>
          </cell>
        </row>
        <row r="13">
          <cell r="K13" t="str">
            <v>Cuatrimestral</v>
          </cell>
          <cell r="M13" t="str">
            <v>9.3 Responsabilidades del usuario.</v>
          </cell>
          <cell r="N13" t="str">
            <v>Hacer que los usuarios rindan cuentas por la salvaguarda de su información de autenticación.</v>
          </cell>
          <cell r="O13" t="str">
            <v>C12</v>
          </cell>
        </row>
        <row r="14">
          <cell r="K14" t="str">
            <v>Semestral</v>
          </cell>
          <cell r="M14" t="str">
            <v>9.4 Control de acceso a sistemas y aplicaciones.</v>
          </cell>
          <cell r="N14" t="str">
            <v>Evitar el acceso no autorizado a sistemas y aplicaciones.</v>
          </cell>
          <cell r="O14" t="str">
            <v>C13</v>
          </cell>
        </row>
        <row r="15">
          <cell r="K15" t="str">
            <v>Anual</v>
          </cell>
          <cell r="M15" t="str">
            <v>10.1 Controles criptográficos.</v>
          </cell>
          <cell r="N15" t="str">
            <v>Asegurar el uso apropiado y eficaz de la criptografía para proteger la confidencialidad, autenticidad y/o la integridad de la información</v>
          </cell>
          <cell r="O15" t="str">
            <v>C14</v>
          </cell>
        </row>
        <row r="16">
          <cell r="K16" t="str">
            <v>Bienal</v>
          </cell>
          <cell r="M16" t="str">
            <v>11.1 Áreas seguras.</v>
          </cell>
          <cell r="N16" t="str">
            <v>Prevenir el acceso físico no autorizado, el daño e interferencia a la información y a las instalaciones de procesamiento de información de la organización.</v>
          </cell>
          <cell r="O16" t="str">
            <v>C15</v>
          </cell>
        </row>
        <row r="17">
          <cell r="K17" t="str">
            <v>Permanente</v>
          </cell>
          <cell r="M17" t="str">
            <v>11.2 Seguridad de los equipos.</v>
          </cell>
          <cell r="N17" t="str">
            <v>Prevenir la perdida, daño, robo o compromiso de activos, y la interrupción de las operaciones de la organización.</v>
          </cell>
          <cell r="O17" t="str">
            <v>C16</v>
          </cell>
        </row>
        <row r="18">
          <cell r="M18" t="str">
            <v>12.1 Responsabilidades y procedimientos de operación.</v>
          </cell>
          <cell r="N18" t="str">
            <v>Asegurar las operaciones correctas y seguras de las instalaciones de procesamiento de información.</v>
          </cell>
          <cell r="O18" t="str">
            <v>C17</v>
          </cell>
        </row>
        <row r="19">
          <cell r="M19" t="str">
            <v>12.2 Protección contra código malicioso.</v>
          </cell>
          <cell r="N19" t="str">
            <v>Asegurarse de que la información y las instalaciones de procesamiento de información estén protegidas contra códigos maliciosos.</v>
          </cell>
          <cell r="O19" t="str">
            <v>C18</v>
          </cell>
        </row>
        <row r="20">
          <cell r="M20" t="str">
            <v>12.3 Copias de seguridad.</v>
          </cell>
          <cell r="N20" t="str">
            <v>Proteger contra la perdida de datos</v>
          </cell>
          <cell r="O20" t="str">
            <v>C19</v>
          </cell>
        </row>
        <row r="21">
          <cell r="M21" t="str">
            <v>12.4 Registro de actividad y supervisión.</v>
          </cell>
          <cell r="N21" t="str">
            <v>Registrar eventos y generar evidencia</v>
          </cell>
          <cell r="O21" t="str">
            <v>C20</v>
          </cell>
        </row>
        <row r="22">
          <cell r="M22" t="str">
            <v>12.5 Control del software en explotación.</v>
          </cell>
          <cell r="N22" t="str">
            <v>Asegurarse de la integridad de los sistemas operacionales</v>
          </cell>
          <cell r="O22" t="str">
            <v>C21</v>
          </cell>
        </row>
        <row r="23">
          <cell r="M23" t="str">
            <v>12.6 Gestión de la vulnerabilidad técnica.</v>
          </cell>
          <cell r="N23" t="str">
            <v>Prevenir el aprovechamiento de las vulnerabilidades técnicas</v>
          </cell>
          <cell r="O23" t="str">
            <v>C22</v>
          </cell>
        </row>
        <row r="24">
          <cell r="M24" t="str">
            <v>12.7 Consideraciones de las auditorías de los sistemas de información.</v>
          </cell>
          <cell r="N24" t="str">
            <v>Minimizar el impacto de las actividades de auditoria sobre los sistemas operativos</v>
          </cell>
          <cell r="O24" t="str">
            <v>C23</v>
          </cell>
        </row>
        <row r="25">
          <cell r="M25" t="str">
            <v>13.1 Gestión de la seguridad en las redes.</v>
          </cell>
          <cell r="N25" t="str">
            <v>Asegurar la protección de la información en las redes, y sus instalaciones de procesamiento de información de soporte.</v>
          </cell>
          <cell r="O25" t="str">
            <v>C24</v>
          </cell>
        </row>
        <row r="26">
          <cell r="M26" t="str">
            <v>13.2 Intercambio de información con partes externas.</v>
          </cell>
          <cell r="N26" t="str">
            <v>Mantener la seguridad de la información transferida dentro de una organización y con cualquier entidad externa.</v>
          </cell>
          <cell r="O26" t="str">
            <v>C25</v>
          </cell>
        </row>
        <row r="27">
          <cell r="M27" t="str">
            <v>14.1 Requisitos de seguridad de los sistemas de información.</v>
          </cell>
          <cell r="N27" t="str">
            <v>Asegurar que la seguridad de la información sea una parte integral de los sistemas de información durante todo el ciclo de vida.   Esto incluye también los requisitos para sistemas de información que prestan servicios sobre redes.</v>
          </cell>
          <cell r="O27" t="str">
            <v>C26</v>
          </cell>
        </row>
        <row r="28">
          <cell r="M28" t="str">
            <v>14.2 Seguridad en los procesos de desarrollo y soporte.</v>
          </cell>
          <cell r="N28" t="str">
            <v>Asegurar que la seguridad de la información este diseñada e implementada dentro del ciclo de vida de desarrollo de los sistemas de información.</v>
          </cell>
          <cell r="O28" t="str">
            <v>C27</v>
          </cell>
        </row>
        <row r="29">
          <cell r="M29" t="str">
            <v>14.3 Datos de prueba.</v>
          </cell>
          <cell r="N29" t="str">
            <v xml:space="preserve">Asegurar la protección de los datos usados para  pruebas. </v>
          </cell>
          <cell r="O29" t="str">
            <v>C28</v>
          </cell>
        </row>
        <row r="30">
          <cell r="M30" t="str">
            <v>15.1 Seguridad de la información en las relaciones con proveedores.</v>
          </cell>
          <cell r="N30" t="str">
            <v>Asegurar la protección de los activos de la organización que sean accesibles a los proveedores.</v>
          </cell>
          <cell r="O30" t="str">
            <v>C29</v>
          </cell>
        </row>
        <row r="31">
          <cell r="M31" t="str">
            <v>15.2 Gestión de la prestación del servicio por proveedores.</v>
          </cell>
          <cell r="N31" t="str">
            <v>Mantener el nivel acordado de seguridad de la información y de prestación del servicio en línea con los acuerdos con los proveedores</v>
          </cell>
          <cell r="O31" t="str">
            <v>C30</v>
          </cell>
        </row>
        <row r="32">
          <cell r="M32" t="str">
            <v>16.1 Gestión de incidentes de seguridad de la información y mejoras.</v>
          </cell>
          <cell r="N32" t="str">
            <v>Asegurar un enfoque coherente y eficaz para la gestión de incidentes de seguridad de la información, incluida la comunicación sobre eventos de seguridad y debilidades.</v>
          </cell>
          <cell r="O32" t="str">
            <v>C31</v>
          </cell>
        </row>
        <row r="33">
          <cell r="M33" t="str">
            <v>17.1 Continuidad de la seguridad de la información.</v>
          </cell>
          <cell r="N33" t="str">
            <v>La continuidad de seguridad de la información se debe incluir en los sistemas de gestión de la continuidad de negocio de la organización.</v>
          </cell>
          <cell r="O33" t="str">
            <v>C32</v>
          </cell>
        </row>
        <row r="34">
          <cell r="M34" t="str">
            <v>17.2 Redundancias.</v>
          </cell>
          <cell r="N34" t="str">
            <v>Asegurar la disponibilidad de instalaciones de procesamiento de información.</v>
          </cell>
          <cell r="O34" t="str">
            <v>C33</v>
          </cell>
        </row>
        <row r="35">
          <cell r="M35" t="str">
            <v>18.1 Cumplimiento de los requisitos legales y contractuales.</v>
          </cell>
          <cell r="N35" t="str">
            <v>Evitar el incumplimiento de las obligaciones legales, estatutarias, de reglamentación o contractuales relacionadas con seguridad de la información y de cualquier requisito de seguridad.</v>
          </cell>
          <cell r="O35" t="str">
            <v>C34</v>
          </cell>
        </row>
        <row r="36">
          <cell r="M36" t="str">
            <v>18.2 Revisiones de la seguridad de la información.</v>
          </cell>
          <cell r="N36" t="str">
            <v>Asegurar que la seguridad de la información se implemente y opere de acuerdo con las políticas y procedimientos organizacionales.</v>
          </cell>
          <cell r="O36" t="str">
            <v>C35</v>
          </cell>
        </row>
        <row r="37">
          <cell r="M37" t="str">
            <v>No Aplica</v>
          </cell>
          <cell r="N37" t="str">
            <v>No Aplica</v>
          </cell>
          <cell r="O37" t="str">
            <v>No Aplica</v>
          </cell>
        </row>
      </sheetData>
      <sheetData sheetId="3" refreshError="1"/>
      <sheetData sheetId="4" refreshError="1"/>
      <sheetData sheetId="5" refreshError="1"/>
      <sheetData sheetId="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Mapa final"/>
      <sheetName val="Opciones Tratamiento"/>
      <sheetName val="Matriz Calor Inherente"/>
      <sheetName val="Matriz Calor Residual"/>
      <sheetName val="Tabla probabilidad"/>
      <sheetName val="Tabla Impacto"/>
      <sheetName val="Tabla Valoración controles"/>
      <sheetName val="Hoja1"/>
    </sheetNames>
    <sheetDataSet>
      <sheetData sheetId="0"/>
      <sheetData sheetId="1"/>
      <sheetData sheetId="2">
        <row r="2">
          <cell r="E2" t="str">
            <v>Económico</v>
          </cell>
          <cell r="H2" t="str">
            <v>De_gestión</v>
          </cell>
          <cell r="K2" t="str">
            <v>Cada_Hora</v>
          </cell>
          <cell r="M2" t="str">
            <v>5.1 Directrices de la Dirección en seguridad de la información.</v>
          </cell>
          <cell r="N2" t="str">
            <v>Brindar orientación y soporte, por parte de la dirección, para la seguridad de la información de acuerdo con los requisitos del negocio y con las leyes y reglamentos pertinentes</v>
          </cell>
          <cell r="O2" t="str">
            <v>C1</v>
          </cell>
        </row>
        <row r="3">
          <cell r="H3" t="str">
            <v>De_corrupción</v>
          </cell>
          <cell r="K3" t="str">
            <v>Dos_veces_al_día</v>
          </cell>
          <cell r="M3" t="str">
            <v>6.1 Organización interna.</v>
          </cell>
          <cell r="N3" t="str">
            <v>Establecer un marco de referencia de gestión para iniciar y controlar la implementación y operación de la seguridad de la información dentro de la organización.</v>
          </cell>
          <cell r="O3" t="str">
            <v>C2</v>
          </cell>
        </row>
        <row r="4">
          <cell r="E4" t="str">
            <v>Económico y Reputacional</v>
          </cell>
          <cell r="H4" t="str">
            <v>De_seguridad_de_la_información</v>
          </cell>
          <cell r="K4" t="str">
            <v>Diaria</v>
          </cell>
          <cell r="M4" t="str">
            <v>6.2 Dispositivos para movilidad y teletrabajo.</v>
          </cell>
          <cell r="N4" t="str">
            <v>Garantizar la seguridad del teletrabajo y el uso de dispositivos móviles</v>
          </cell>
          <cell r="O4" t="str">
            <v>C3</v>
          </cell>
        </row>
        <row r="5">
          <cell r="K5" t="str">
            <v>Cada_dos_días</v>
          </cell>
          <cell r="M5" t="str">
            <v>7.1 Antes de la contratación.</v>
          </cell>
          <cell r="N5" t="str">
            <v>Asegurar que los empleados y contratistas comprenden sus responsabilidades y son idóneos en los roles para los que se consideran.</v>
          </cell>
          <cell r="O5" t="str">
            <v>C4</v>
          </cell>
        </row>
        <row r="6">
          <cell r="K6" t="str">
            <v>Cada_tres_días</v>
          </cell>
          <cell r="M6" t="str">
            <v>7.2 Durante la contratación.</v>
          </cell>
          <cell r="N6" t="str">
            <v>Asegurarse de que los empleados y contratistas tomen conciencia de sus responsabilidades de seguridad de la información y las cumplan.</v>
          </cell>
          <cell r="O6" t="str">
            <v>C5</v>
          </cell>
        </row>
        <row r="7">
          <cell r="K7" t="str">
            <v>Cada_cuatro_días</v>
          </cell>
          <cell r="M7" t="str">
            <v>7.3 Cese o cambio de puesto de trabajo.</v>
          </cell>
          <cell r="N7" t="str">
            <v>Proteger los intereses de la organización como parte del proceso de cambio o terminación de empleo</v>
          </cell>
          <cell r="O7" t="str">
            <v>C6</v>
          </cell>
        </row>
        <row r="8">
          <cell r="K8" t="str">
            <v>Semanal</v>
          </cell>
          <cell r="M8" t="str">
            <v>8.1 Responsabilidad sobre los activos.</v>
          </cell>
          <cell r="N8" t="str">
            <v>Identificar los activos organizacionales y definir las responsabilidades de protección adecuadas.</v>
          </cell>
          <cell r="O8" t="str">
            <v>C7</v>
          </cell>
        </row>
        <row r="9">
          <cell r="K9" t="str">
            <v>Quincenal</v>
          </cell>
          <cell r="M9" t="str">
            <v>8.2 Clasificación de la información.</v>
          </cell>
          <cell r="N9" t="str">
            <v>Asegurar que la información recibe un nivel apropiado de protección, de acuerdo con su importancia para la organización.</v>
          </cell>
          <cell r="O9" t="str">
            <v>C8</v>
          </cell>
        </row>
        <row r="10">
          <cell r="K10" t="str">
            <v>Mensual</v>
          </cell>
          <cell r="M10" t="str">
            <v>8.3 Manejo de los soportes de almacenamiento.</v>
          </cell>
          <cell r="N10" t="str">
            <v>Evitar la divulgación, la modificación, el retiro o la destrucción no autorizados de información almacenada en los medios</v>
          </cell>
          <cell r="O10" t="str">
            <v>C9</v>
          </cell>
        </row>
        <row r="11">
          <cell r="K11" t="str">
            <v>Bimestral</v>
          </cell>
          <cell r="M11" t="str">
            <v>9.1 Requisitos de negocio para el control de accesos.</v>
          </cell>
          <cell r="N11" t="str">
            <v>Limitar el acceso a información y a instalaciones de procesamiento de información.</v>
          </cell>
          <cell r="O11" t="str">
            <v>C10</v>
          </cell>
        </row>
        <row r="12">
          <cell r="K12" t="str">
            <v>Trimestral</v>
          </cell>
          <cell r="M12" t="str">
            <v>9.2 Gestión de acceso de usuario.</v>
          </cell>
          <cell r="N12" t="str">
            <v>Asegurar el acceso de los usuarios autorizados y evitar el acceso no autorizado a sistemas y servicios.</v>
          </cell>
          <cell r="O12" t="str">
            <v>C11</v>
          </cell>
        </row>
        <row r="13">
          <cell r="K13" t="str">
            <v>Cuatrimestral</v>
          </cell>
          <cell r="M13" t="str">
            <v>9.3 Responsabilidades del usuario.</v>
          </cell>
          <cell r="N13" t="str">
            <v>Hacer que los usuarios rindan cuentas por la salvaguarda de su información de autenticación.</v>
          </cell>
          <cell r="O13" t="str">
            <v>C12</v>
          </cell>
        </row>
        <row r="14">
          <cell r="K14" t="str">
            <v>Semestral</v>
          </cell>
          <cell r="M14" t="str">
            <v>9.4 Control de acceso a sistemas y aplicaciones.</v>
          </cell>
          <cell r="N14" t="str">
            <v>Evitar el acceso no autorizado a sistemas y aplicaciones.</v>
          </cell>
          <cell r="O14" t="str">
            <v>C13</v>
          </cell>
        </row>
        <row r="15">
          <cell r="K15" t="str">
            <v>Anual</v>
          </cell>
          <cell r="M15" t="str">
            <v>10.1 Controles criptográficos.</v>
          </cell>
          <cell r="N15" t="str">
            <v>Asegurar el uso apropiado y eficaz de la criptografía para proteger la confidencialidad, autenticidad y/o la integridad de la información</v>
          </cell>
          <cell r="O15" t="str">
            <v>C14</v>
          </cell>
        </row>
        <row r="16">
          <cell r="K16" t="str">
            <v>Bienal</v>
          </cell>
          <cell r="M16" t="str">
            <v>11.1 Áreas seguras.</v>
          </cell>
          <cell r="N16" t="str">
            <v>Prevenir el acceso físico no autorizado, el daño e interferencia a la información y a las instalaciones de procesamiento de información de la organización.</v>
          </cell>
          <cell r="O16" t="str">
            <v>C15</v>
          </cell>
        </row>
        <row r="17">
          <cell r="K17" t="str">
            <v>Permanente</v>
          </cell>
          <cell r="M17" t="str">
            <v>11.2 Seguridad de los equipos.</v>
          </cell>
          <cell r="N17" t="str">
            <v>Prevenir la perdida, daño, robo o compromiso de activos, y la interrupción de las operaciones de la organización.</v>
          </cell>
          <cell r="O17" t="str">
            <v>C16</v>
          </cell>
        </row>
        <row r="18">
          <cell r="M18" t="str">
            <v>12.1 Responsabilidades y procedimientos de operación.</v>
          </cell>
          <cell r="N18" t="str">
            <v>Asegurar las operaciones correctas y seguras de las instalaciones de procesamiento de información.</v>
          </cell>
          <cell r="O18" t="str">
            <v>C17</v>
          </cell>
        </row>
        <row r="19">
          <cell r="M19" t="str">
            <v>12.2 Protección contra código malicioso.</v>
          </cell>
          <cell r="N19" t="str">
            <v>Asegurarse de que la información y las instalaciones de procesamiento de información estén protegidas contra códigos maliciosos.</v>
          </cell>
          <cell r="O19" t="str">
            <v>C18</v>
          </cell>
        </row>
        <row r="20">
          <cell r="M20" t="str">
            <v>12.3 Copias de seguridad.</v>
          </cell>
          <cell r="N20" t="str">
            <v>Proteger contra la perdida de datos</v>
          </cell>
          <cell r="O20" t="str">
            <v>C19</v>
          </cell>
        </row>
        <row r="21">
          <cell r="M21" t="str">
            <v>12.4 Registro de actividad y supervisión.</v>
          </cell>
          <cell r="N21" t="str">
            <v>Registrar eventos y generar evidencia</v>
          </cell>
          <cell r="O21" t="str">
            <v>C20</v>
          </cell>
        </row>
        <row r="22">
          <cell r="M22" t="str">
            <v>12.5 Control del software en explotación.</v>
          </cell>
          <cell r="N22" t="str">
            <v>Asegurarse de la integridad de los sistemas operacionales</v>
          </cell>
          <cell r="O22" t="str">
            <v>C21</v>
          </cell>
        </row>
        <row r="23">
          <cell r="M23" t="str">
            <v>12.6 Gestión de la vulnerabilidad técnica.</v>
          </cell>
          <cell r="N23" t="str">
            <v>Prevenir el aprovechamiento de las vulnerabilidades técnicas</v>
          </cell>
          <cell r="O23" t="str">
            <v>C22</v>
          </cell>
        </row>
        <row r="24">
          <cell r="M24" t="str">
            <v>12.7 Consideraciones de las auditorías de los sistemas de información.</v>
          </cell>
          <cell r="N24" t="str">
            <v>Minimizar el impacto de las actividades de auditoria sobre los sistemas operativos</v>
          </cell>
          <cell r="O24" t="str">
            <v>C23</v>
          </cell>
        </row>
        <row r="25">
          <cell r="M25" t="str">
            <v>13.1 Gestión de la seguridad en las redes.</v>
          </cell>
          <cell r="N25" t="str">
            <v>Asegurar la protección de la información en las redes, y sus instalaciones de procesamiento de información de soporte.</v>
          </cell>
          <cell r="O25" t="str">
            <v>C24</v>
          </cell>
        </row>
        <row r="26">
          <cell r="M26" t="str">
            <v>13.2 Intercambio de información con partes externas.</v>
          </cell>
          <cell r="N26" t="str">
            <v>Mantener la seguridad de la información transferida dentro de una organización y con cualquier entidad externa.</v>
          </cell>
          <cell r="O26" t="str">
            <v>C25</v>
          </cell>
        </row>
        <row r="27">
          <cell r="M27" t="str">
            <v>14.1 Requisitos de seguridad de los sistemas de información.</v>
          </cell>
          <cell r="N27" t="str">
            <v>Asegurar que la seguridad de la información sea una parte integral de los sistemas de información durante todo el ciclo de vida.   Esto incluye también los requisitos para sistemas de información que prestan servicios sobre redes.</v>
          </cell>
          <cell r="O27" t="str">
            <v>C26</v>
          </cell>
        </row>
        <row r="28">
          <cell r="M28" t="str">
            <v>14.2 Seguridad en los procesos de desarrollo y soporte.</v>
          </cell>
          <cell r="N28" t="str">
            <v>Asegurar que la seguridad de la información este diseñada e implementada dentro del ciclo de vida de desarrollo de los sistemas de información.</v>
          </cell>
          <cell r="O28" t="str">
            <v>C27</v>
          </cell>
        </row>
        <row r="29">
          <cell r="M29" t="str">
            <v>14.3 Datos de prueba.</v>
          </cell>
          <cell r="N29" t="str">
            <v xml:space="preserve">Asegurar la protección de los datos usados para  pruebas. </v>
          </cell>
          <cell r="O29" t="str">
            <v>C28</v>
          </cell>
        </row>
        <row r="30">
          <cell r="M30" t="str">
            <v>15.1 Seguridad de la información en las relaciones con proveedores.</v>
          </cell>
          <cell r="N30" t="str">
            <v>Asegurar la protección de los activos de la organización que sean accesibles a los proveedores.</v>
          </cell>
          <cell r="O30" t="str">
            <v>C29</v>
          </cell>
        </row>
        <row r="31">
          <cell r="M31" t="str">
            <v>15.2 Gestión de la prestación del servicio por proveedores.</v>
          </cell>
          <cell r="N31" t="str">
            <v>Mantener el nivel acordado de seguridad de la información y de prestación del servicio en línea con los acuerdos con los proveedores</v>
          </cell>
          <cell r="O31" t="str">
            <v>C30</v>
          </cell>
        </row>
        <row r="32">
          <cell r="M32" t="str">
            <v>16.1 Gestión de incidentes de seguridad de la información y mejoras.</v>
          </cell>
          <cell r="N32" t="str">
            <v>Asegurar un enfoque coherente y eficaz para la gestión de incidentes de seguridad de la información, incluida la comunicación sobre eventos de seguridad y debilidades.</v>
          </cell>
          <cell r="O32" t="str">
            <v>C31</v>
          </cell>
        </row>
        <row r="33">
          <cell r="M33" t="str">
            <v>17.1 Continuidad de la seguridad de la información.</v>
          </cell>
          <cell r="N33" t="str">
            <v>La continuidad de seguridad de la información se debe incluir en los sistemas de gestión de la continuidad de negocio de la organización.</v>
          </cell>
          <cell r="O33" t="str">
            <v>C32</v>
          </cell>
        </row>
        <row r="34">
          <cell r="M34" t="str">
            <v>17.2 Redundancias.</v>
          </cell>
          <cell r="N34" t="str">
            <v>Asegurar la disponibilidad de instalaciones de procesamiento de información.</v>
          </cell>
          <cell r="O34" t="str">
            <v>C33</v>
          </cell>
        </row>
        <row r="35">
          <cell r="M35" t="str">
            <v>18.1 Cumplimiento de los requisitos legales y contractuales.</v>
          </cell>
          <cell r="N35" t="str">
            <v>Evitar el incumplimiento de las obligaciones legales, estatutarias, de reglamentación o contractuales relacionadas con seguridad de la información y de cualquier requisito de seguridad.</v>
          </cell>
          <cell r="O35" t="str">
            <v>C34</v>
          </cell>
        </row>
        <row r="36">
          <cell r="M36" t="str">
            <v>18.2 Revisiones de la seguridad de la información.</v>
          </cell>
          <cell r="N36" t="str">
            <v>Asegurar que la seguridad de la información se implemente y opere de acuerdo con las políticas y procedimientos organizacionales.</v>
          </cell>
          <cell r="O36" t="str">
            <v>C35</v>
          </cell>
        </row>
        <row r="37">
          <cell r="M37" t="str">
            <v>No Aplica</v>
          </cell>
          <cell r="N37" t="str">
            <v>No Aplica</v>
          </cell>
          <cell r="O37" t="str">
            <v>No Aplica</v>
          </cell>
        </row>
      </sheetData>
      <sheetData sheetId="3"/>
      <sheetData sheetId="4"/>
      <sheetData sheetId="5"/>
      <sheetData sheetId="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Mapa final"/>
      <sheetName val="Opciones Tratamiento"/>
      <sheetName val="Matriz Calor Inherente"/>
      <sheetName val="Matriz Calor Residual"/>
      <sheetName val="Tabla probabilidad"/>
      <sheetName val="Tabla Impacto"/>
      <sheetName val="Tabla Valoración controles"/>
      <sheetName val="Hoja1"/>
    </sheetNames>
    <sheetDataSet>
      <sheetData sheetId="0" refreshError="1"/>
      <sheetData sheetId="1"/>
      <sheetData sheetId="2">
        <row r="2">
          <cell r="E2" t="str">
            <v>Económico</v>
          </cell>
          <cell r="H2" t="str">
            <v>De_gestión</v>
          </cell>
          <cell r="K2" t="str">
            <v>Cada_Hora</v>
          </cell>
          <cell r="M2" t="str">
            <v>5.1 Directrices de la Dirección en seguridad de la información.</v>
          </cell>
          <cell r="N2" t="str">
            <v>Brindar orientación y soporte, por parte de la dirección, para la seguridad de la información de acuerdo con los requisitos del negocio y con las leyes y reglamentos pertinentes</v>
          </cell>
          <cell r="O2" t="str">
            <v>C1</v>
          </cell>
        </row>
        <row r="3">
          <cell r="H3" t="str">
            <v>De_corrupción</v>
          </cell>
          <cell r="K3" t="str">
            <v>Dos_veces_al_día</v>
          </cell>
          <cell r="M3" t="str">
            <v>6.1 Organización interna.</v>
          </cell>
          <cell r="N3" t="str">
            <v>Establecer un marco de referencia de gestión para iniciar y controlar la implementación y operación de la seguridad de la información dentro de la organización.</v>
          </cell>
          <cell r="O3" t="str">
            <v>C2</v>
          </cell>
        </row>
        <row r="4">
          <cell r="E4" t="str">
            <v>Económico y Reputacional</v>
          </cell>
          <cell r="H4" t="str">
            <v>De_seguridad_de_la_información</v>
          </cell>
          <cell r="K4" t="str">
            <v>Diaria</v>
          </cell>
          <cell r="M4" t="str">
            <v>6.2 Dispositivos para movilidad y teletrabajo.</v>
          </cell>
          <cell r="N4" t="str">
            <v>Garantizar la seguridad del teletrabajo y el uso de dispositivos móviles</v>
          </cell>
          <cell r="O4" t="str">
            <v>C3</v>
          </cell>
        </row>
        <row r="5">
          <cell r="K5" t="str">
            <v>Cada_dos_días</v>
          </cell>
          <cell r="M5" t="str">
            <v>7.1 Antes de la contratación.</v>
          </cell>
          <cell r="N5" t="str">
            <v>Asegurar que los empleados y contratistas comprenden sus responsabilidades y son idóneos en los roles para los que se consideran.</v>
          </cell>
          <cell r="O5" t="str">
            <v>C4</v>
          </cell>
        </row>
        <row r="6">
          <cell r="K6" t="str">
            <v>Cada_tres_días</v>
          </cell>
          <cell r="M6" t="str">
            <v>7.2 Durante la contratación.</v>
          </cell>
          <cell r="N6" t="str">
            <v>Asegurarse de que los empleados y contratistas tomen conciencia de sus responsabilidades de seguridad de la información y las cumplan.</v>
          </cell>
          <cell r="O6" t="str">
            <v>C5</v>
          </cell>
        </row>
        <row r="7">
          <cell r="K7" t="str">
            <v>Cada_cuatro_días</v>
          </cell>
          <cell r="M7" t="str">
            <v>7.3 Cese o cambio de puesto de trabajo.</v>
          </cell>
          <cell r="N7" t="str">
            <v>Proteger los intereses de la organización como parte del proceso de cambio o terminación de empleo</v>
          </cell>
          <cell r="O7" t="str">
            <v>C6</v>
          </cell>
        </row>
        <row r="8">
          <cell r="K8" t="str">
            <v>Semanal</v>
          </cell>
          <cell r="M8" t="str">
            <v>8.1 Responsabilidad sobre los activos.</v>
          </cell>
          <cell r="N8" t="str">
            <v>Identificar los activos organizacionales y definir las responsabilidades de protección adecuadas.</v>
          </cell>
          <cell r="O8" t="str">
            <v>C7</v>
          </cell>
        </row>
        <row r="9">
          <cell r="K9" t="str">
            <v>Quincenal</v>
          </cell>
          <cell r="M9" t="str">
            <v>8.2 Clasificación de la información.</v>
          </cell>
          <cell r="N9" t="str">
            <v>Asegurar que la información recibe un nivel apropiado de protección, de acuerdo con su importancia para la organización.</v>
          </cell>
          <cell r="O9" t="str">
            <v>C8</v>
          </cell>
        </row>
        <row r="10">
          <cell r="K10" t="str">
            <v>Mensual</v>
          </cell>
          <cell r="M10" t="str">
            <v>8.3 Manejo de los soportes de almacenamiento.</v>
          </cell>
          <cell r="N10" t="str">
            <v>Evitar la divulgación, la modificación, el retiro o la destrucción no autorizados de información almacenada en los medios</v>
          </cell>
          <cell r="O10" t="str">
            <v>C9</v>
          </cell>
        </row>
        <row r="11">
          <cell r="K11" t="str">
            <v>Bimestral</v>
          </cell>
          <cell r="M11" t="str">
            <v>9.1 Requisitos de negocio para el control de accesos.</v>
          </cell>
          <cell r="N11" t="str">
            <v>Limitar el acceso a información y a instalaciones de procesamiento de información.</v>
          </cell>
          <cell r="O11" t="str">
            <v>C10</v>
          </cell>
        </row>
        <row r="12">
          <cell r="K12" t="str">
            <v>Trimestral</v>
          </cell>
          <cell r="M12" t="str">
            <v>9.2 Gestión de acceso de usuario.</v>
          </cell>
          <cell r="N12" t="str">
            <v>Asegurar el acceso de los usuarios autorizados y evitar el acceso no autorizado a sistemas y servicios.</v>
          </cell>
          <cell r="O12" t="str">
            <v>C11</v>
          </cell>
        </row>
        <row r="13">
          <cell r="K13" t="str">
            <v>Cuatrimestral</v>
          </cell>
          <cell r="M13" t="str">
            <v>9.3 Responsabilidades del usuario.</v>
          </cell>
          <cell r="N13" t="str">
            <v>Hacer que los usuarios rindan cuentas por la salvaguarda de su información de autenticación.</v>
          </cell>
          <cell r="O13" t="str">
            <v>C12</v>
          </cell>
        </row>
        <row r="14">
          <cell r="K14" t="str">
            <v>Semestral</v>
          </cell>
          <cell r="M14" t="str">
            <v>9.4 Control de acceso a sistemas y aplicaciones.</v>
          </cell>
          <cell r="N14" t="str">
            <v>Evitar el acceso no autorizado a sistemas y aplicaciones.</v>
          </cell>
          <cell r="O14" t="str">
            <v>C13</v>
          </cell>
        </row>
        <row r="15">
          <cell r="K15" t="str">
            <v>Anual</v>
          </cell>
          <cell r="M15" t="str">
            <v>10.1 Controles criptográficos.</v>
          </cell>
          <cell r="N15" t="str">
            <v>Asegurar el uso apropiado y eficaz de la criptografía para proteger la confidencialidad, autenticidad y/o la integridad de la información</v>
          </cell>
          <cell r="O15" t="str">
            <v>C14</v>
          </cell>
        </row>
        <row r="16">
          <cell r="K16" t="str">
            <v>Bienal</v>
          </cell>
          <cell r="M16" t="str">
            <v>11.1 Áreas seguras.</v>
          </cell>
          <cell r="N16" t="str">
            <v>Prevenir el acceso físico no autorizado, el daño e interferencia a la información y a las instalaciones de procesamiento de información de la organización.</v>
          </cell>
          <cell r="O16" t="str">
            <v>C15</v>
          </cell>
        </row>
        <row r="17">
          <cell r="K17" t="str">
            <v>Permanente</v>
          </cell>
          <cell r="M17" t="str">
            <v>11.2 Seguridad de los equipos.</v>
          </cell>
          <cell r="N17" t="str">
            <v>Prevenir la perdida, daño, robo o compromiso de activos, y la interrupción de las operaciones de la organización.</v>
          </cell>
          <cell r="O17" t="str">
            <v>C16</v>
          </cell>
        </row>
        <row r="18">
          <cell r="M18" t="str">
            <v>12.1 Responsabilidades y procedimientos de operación.</v>
          </cell>
          <cell r="N18" t="str">
            <v>Asegurar las operaciones correctas y seguras de las instalaciones de procesamiento de información.</v>
          </cell>
          <cell r="O18" t="str">
            <v>C17</v>
          </cell>
        </row>
        <row r="19">
          <cell r="M19" t="str">
            <v>12.2 Protección contra código malicioso.</v>
          </cell>
          <cell r="N19" t="str">
            <v>Asegurarse de que la información y las instalaciones de procesamiento de información estén protegidas contra códigos maliciosos.</v>
          </cell>
          <cell r="O19" t="str">
            <v>C18</v>
          </cell>
        </row>
        <row r="20">
          <cell r="M20" t="str">
            <v>12.3 Copias de seguridad.</v>
          </cell>
          <cell r="N20" t="str">
            <v>Proteger contra la perdida de datos</v>
          </cell>
          <cell r="O20" t="str">
            <v>C19</v>
          </cell>
        </row>
        <row r="21">
          <cell r="M21" t="str">
            <v>12.4 Registro de actividad y supervisión.</v>
          </cell>
          <cell r="N21" t="str">
            <v>Registrar eventos y generar evidencia</v>
          </cell>
          <cell r="O21" t="str">
            <v>C20</v>
          </cell>
        </row>
        <row r="22">
          <cell r="M22" t="str">
            <v>12.5 Control del software en explotación.</v>
          </cell>
          <cell r="N22" t="str">
            <v>Asegurarse de la integridad de los sistemas operacionales</v>
          </cell>
          <cell r="O22" t="str">
            <v>C21</v>
          </cell>
        </row>
        <row r="23">
          <cell r="M23" t="str">
            <v>12.6 Gestión de la vulnerabilidad técnica.</v>
          </cell>
          <cell r="N23" t="str">
            <v>Prevenir el aprovechamiento de las vulnerabilidades técnicas</v>
          </cell>
          <cell r="O23" t="str">
            <v>C22</v>
          </cell>
        </row>
        <row r="24">
          <cell r="M24" t="str">
            <v>12.7 Consideraciones de las auditorías de los sistemas de información.</v>
          </cell>
          <cell r="N24" t="str">
            <v>Minimizar el impacto de las actividades de auditoria sobre los sistemas operativos</v>
          </cell>
          <cell r="O24" t="str">
            <v>C23</v>
          </cell>
        </row>
        <row r="25">
          <cell r="M25" t="str">
            <v>13.1 Gestión de la seguridad en las redes.</v>
          </cell>
          <cell r="N25" t="str">
            <v>Asegurar la protección de la información en las redes, y sus instalaciones de procesamiento de información de soporte.</v>
          </cell>
          <cell r="O25" t="str">
            <v>C24</v>
          </cell>
        </row>
        <row r="26">
          <cell r="M26" t="str">
            <v>13.2 Intercambio de información con partes externas.</v>
          </cell>
          <cell r="N26" t="str">
            <v>Mantener la seguridad de la información transferida dentro de una organización y con cualquier entidad externa.</v>
          </cell>
          <cell r="O26" t="str">
            <v>C25</v>
          </cell>
        </row>
        <row r="27">
          <cell r="M27" t="str">
            <v>14.1 Requisitos de seguridad de los sistemas de información.</v>
          </cell>
          <cell r="N27" t="str">
            <v>Asegurar que la seguridad de la información sea una parte integral de los sistemas de información durante todo el ciclo de vida.   Esto incluye también los requisitos para sistemas de información que prestan servicios sobre redes.</v>
          </cell>
          <cell r="O27" t="str">
            <v>C26</v>
          </cell>
        </row>
        <row r="28">
          <cell r="M28" t="str">
            <v>14.2 Seguridad en los procesos de desarrollo y soporte.</v>
          </cell>
          <cell r="N28" t="str">
            <v>Asegurar que la seguridad de la información este diseñada e implementada dentro del ciclo de vida de desarrollo de los sistemas de información.</v>
          </cell>
          <cell r="O28" t="str">
            <v>C27</v>
          </cell>
        </row>
        <row r="29">
          <cell r="M29" t="str">
            <v>14.3 Datos de prueba.</v>
          </cell>
          <cell r="N29" t="str">
            <v xml:space="preserve">Asegurar la protección de los datos usados para  pruebas. </v>
          </cell>
          <cell r="O29" t="str">
            <v>C28</v>
          </cell>
        </row>
        <row r="30">
          <cell r="M30" t="str">
            <v>15.1 Seguridad de la información en las relaciones con proveedores.</v>
          </cell>
          <cell r="N30" t="str">
            <v>Asegurar la protección de los activos de la organización que sean accesibles a los proveedores.</v>
          </cell>
          <cell r="O30" t="str">
            <v>C29</v>
          </cell>
        </row>
        <row r="31">
          <cell r="M31" t="str">
            <v>15.2 Gestión de la prestación del servicio por proveedores.</v>
          </cell>
          <cell r="N31" t="str">
            <v>Mantener el nivel acordado de seguridad de la información y de prestación del servicio en línea con los acuerdos con los proveedores</v>
          </cell>
          <cell r="O31" t="str">
            <v>C30</v>
          </cell>
        </row>
        <row r="32">
          <cell r="M32" t="str">
            <v>16.1 Gestión de incidentes de seguridad de la información y mejoras.</v>
          </cell>
          <cell r="N32" t="str">
            <v>Asegurar un enfoque coherente y eficaz para la gestión de incidentes de seguridad de la información, incluida la comunicación sobre eventos de seguridad y debilidades.</v>
          </cell>
          <cell r="O32" t="str">
            <v>C31</v>
          </cell>
        </row>
        <row r="33">
          <cell r="M33" t="str">
            <v>17.1 Continuidad de la seguridad de la información.</v>
          </cell>
          <cell r="N33" t="str">
            <v>La continuidad de seguridad de la información se debe incluir en los sistemas de gestión de la continuidad de negocio de la organización.</v>
          </cell>
          <cell r="O33" t="str">
            <v>C32</v>
          </cell>
        </row>
        <row r="34">
          <cell r="M34" t="str">
            <v>17.2 Redundancias.</v>
          </cell>
          <cell r="N34" t="str">
            <v>Asegurar la disponibilidad de instalaciones de procesamiento de información.</v>
          </cell>
          <cell r="O34" t="str">
            <v>C33</v>
          </cell>
        </row>
        <row r="35">
          <cell r="M35" t="str">
            <v>18.1 Cumplimiento de los requisitos legales y contractuales.</v>
          </cell>
          <cell r="N35" t="str">
            <v>Evitar el incumplimiento de las obligaciones legales, estatutarias, de reglamentación o contractuales relacionadas con seguridad de la información y de cualquier requisito de seguridad.</v>
          </cell>
          <cell r="O35" t="str">
            <v>C34</v>
          </cell>
        </row>
        <row r="36">
          <cell r="M36" t="str">
            <v>18.2 Revisiones de la seguridad de la información.</v>
          </cell>
          <cell r="N36" t="str">
            <v>Asegurar que la seguridad de la información se implemente y opere de acuerdo con las políticas y procedimientos organizacionales.</v>
          </cell>
          <cell r="O36" t="str">
            <v>C35</v>
          </cell>
        </row>
        <row r="37">
          <cell r="M37" t="str">
            <v>No Aplica</v>
          </cell>
          <cell r="N37" t="str">
            <v>No Aplica</v>
          </cell>
          <cell r="O37" t="str">
            <v>No Aplica</v>
          </cell>
        </row>
      </sheetData>
      <sheetData sheetId="3" refreshError="1"/>
      <sheetData sheetId="4" refreshError="1"/>
      <sheetData sheetId="5" refreshError="1"/>
      <sheetData sheetId="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Mapa final"/>
      <sheetName val="Opciones Tratamiento"/>
      <sheetName val="Matriz Calor Inherente"/>
      <sheetName val="Matriz Calor Residual"/>
      <sheetName val="Tabla probabilidad"/>
      <sheetName val="Tabla Impacto"/>
      <sheetName val="Tabla Valoración controles"/>
      <sheetName val="Hoja1"/>
    </sheetNames>
    <sheetDataSet>
      <sheetData sheetId="0" refreshError="1"/>
      <sheetData sheetId="1"/>
      <sheetData sheetId="2">
        <row r="2">
          <cell r="E2" t="str">
            <v>Económico</v>
          </cell>
          <cell r="H2" t="str">
            <v>De_gestión</v>
          </cell>
          <cell r="K2" t="str">
            <v>Cada_Hora</v>
          </cell>
          <cell r="M2" t="str">
            <v>5.1 Directrices de la Dirección en seguridad de la información.</v>
          </cell>
          <cell r="N2" t="str">
            <v>Brindar orientación y soporte, por parte de la dirección, para la seguridad de la información de acuerdo con los requisitos del negocio y con las leyes y reglamentos pertinentes</v>
          </cell>
          <cell r="O2" t="str">
            <v>C1</v>
          </cell>
        </row>
        <row r="3">
          <cell r="H3" t="str">
            <v>De_corrupción</v>
          </cell>
          <cell r="K3" t="str">
            <v>Dos_veces_al_día</v>
          </cell>
          <cell r="M3" t="str">
            <v>6.1 Organización interna.</v>
          </cell>
          <cell r="N3" t="str">
            <v>Establecer un marco de referencia de gestión para iniciar y controlar la implementación y operación de la seguridad de la información dentro de la organización.</v>
          </cell>
          <cell r="O3" t="str">
            <v>C2</v>
          </cell>
        </row>
        <row r="4">
          <cell r="E4" t="str">
            <v>Económico y Reputacional</v>
          </cell>
          <cell r="H4" t="str">
            <v>De_seguridad_de_la_información</v>
          </cell>
          <cell r="K4" t="str">
            <v>Diaria</v>
          </cell>
          <cell r="M4" t="str">
            <v>6.2 Dispositivos para movilidad y teletrabajo.</v>
          </cell>
          <cell r="N4" t="str">
            <v>Garantizar la seguridad del teletrabajo y el uso de dispositivos móviles</v>
          </cell>
          <cell r="O4" t="str">
            <v>C3</v>
          </cell>
        </row>
        <row r="5">
          <cell r="K5" t="str">
            <v>Cada_dos_días</v>
          </cell>
          <cell r="M5" t="str">
            <v>7.1 Antes de la contratación.</v>
          </cell>
          <cell r="N5" t="str">
            <v>Asegurar que los empleados y contratistas comprenden sus responsabilidades y son idóneos en los roles para los que se consideran.</v>
          </cell>
          <cell r="O5" t="str">
            <v>C4</v>
          </cell>
        </row>
        <row r="6">
          <cell r="K6" t="str">
            <v>Cada_tres_días</v>
          </cell>
          <cell r="M6" t="str">
            <v>7.2 Durante la contratación.</v>
          </cell>
          <cell r="N6" t="str">
            <v>Asegurarse de que los empleados y contratistas tomen conciencia de sus responsabilidades de seguridad de la información y las cumplan.</v>
          </cell>
          <cell r="O6" t="str">
            <v>C5</v>
          </cell>
        </row>
        <row r="7">
          <cell r="K7" t="str">
            <v>Cada_cuatro_días</v>
          </cell>
          <cell r="M7" t="str">
            <v>7.3 Cese o cambio de puesto de trabajo.</v>
          </cell>
          <cell r="N7" t="str">
            <v>Proteger los intereses de la organización como parte del proceso de cambio o terminación de empleo</v>
          </cell>
          <cell r="O7" t="str">
            <v>C6</v>
          </cell>
        </row>
        <row r="8">
          <cell r="K8" t="str">
            <v>Semanal</v>
          </cell>
          <cell r="M8" t="str">
            <v>8.1 Responsabilidad sobre los activos.</v>
          </cell>
          <cell r="N8" t="str">
            <v>Identificar los activos organizacionales y definir las responsabilidades de protección adecuadas.</v>
          </cell>
          <cell r="O8" t="str">
            <v>C7</v>
          </cell>
        </row>
        <row r="9">
          <cell r="K9" t="str">
            <v>Quincenal</v>
          </cell>
          <cell r="M9" t="str">
            <v>8.2 Clasificación de la información.</v>
          </cell>
          <cell r="N9" t="str">
            <v>Asegurar que la información recibe un nivel apropiado de protección, de acuerdo con su importancia para la organización.</v>
          </cell>
          <cell r="O9" t="str">
            <v>C8</v>
          </cell>
        </row>
        <row r="10">
          <cell r="K10" t="str">
            <v>Mensual</v>
          </cell>
          <cell r="M10" t="str">
            <v>8.3 Manejo de los soportes de almacenamiento.</v>
          </cell>
          <cell r="N10" t="str">
            <v>Evitar la divulgación, la modificación, el retiro o la destrucción no autorizados de información almacenada en los medios</v>
          </cell>
          <cell r="O10" t="str">
            <v>C9</v>
          </cell>
        </row>
        <row r="11">
          <cell r="K11" t="str">
            <v>Bimestral</v>
          </cell>
          <cell r="M11" t="str">
            <v>9.1 Requisitos de negocio para el control de accesos.</v>
          </cell>
          <cell r="N11" t="str">
            <v>Limitar el acceso a información y a instalaciones de procesamiento de información.</v>
          </cell>
          <cell r="O11" t="str">
            <v>C10</v>
          </cell>
        </row>
        <row r="12">
          <cell r="K12" t="str">
            <v>Trimestral</v>
          </cell>
          <cell r="M12" t="str">
            <v>9.2 Gestión de acceso de usuario.</v>
          </cell>
          <cell r="N12" t="str">
            <v>Asegurar el acceso de los usuarios autorizados y evitar el acceso no autorizado a sistemas y servicios.</v>
          </cell>
          <cell r="O12" t="str">
            <v>C11</v>
          </cell>
        </row>
        <row r="13">
          <cell r="K13" t="str">
            <v>Cuatrimestral</v>
          </cell>
          <cell r="M13" t="str">
            <v>9.3 Responsabilidades del usuario.</v>
          </cell>
          <cell r="N13" t="str">
            <v>Hacer que los usuarios rindan cuentas por la salvaguarda de su información de autenticación.</v>
          </cell>
          <cell r="O13" t="str">
            <v>C12</v>
          </cell>
        </row>
        <row r="14">
          <cell r="K14" t="str">
            <v>Semestral</v>
          </cell>
          <cell r="M14" t="str">
            <v>9.4 Control de acceso a sistemas y aplicaciones.</v>
          </cell>
          <cell r="N14" t="str">
            <v>Evitar el acceso no autorizado a sistemas y aplicaciones.</v>
          </cell>
          <cell r="O14" t="str">
            <v>C13</v>
          </cell>
        </row>
        <row r="15">
          <cell r="K15" t="str">
            <v>Anual</v>
          </cell>
          <cell r="M15" t="str">
            <v>10.1 Controles criptográficos.</v>
          </cell>
          <cell r="N15" t="str">
            <v>Asegurar el uso apropiado y eficaz de la criptografía para proteger la confidencialidad, autenticidad y/o la integridad de la información</v>
          </cell>
          <cell r="O15" t="str">
            <v>C14</v>
          </cell>
        </row>
        <row r="16">
          <cell r="K16" t="str">
            <v>Bienal</v>
          </cell>
          <cell r="M16" t="str">
            <v>11.1 Áreas seguras.</v>
          </cell>
          <cell r="N16" t="str">
            <v>Prevenir el acceso físico no autorizado, el daño e interferencia a la información y a las instalaciones de procesamiento de información de la organización.</v>
          </cell>
          <cell r="O16" t="str">
            <v>C15</v>
          </cell>
        </row>
        <row r="17">
          <cell r="K17" t="str">
            <v>Permanente</v>
          </cell>
          <cell r="M17" t="str">
            <v>11.2 Seguridad de los equipos.</v>
          </cell>
          <cell r="N17" t="str">
            <v>Prevenir la perdida, daño, robo o compromiso de activos, y la interrupción de las operaciones de la organización.</v>
          </cell>
          <cell r="O17" t="str">
            <v>C16</v>
          </cell>
        </row>
        <row r="18">
          <cell r="M18" t="str">
            <v>12.1 Responsabilidades y procedimientos de operación.</v>
          </cell>
          <cell r="N18" t="str">
            <v>Asegurar las operaciones correctas y seguras de las instalaciones de procesamiento de información.</v>
          </cell>
          <cell r="O18" t="str">
            <v>C17</v>
          </cell>
        </row>
        <row r="19">
          <cell r="M19" t="str">
            <v>12.2 Protección contra código malicioso.</v>
          </cell>
          <cell r="N19" t="str">
            <v>Asegurarse de que la información y las instalaciones de procesamiento de información estén protegidas contra códigos maliciosos.</v>
          </cell>
          <cell r="O19" t="str">
            <v>C18</v>
          </cell>
        </row>
        <row r="20">
          <cell r="M20" t="str">
            <v>12.3 Copias de seguridad.</v>
          </cell>
          <cell r="N20" t="str">
            <v>Proteger contra la perdida de datos</v>
          </cell>
          <cell r="O20" t="str">
            <v>C19</v>
          </cell>
        </row>
        <row r="21">
          <cell r="M21" t="str">
            <v>12.4 Registro de actividad y supervisión.</v>
          </cell>
          <cell r="N21" t="str">
            <v>Registrar eventos y generar evidencia</v>
          </cell>
          <cell r="O21" t="str">
            <v>C20</v>
          </cell>
        </row>
        <row r="22">
          <cell r="M22" t="str">
            <v>12.5 Control del software en explotación.</v>
          </cell>
          <cell r="N22" t="str">
            <v>Asegurarse de la integridad de los sistemas operacionales</v>
          </cell>
          <cell r="O22" t="str">
            <v>C21</v>
          </cell>
        </row>
        <row r="23">
          <cell r="M23" t="str">
            <v>12.6 Gestión de la vulnerabilidad técnica.</v>
          </cell>
          <cell r="N23" t="str">
            <v>Prevenir el aprovechamiento de las vulnerabilidades técnicas</v>
          </cell>
          <cell r="O23" t="str">
            <v>C22</v>
          </cell>
        </row>
        <row r="24">
          <cell r="M24" t="str">
            <v>12.7 Consideraciones de las auditorías de los sistemas de información.</v>
          </cell>
          <cell r="N24" t="str">
            <v>Minimizar el impacto de las actividades de auditoria sobre los sistemas operativos</v>
          </cell>
          <cell r="O24" t="str">
            <v>C23</v>
          </cell>
        </row>
        <row r="25">
          <cell r="M25" t="str">
            <v>13.1 Gestión de la seguridad en las redes.</v>
          </cell>
          <cell r="N25" t="str">
            <v>Asegurar la protección de la información en las redes, y sus instalaciones de procesamiento de información de soporte.</v>
          </cell>
          <cell r="O25" t="str">
            <v>C24</v>
          </cell>
        </row>
        <row r="26">
          <cell r="M26" t="str">
            <v>13.2 Intercambio de información con partes externas.</v>
          </cell>
          <cell r="N26" t="str">
            <v>Mantener la seguridad de la información transferida dentro de una organización y con cualquier entidad externa.</v>
          </cell>
          <cell r="O26" t="str">
            <v>C25</v>
          </cell>
        </row>
        <row r="27">
          <cell r="M27" t="str">
            <v>14.1 Requisitos de seguridad de los sistemas de información.</v>
          </cell>
          <cell r="N27" t="str">
            <v>Asegurar que la seguridad de la información sea una parte integral de los sistemas de información durante todo el ciclo de vida.   Esto incluye también los requisitos para sistemas de información que prestan servicios sobre redes.</v>
          </cell>
          <cell r="O27" t="str">
            <v>C26</v>
          </cell>
        </row>
        <row r="28">
          <cell r="M28" t="str">
            <v>14.2 Seguridad en los procesos de desarrollo y soporte.</v>
          </cell>
          <cell r="N28" t="str">
            <v>Asegurar que la seguridad de la información este diseñada e implementada dentro del ciclo de vida de desarrollo de los sistemas de información.</v>
          </cell>
          <cell r="O28" t="str">
            <v>C27</v>
          </cell>
        </row>
        <row r="29">
          <cell r="M29" t="str">
            <v>14.3 Datos de prueba.</v>
          </cell>
          <cell r="N29" t="str">
            <v xml:space="preserve">Asegurar la protección de los datos usados para  pruebas. </v>
          </cell>
          <cell r="O29" t="str">
            <v>C28</v>
          </cell>
        </row>
        <row r="30">
          <cell r="M30" t="str">
            <v>15.1 Seguridad de la información en las relaciones con proveedores.</v>
          </cell>
          <cell r="N30" t="str">
            <v>Asegurar la protección de los activos de la organización que sean accesibles a los proveedores.</v>
          </cell>
          <cell r="O30" t="str">
            <v>C29</v>
          </cell>
        </row>
        <row r="31">
          <cell r="M31" t="str">
            <v>15.2 Gestión de la prestación del servicio por proveedores.</v>
          </cell>
          <cell r="N31" t="str">
            <v>Mantener el nivel acordado de seguridad de la información y de prestación del servicio en línea con los acuerdos con los proveedores</v>
          </cell>
          <cell r="O31" t="str">
            <v>C30</v>
          </cell>
        </row>
        <row r="32">
          <cell r="M32" t="str">
            <v>16.1 Gestión de incidentes de seguridad de la información y mejoras.</v>
          </cell>
          <cell r="N32" t="str">
            <v>Asegurar un enfoque coherente y eficaz para la gestión de incidentes de seguridad de la información, incluida la comunicación sobre eventos de seguridad y debilidades.</v>
          </cell>
          <cell r="O32" t="str">
            <v>C31</v>
          </cell>
        </row>
        <row r="33">
          <cell r="M33" t="str">
            <v>17.1 Continuidad de la seguridad de la información.</v>
          </cell>
          <cell r="N33" t="str">
            <v>La continuidad de seguridad de la información se debe incluir en los sistemas de gestión de la continuidad de negocio de la organización.</v>
          </cell>
          <cell r="O33" t="str">
            <v>C32</v>
          </cell>
        </row>
        <row r="34">
          <cell r="M34" t="str">
            <v>17.2 Redundancias.</v>
          </cell>
          <cell r="N34" t="str">
            <v>Asegurar la disponibilidad de instalaciones de procesamiento de información.</v>
          </cell>
          <cell r="O34" t="str">
            <v>C33</v>
          </cell>
        </row>
        <row r="35">
          <cell r="M35" t="str">
            <v>18.1 Cumplimiento de los requisitos legales y contractuales.</v>
          </cell>
          <cell r="N35" t="str">
            <v>Evitar el incumplimiento de las obligaciones legales, estatutarias, de reglamentación o contractuales relacionadas con seguridad de la información y de cualquier requisito de seguridad.</v>
          </cell>
          <cell r="O35" t="str">
            <v>C34</v>
          </cell>
        </row>
        <row r="36">
          <cell r="M36" t="str">
            <v>18.2 Revisiones de la seguridad de la información.</v>
          </cell>
          <cell r="N36" t="str">
            <v>Asegurar que la seguridad de la información se implemente y opere de acuerdo con las políticas y procedimientos organizacionales.</v>
          </cell>
          <cell r="O36" t="str">
            <v>C35</v>
          </cell>
        </row>
        <row r="37">
          <cell r="M37" t="str">
            <v>No Aplica</v>
          </cell>
          <cell r="N37" t="str">
            <v>No Aplica</v>
          </cell>
          <cell r="O37" t="str">
            <v>No Aplica</v>
          </cell>
        </row>
      </sheetData>
      <sheetData sheetId="3" refreshError="1"/>
      <sheetData sheetId="4" refreshError="1"/>
      <sheetData sheetId="5" refreshError="1"/>
      <sheetData sheetId="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Mapa final"/>
      <sheetName val="Opciones Tratamiento"/>
      <sheetName val="Matriz Calor Inherente"/>
      <sheetName val="Matriz Calor Residual"/>
      <sheetName val="Tabla probabilidad"/>
      <sheetName val="Tabla Impacto"/>
      <sheetName val="Tabla Valoración controles"/>
      <sheetName val="Hoja1"/>
    </sheetNames>
    <sheetDataSet>
      <sheetData sheetId="0" refreshError="1"/>
      <sheetData sheetId="1"/>
      <sheetData sheetId="2">
        <row r="2">
          <cell r="E2" t="str">
            <v>Económico</v>
          </cell>
          <cell r="H2" t="str">
            <v>De_gestión</v>
          </cell>
          <cell r="K2" t="str">
            <v>Cada_Hora</v>
          </cell>
          <cell r="M2" t="str">
            <v>5.1 Directrices de la Dirección en seguridad de la información.</v>
          </cell>
          <cell r="N2" t="str">
            <v>Brindar orientación y soporte, por parte de la dirección, para la seguridad de la información de acuerdo con los requisitos del negocio y con las leyes y reglamentos pertinentes</v>
          </cell>
          <cell r="O2" t="str">
            <v>C1</v>
          </cell>
        </row>
        <row r="3">
          <cell r="H3" t="str">
            <v>De_corrupción</v>
          </cell>
          <cell r="K3" t="str">
            <v>Dos_veces_al_día</v>
          </cell>
          <cell r="M3" t="str">
            <v>6.1 Organización interna.</v>
          </cell>
          <cell r="N3" t="str">
            <v>Establecer un marco de referencia de gestión para iniciar y controlar la implementación y operación de la seguridad de la información dentro de la organización.</v>
          </cell>
          <cell r="O3" t="str">
            <v>C2</v>
          </cell>
        </row>
        <row r="4">
          <cell r="E4" t="str">
            <v>Económico y Reputacional</v>
          </cell>
          <cell r="H4" t="str">
            <v>De_seguridad_de_la_información</v>
          </cell>
          <cell r="K4" t="str">
            <v>Diaria</v>
          </cell>
          <cell r="M4" t="str">
            <v>6.2 Dispositivos para movilidad y teletrabajo.</v>
          </cell>
          <cell r="N4" t="str">
            <v>Garantizar la seguridad del teletrabajo y el uso de dispositivos móviles</v>
          </cell>
          <cell r="O4" t="str">
            <v>C3</v>
          </cell>
        </row>
        <row r="5">
          <cell r="K5" t="str">
            <v>Cada_dos_días</v>
          </cell>
          <cell r="M5" t="str">
            <v>7.1 Antes de la contratación.</v>
          </cell>
          <cell r="N5" t="str">
            <v>Asegurar que los empleados y contratistas comprenden sus responsabilidades y son idóneos en los roles para los que se consideran.</v>
          </cell>
          <cell r="O5" t="str">
            <v>C4</v>
          </cell>
        </row>
        <row r="6">
          <cell r="K6" t="str">
            <v>Cada_tres_días</v>
          </cell>
          <cell r="M6" t="str">
            <v>7.2 Durante la contratación.</v>
          </cell>
          <cell r="N6" t="str">
            <v>Asegurarse de que los empleados y contratistas tomen conciencia de sus responsabilidades de seguridad de la información y las cumplan.</v>
          </cell>
          <cell r="O6" t="str">
            <v>C5</v>
          </cell>
        </row>
        <row r="7">
          <cell r="K7" t="str">
            <v>Cada_cuatro_días</v>
          </cell>
          <cell r="M7" t="str">
            <v>7.3 Cese o cambio de puesto de trabajo.</v>
          </cell>
          <cell r="N7" t="str">
            <v>Proteger los intereses de la organización como parte del proceso de cambio o terminación de empleo</v>
          </cell>
          <cell r="O7" t="str">
            <v>C6</v>
          </cell>
        </row>
        <row r="8">
          <cell r="K8" t="str">
            <v>Semanal</v>
          </cell>
          <cell r="M8" t="str">
            <v>8.1 Responsabilidad sobre los activos.</v>
          </cell>
          <cell r="N8" t="str">
            <v>Identificar los activos organizacionales y definir las responsabilidades de protección adecuadas.</v>
          </cell>
          <cell r="O8" t="str">
            <v>C7</v>
          </cell>
        </row>
        <row r="9">
          <cell r="K9" t="str">
            <v>Quincenal</v>
          </cell>
          <cell r="M9" t="str">
            <v>8.2 Clasificación de la información.</v>
          </cell>
          <cell r="N9" t="str">
            <v>Asegurar que la información recibe un nivel apropiado de protección, de acuerdo con su importancia para la organización.</v>
          </cell>
          <cell r="O9" t="str">
            <v>C8</v>
          </cell>
        </row>
        <row r="10">
          <cell r="K10" t="str">
            <v>Mensual</v>
          </cell>
          <cell r="M10" t="str">
            <v>8.3 Manejo de los soportes de almacenamiento.</v>
          </cell>
          <cell r="N10" t="str">
            <v>Evitar la divulgación, la modificación, el retiro o la destrucción no autorizados de información almacenada en los medios</v>
          </cell>
          <cell r="O10" t="str">
            <v>C9</v>
          </cell>
        </row>
        <row r="11">
          <cell r="K11" t="str">
            <v>Bimestral</v>
          </cell>
          <cell r="M11" t="str">
            <v>9.1 Requisitos de negocio para el control de accesos.</v>
          </cell>
          <cell r="N11" t="str">
            <v>Limitar el acceso a información y a instalaciones de procesamiento de información.</v>
          </cell>
          <cell r="O11" t="str">
            <v>C10</v>
          </cell>
        </row>
        <row r="12">
          <cell r="K12" t="str">
            <v>Trimestral</v>
          </cell>
          <cell r="M12" t="str">
            <v>9.2 Gestión de acceso de usuario.</v>
          </cell>
          <cell r="N12" t="str">
            <v>Asegurar el acceso de los usuarios autorizados y evitar el acceso no autorizado a sistemas y servicios.</v>
          </cell>
          <cell r="O12" t="str">
            <v>C11</v>
          </cell>
        </row>
        <row r="13">
          <cell r="K13" t="str">
            <v>Cuatrimestral</v>
          </cell>
          <cell r="M13" t="str">
            <v>9.3 Responsabilidades del usuario.</v>
          </cell>
          <cell r="N13" t="str">
            <v>Hacer que los usuarios rindan cuentas por la salvaguarda de su información de autenticación.</v>
          </cell>
          <cell r="O13" t="str">
            <v>C12</v>
          </cell>
        </row>
        <row r="14">
          <cell r="K14" t="str">
            <v>Semestral</v>
          </cell>
          <cell r="M14" t="str">
            <v>9.4 Control de acceso a sistemas y aplicaciones.</v>
          </cell>
          <cell r="N14" t="str">
            <v>Evitar el acceso no autorizado a sistemas y aplicaciones.</v>
          </cell>
          <cell r="O14" t="str">
            <v>C13</v>
          </cell>
        </row>
        <row r="15">
          <cell r="K15" t="str">
            <v>Anual</v>
          </cell>
          <cell r="M15" t="str">
            <v>10.1 Controles criptográficos.</v>
          </cell>
          <cell r="N15" t="str">
            <v>Asegurar el uso apropiado y eficaz de la criptografía para proteger la confidencialidad, autenticidad y/o la integridad de la información</v>
          </cell>
          <cell r="O15" t="str">
            <v>C14</v>
          </cell>
        </row>
        <row r="16">
          <cell r="K16" t="str">
            <v>Bienal</v>
          </cell>
          <cell r="M16" t="str">
            <v>11.1 Áreas seguras.</v>
          </cell>
          <cell r="N16" t="str">
            <v>Prevenir el acceso físico no autorizado, el daño e interferencia a la información y a las instalaciones de procesamiento de información de la organización.</v>
          </cell>
          <cell r="O16" t="str">
            <v>C15</v>
          </cell>
        </row>
        <row r="17">
          <cell r="K17" t="str">
            <v>Permanente</v>
          </cell>
          <cell r="M17" t="str">
            <v>11.2 Seguridad de los equipos.</v>
          </cell>
          <cell r="N17" t="str">
            <v>Prevenir la perdida, daño, robo o compromiso de activos, y la interrupción de las operaciones de la organización.</v>
          </cell>
          <cell r="O17" t="str">
            <v>C16</v>
          </cell>
        </row>
        <row r="18">
          <cell r="M18" t="str">
            <v>12.1 Responsabilidades y procedimientos de operación.</v>
          </cell>
          <cell r="N18" t="str">
            <v>Asegurar las operaciones correctas y seguras de las instalaciones de procesamiento de información.</v>
          </cell>
          <cell r="O18" t="str">
            <v>C17</v>
          </cell>
        </row>
        <row r="19">
          <cell r="M19" t="str">
            <v>12.2 Protección contra código malicioso.</v>
          </cell>
          <cell r="N19" t="str">
            <v>Asegurarse de que la información y las instalaciones de procesamiento de información estén protegidas contra códigos maliciosos.</v>
          </cell>
          <cell r="O19" t="str">
            <v>C18</v>
          </cell>
        </row>
        <row r="20">
          <cell r="M20" t="str">
            <v>12.3 Copias de seguridad.</v>
          </cell>
          <cell r="N20" t="str">
            <v>Proteger contra la perdida de datos</v>
          </cell>
          <cell r="O20" t="str">
            <v>C19</v>
          </cell>
        </row>
        <row r="21">
          <cell r="M21" t="str">
            <v>12.4 Registro de actividad y supervisión.</v>
          </cell>
          <cell r="N21" t="str">
            <v>Registrar eventos y generar evidencia</v>
          </cell>
          <cell r="O21" t="str">
            <v>C20</v>
          </cell>
        </row>
        <row r="22">
          <cell r="M22" t="str">
            <v>12.5 Control del software en explotación.</v>
          </cell>
          <cell r="N22" t="str">
            <v>Asegurarse de la integridad de los sistemas operacionales</v>
          </cell>
          <cell r="O22" t="str">
            <v>C21</v>
          </cell>
        </row>
        <row r="23">
          <cell r="M23" t="str">
            <v>12.6 Gestión de la vulnerabilidad técnica.</v>
          </cell>
          <cell r="N23" t="str">
            <v>Prevenir el aprovechamiento de las vulnerabilidades técnicas</v>
          </cell>
          <cell r="O23" t="str">
            <v>C22</v>
          </cell>
        </row>
        <row r="24">
          <cell r="M24" t="str">
            <v>12.7 Consideraciones de las auditorías de los sistemas de información.</v>
          </cell>
          <cell r="N24" t="str">
            <v>Minimizar el impacto de las actividades de auditoria sobre los sistemas operativos</v>
          </cell>
          <cell r="O24" t="str">
            <v>C23</v>
          </cell>
        </row>
        <row r="25">
          <cell r="M25" t="str">
            <v>13.1 Gestión de la seguridad en las redes.</v>
          </cell>
          <cell r="N25" t="str">
            <v>Asegurar la protección de la información en las redes, y sus instalaciones de procesamiento de información de soporte.</v>
          </cell>
          <cell r="O25" t="str">
            <v>C24</v>
          </cell>
        </row>
        <row r="26">
          <cell r="M26" t="str">
            <v>13.2 Intercambio de información con partes externas.</v>
          </cell>
          <cell r="N26" t="str">
            <v>Mantener la seguridad de la información transferida dentro de una organización y con cualquier entidad externa.</v>
          </cell>
          <cell r="O26" t="str">
            <v>C25</v>
          </cell>
        </row>
        <row r="27">
          <cell r="M27" t="str">
            <v>14.1 Requisitos de seguridad de los sistemas de información.</v>
          </cell>
          <cell r="N27" t="str">
            <v>Asegurar que la seguridad de la información sea una parte integral de los sistemas de información durante todo el ciclo de vida.   Esto incluye también los requisitos para sistemas de información que prestan servicios sobre redes.</v>
          </cell>
          <cell r="O27" t="str">
            <v>C26</v>
          </cell>
        </row>
        <row r="28">
          <cell r="M28" t="str">
            <v>14.2 Seguridad en los procesos de desarrollo y soporte.</v>
          </cell>
          <cell r="N28" t="str">
            <v>Asegurar que la seguridad de la información este diseñada e implementada dentro del ciclo de vida de desarrollo de los sistemas de información.</v>
          </cell>
          <cell r="O28" t="str">
            <v>C27</v>
          </cell>
        </row>
        <row r="29">
          <cell r="M29" t="str">
            <v>14.3 Datos de prueba.</v>
          </cell>
          <cell r="N29" t="str">
            <v xml:space="preserve">Asegurar la protección de los datos usados para  pruebas. </v>
          </cell>
          <cell r="O29" t="str">
            <v>C28</v>
          </cell>
        </row>
        <row r="30">
          <cell r="M30" t="str">
            <v>15.1 Seguridad de la información en las relaciones con proveedores.</v>
          </cell>
          <cell r="N30" t="str">
            <v>Asegurar la protección de los activos de la organización que sean accesibles a los proveedores.</v>
          </cell>
          <cell r="O30" t="str">
            <v>C29</v>
          </cell>
        </row>
        <row r="31">
          <cell r="M31" t="str">
            <v>15.2 Gestión de la prestación del servicio por proveedores.</v>
          </cell>
          <cell r="N31" t="str">
            <v>Mantener el nivel acordado de seguridad de la información y de prestación del servicio en línea con los acuerdos con los proveedores</v>
          </cell>
          <cell r="O31" t="str">
            <v>C30</v>
          </cell>
        </row>
        <row r="32">
          <cell r="M32" t="str">
            <v>16.1 Gestión de incidentes de seguridad de la información y mejoras.</v>
          </cell>
          <cell r="N32" t="str">
            <v>Asegurar un enfoque coherente y eficaz para la gestión de incidentes de seguridad de la información, incluida la comunicación sobre eventos de seguridad y debilidades.</v>
          </cell>
          <cell r="O32" t="str">
            <v>C31</v>
          </cell>
        </row>
        <row r="33">
          <cell r="M33" t="str">
            <v>17.1 Continuidad de la seguridad de la información.</v>
          </cell>
          <cell r="N33" t="str">
            <v>La continuidad de seguridad de la información se debe incluir en los sistemas de gestión de la continuidad de negocio de la organización.</v>
          </cell>
          <cell r="O33" t="str">
            <v>C32</v>
          </cell>
        </row>
        <row r="34">
          <cell r="M34" t="str">
            <v>17.2 Redundancias.</v>
          </cell>
          <cell r="N34" t="str">
            <v>Asegurar la disponibilidad de instalaciones de procesamiento de información.</v>
          </cell>
          <cell r="O34" t="str">
            <v>C33</v>
          </cell>
        </row>
        <row r="35">
          <cell r="M35" t="str">
            <v>18.1 Cumplimiento de los requisitos legales y contractuales.</v>
          </cell>
          <cell r="N35" t="str">
            <v>Evitar el incumplimiento de las obligaciones legales, estatutarias, de reglamentación o contractuales relacionadas con seguridad de la información y de cualquier requisito de seguridad.</v>
          </cell>
          <cell r="O35" t="str">
            <v>C34</v>
          </cell>
        </row>
        <row r="36">
          <cell r="M36" t="str">
            <v>18.2 Revisiones de la seguridad de la información.</v>
          </cell>
          <cell r="N36" t="str">
            <v>Asegurar que la seguridad de la información se implemente y opere de acuerdo con las políticas y procedimientos organizacionales.</v>
          </cell>
          <cell r="O36" t="str">
            <v>C35</v>
          </cell>
        </row>
        <row r="37">
          <cell r="M37" t="str">
            <v>No Aplica</v>
          </cell>
          <cell r="N37" t="str">
            <v>No Aplica</v>
          </cell>
          <cell r="O37" t="str">
            <v>No Aplica</v>
          </cell>
        </row>
      </sheetData>
      <sheetData sheetId="3" refreshError="1"/>
      <sheetData sheetId="4" refreshError="1"/>
      <sheetData sheetId="5" refreshError="1"/>
      <sheetData sheetId="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Mapa final"/>
      <sheetName val="Opciones Tratamiento"/>
      <sheetName val="Matriz Calor Inherente"/>
      <sheetName val="Matriz Calor Residual"/>
      <sheetName val="Tabla probabilidad"/>
      <sheetName val="Tabla Impacto"/>
      <sheetName val="Tabla Valoración controles"/>
      <sheetName val="Hoja1"/>
    </sheetNames>
    <sheetDataSet>
      <sheetData sheetId="0" refreshError="1"/>
      <sheetData sheetId="1"/>
      <sheetData sheetId="2">
        <row r="2">
          <cell r="E2" t="str">
            <v>Económico</v>
          </cell>
          <cell r="H2" t="str">
            <v>De_gestión</v>
          </cell>
          <cell r="K2" t="str">
            <v>Cada_Hora</v>
          </cell>
          <cell r="M2" t="str">
            <v>5.1 Directrices de la Dirección en seguridad de la información.</v>
          </cell>
          <cell r="N2" t="str">
            <v>Brindar orientación y soporte, por parte de la dirección, para la seguridad de la información de acuerdo con los requisitos del negocio y con las leyes y reglamentos pertinentes</v>
          </cell>
          <cell r="O2" t="str">
            <v>C1</v>
          </cell>
        </row>
        <row r="3">
          <cell r="H3" t="str">
            <v>De_corrupción</v>
          </cell>
          <cell r="K3" t="str">
            <v>Dos_veces_al_día</v>
          </cell>
          <cell r="M3" t="str">
            <v>6.1 Organización interna.</v>
          </cell>
          <cell r="N3" t="str">
            <v>Establecer un marco de referencia de gestión para iniciar y controlar la implementación y operación de la seguridad de la información dentro de la organización.</v>
          </cell>
          <cell r="O3" t="str">
            <v>C2</v>
          </cell>
        </row>
        <row r="4">
          <cell r="E4" t="str">
            <v>Económico y Reputacional</v>
          </cell>
          <cell r="H4" t="str">
            <v>De_seguridad_de_la_información</v>
          </cell>
          <cell r="K4" t="str">
            <v>Diaria</v>
          </cell>
          <cell r="M4" t="str">
            <v>6.2 Dispositivos para movilidad y teletrabajo.</v>
          </cell>
          <cell r="N4" t="str">
            <v>Garantizar la seguridad del teletrabajo y el uso de dispositivos móviles</v>
          </cell>
          <cell r="O4" t="str">
            <v>C3</v>
          </cell>
        </row>
        <row r="5">
          <cell r="K5" t="str">
            <v>Cada_dos_días</v>
          </cell>
          <cell r="M5" t="str">
            <v>7.1 Antes de la contratación.</v>
          </cell>
          <cell r="N5" t="str">
            <v>Asegurar que los empleados y contratistas comprenden sus responsabilidades y son idóneos en los roles para los que se consideran.</v>
          </cell>
          <cell r="O5" t="str">
            <v>C4</v>
          </cell>
        </row>
        <row r="6">
          <cell r="K6" t="str">
            <v>Cada_tres_días</v>
          </cell>
          <cell r="M6" t="str">
            <v>7.2 Durante la contratación.</v>
          </cell>
          <cell r="N6" t="str">
            <v>Asegurarse de que los empleados y contratistas tomen conciencia de sus responsabilidades de seguridad de la información y las cumplan.</v>
          </cell>
          <cell r="O6" t="str">
            <v>C5</v>
          </cell>
        </row>
        <row r="7">
          <cell r="K7" t="str">
            <v>Cada_cuatro_días</v>
          </cell>
          <cell r="M7" t="str">
            <v>7.3 Cese o cambio de puesto de trabajo.</v>
          </cell>
          <cell r="N7" t="str">
            <v>Proteger los intereses de la organización como parte del proceso de cambio o terminación de empleo</v>
          </cell>
          <cell r="O7" t="str">
            <v>C6</v>
          </cell>
        </row>
        <row r="8">
          <cell r="K8" t="str">
            <v>Semanal</v>
          </cell>
          <cell r="M8" t="str">
            <v>8.1 Responsabilidad sobre los activos.</v>
          </cell>
          <cell r="N8" t="str">
            <v>Identificar los activos organizacionales y definir las responsabilidades de protección adecuadas.</v>
          </cell>
          <cell r="O8" t="str">
            <v>C7</v>
          </cell>
        </row>
        <row r="9">
          <cell r="K9" t="str">
            <v>Quincenal</v>
          </cell>
          <cell r="M9" t="str">
            <v>8.2 Clasificación de la información.</v>
          </cell>
          <cell r="N9" t="str">
            <v>Asegurar que la información recibe un nivel apropiado de protección, de acuerdo con su importancia para la organización.</v>
          </cell>
          <cell r="O9" t="str">
            <v>C8</v>
          </cell>
        </row>
        <row r="10">
          <cell r="K10" t="str">
            <v>Mensual</v>
          </cell>
          <cell r="M10" t="str">
            <v>8.3 Manejo de los soportes de almacenamiento.</v>
          </cell>
          <cell r="N10" t="str">
            <v>Evitar la divulgación, la modificación, el retiro o la destrucción no autorizados de información almacenada en los medios</v>
          </cell>
          <cell r="O10" t="str">
            <v>C9</v>
          </cell>
        </row>
        <row r="11">
          <cell r="K11" t="str">
            <v>Bimestral</v>
          </cell>
          <cell r="M11" t="str">
            <v>9.1 Requisitos de negocio para el control de accesos.</v>
          </cell>
          <cell r="N11" t="str">
            <v>Limitar el acceso a información y a instalaciones de procesamiento de información.</v>
          </cell>
          <cell r="O11" t="str">
            <v>C10</v>
          </cell>
        </row>
        <row r="12">
          <cell r="K12" t="str">
            <v>Trimestral</v>
          </cell>
          <cell r="M12" t="str">
            <v>9.2 Gestión de acceso de usuario.</v>
          </cell>
          <cell r="N12" t="str">
            <v>Asegurar el acceso de los usuarios autorizados y evitar el acceso no autorizado a sistemas y servicios.</v>
          </cell>
          <cell r="O12" t="str">
            <v>C11</v>
          </cell>
        </row>
        <row r="13">
          <cell r="K13" t="str">
            <v>Cuatrimestral</v>
          </cell>
          <cell r="M13" t="str">
            <v>9.3 Responsabilidades del usuario.</v>
          </cell>
          <cell r="N13" t="str">
            <v>Hacer que los usuarios rindan cuentas por la salvaguarda de su información de autenticación.</v>
          </cell>
          <cell r="O13" t="str">
            <v>C12</v>
          </cell>
        </row>
        <row r="14">
          <cell r="K14" t="str">
            <v>Semestral</v>
          </cell>
          <cell r="M14" t="str">
            <v>9.4 Control de acceso a sistemas y aplicaciones.</v>
          </cell>
          <cell r="N14" t="str">
            <v>Evitar el acceso no autorizado a sistemas y aplicaciones.</v>
          </cell>
          <cell r="O14" t="str">
            <v>C13</v>
          </cell>
        </row>
        <row r="15">
          <cell r="K15" t="str">
            <v>Anual</v>
          </cell>
          <cell r="M15" t="str">
            <v>10.1 Controles criptográficos.</v>
          </cell>
          <cell r="N15" t="str">
            <v>Asegurar el uso apropiado y eficaz de la criptografía para proteger la confidencialidad, autenticidad y/o la integridad de la información</v>
          </cell>
          <cell r="O15" t="str">
            <v>C14</v>
          </cell>
        </row>
        <row r="16">
          <cell r="K16" t="str">
            <v>Bienal</v>
          </cell>
          <cell r="M16" t="str">
            <v>11.1 Áreas seguras.</v>
          </cell>
          <cell r="N16" t="str">
            <v>Prevenir el acceso físico no autorizado, el daño e interferencia a la información y a las instalaciones de procesamiento de información de la organización.</v>
          </cell>
          <cell r="O16" t="str">
            <v>C15</v>
          </cell>
        </row>
        <row r="17">
          <cell r="K17" t="str">
            <v>Permanente</v>
          </cell>
          <cell r="M17" t="str">
            <v>11.2 Seguridad de los equipos.</v>
          </cell>
          <cell r="N17" t="str">
            <v>Prevenir la perdida, daño, robo o compromiso de activos, y la interrupción de las operaciones de la organización.</v>
          </cell>
          <cell r="O17" t="str">
            <v>C16</v>
          </cell>
        </row>
        <row r="18">
          <cell r="M18" t="str">
            <v>12.1 Responsabilidades y procedimientos de operación.</v>
          </cell>
          <cell r="N18" t="str">
            <v>Asegurar las operaciones correctas y seguras de las instalaciones de procesamiento de información.</v>
          </cell>
          <cell r="O18" t="str">
            <v>C17</v>
          </cell>
        </row>
        <row r="19">
          <cell r="M19" t="str">
            <v>12.2 Protección contra código malicioso.</v>
          </cell>
          <cell r="N19" t="str">
            <v>Asegurarse de que la información y las instalaciones de procesamiento de información estén protegidas contra códigos maliciosos.</v>
          </cell>
          <cell r="O19" t="str">
            <v>C18</v>
          </cell>
        </row>
        <row r="20">
          <cell r="M20" t="str">
            <v>12.3 Copias de seguridad.</v>
          </cell>
          <cell r="N20" t="str">
            <v>Proteger contra la perdida de datos</v>
          </cell>
          <cell r="O20" t="str">
            <v>C19</v>
          </cell>
        </row>
        <row r="21">
          <cell r="M21" t="str">
            <v>12.4 Registro de actividad y supervisión.</v>
          </cell>
          <cell r="N21" t="str">
            <v>Registrar eventos y generar evidencia</v>
          </cell>
          <cell r="O21" t="str">
            <v>C20</v>
          </cell>
        </row>
        <row r="22">
          <cell r="M22" t="str">
            <v>12.5 Control del software en explotación.</v>
          </cell>
          <cell r="N22" t="str">
            <v>Asegurarse de la integridad de los sistemas operacionales</v>
          </cell>
          <cell r="O22" t="str">
            <v>C21</v>
          </cell>
        </row>
        <row r="23">
          <cell r="M23" t="str">
            <v>12.6 Gestión de la vulnerabilidad técnica.</v>
          </cell>
          <cell r="N23" t="str">
            <v>Prevenir el aprovechamiento de las vulnerabilidades técnicas</v>
          </cell>
          <cell r="O23" t="str">
            <v>C22</v>
          </cell>
        </row>
        <row r="24">
          <cell r="M24" t="str">
            <v>12.7 Consideraciones de las auditorías de los sistemas de información.</v>
          </cell>
          <cell r="N24" t="str">
            <v>Minimizar el impacto de las actividades de auditoria sobre los sistemas operativos</v>
          </cell>
          <cell r="O24" t="str">
            <v>C23</v>
          </cell>
        </row>
        <row r="25">
          <cell r="M25" t="str">
            <v>13.1 Gestión de la seguridad en las redes.</v>
          </cell>
          <cell r="N25" t="str">
            <v>Asegurar la protección de la información en las redes, y sus instalaciones de procesamiento de información de soporte.</v>
          </cell>
          <cell r="O25" t="str">
            <v>C24</v>
          </cell>
        </row>
        <row r="26">
          <cell r="M26" t="str">
            <v>13.2 Intercambio de información con partes externas.</v>
          </cell>
          <cell r="N26" t="str">
            <v>Mantener la seguridad de la información transferida dentro de una organización y con cualquier entidad externa.</v>
          </cell>
          <cell r="O26" t="str">
            <v>C25</v>
          </cell>
        </row>
        <row r="27">
          <cell r="M27" t="str">
            <v>14.1 Requisitos de seguridad de los sistemas de información.</v>
          </cell>
          <cell r="N27" t="str">
            <v>Asegurar que la seguridad de la información sea una parte integral de los sistemas de información durante todo el ciclo de vida.   Esto incluye también los requisitos para sistemas de información que prestan servicios sobre redes.</v>
          </cell>
          <cell r="O27" t="str">
            <v>C26</v>
          </cell>
        </row>
        <row r="28">
          <cell r="M28" t="str">
            <v>14.2 Seguridad en los procesos de desarrollo y soporte.</v>
          </cell>
          <cell r="N28" t="str">
            <v>Asegurar que la seguridad de la información este diseñada e implementada dentro del ciclo de vida de desarrollo de los sistemas de información.</v>
          </cell>
          <cell r="O28" t="str">
            <v>C27</v>
          </cell>
        </row>
        <row r="29">
          <cell r="M29" t="str">
            <v>14.3 Datos de prueba.</v>
          </cell>
          <cell r="N29" t="str">
            <v xml:space="preserve">Asegurar la protección de los datos usados para  pruebas. </v>
          </cell>
          <cell r="O29" t="str">
            <v>C28</v>
          </cell>
        </row>
        <row r="30">
          <cell r="M30" t="str">
            <v>15.1 Seguridad de la información en las relaciones con proveedores.</v>
          </cell>
          <cell r="N30" t="str">
            <v>Asegurar la protección de los activos de la organización que sean accesibles a los proveedores.</v>
          </cell>
          <cell r="O30" t="str">
            <v>C29</v>
          </cell>
        </row>
        <row r="31">
          <cell r="M31" t="str">
            <v>15.2 Gestión de la prestación del servicio por proveedores.</v>
          </cell>
          <cell r="N31" t="str">
            <v>Mantener el nivel acordado de seguridad de la información y de prestación del servicio en línea con los acuerdos con los proveedores</v>
          </cell>
          <cell r="O31" t="str">
            <v>C30</v>
          </cell>
        </row>
        <row r="32">
          <cell r="M32" t="str">
            <v>16.1 Gestión de incidentes de seguridad de la información y mejoras.</v>
          </cell>
          <cell r="N32" t="str">
            <v>Asegurar un enfoque coherente y eficaz para la gestión de incidentes de seguridad de la información, incluida la comunicación sobre eventos de seguridad y debilidades.</v>
          </cell>
          <cell r="O32" t="str">
            <v>C31</v>
          </cell>
        </row>
        <row r="33">
          <cell r="M33" t="str">
            <v>17.1 Continuidad de la seguridad de la información.</v>
          </cell>
          <cell r="N33" t="str">
            <v>La continuidad de seguridad de la información se debe incluir en los sistemas de gestión de la continuidad de negocio de la organización.</v>
          </cell>
          <cell r="O33" t="str">
            <v>C32</v>
          </cell>
        </row>
        <row r="34">
          <cell r="M34" t="str">
            <v>17.2 Redundancias.</v>
          </cell>
          <cell r="N34" t="str">
            <v>Asegurar la disponibilidad de instalaciones de procesamiento de información.</v>
          </cell>
          <cell r="O34" t="str">
            <v>C33</v>
          </cell>
        </row>
        <row r="35">
          <cell r="M35" t="str">
            <v>18.1 Cumplimiento de los requisitos legales y contractuales.</v>
          </cell>
          <cell r="N35" t="str">
            <v>Evitar el incumplimiento de las obligaciones legales, estatutarias, de reglamentación o contractuales relacionadas con seguridad de la información y de cualquier requisito de seguridad.</v>
          </cell>
          <cell r="O35" t="str">
            <v>C34</v>
          </cell>
        </row>
        <row r="36">
          <cell r="M36" t="str">
            <v>18.2 Revisiones de la seguridad de la información.</v>
          </cell>
          <cell r="N36" t="str">
            <v>Asegurar que la seguridad de la información se implemente y opere de acuerdo con las políticas y procedimientos organizacionales.</v>
          </cell>
          <cell r="O36" t="str">
            <v>C35</v>
          </cell>
        </row>
        <row r="37">
          <cell r="M37" t="str">
            <v>No Aplica</v>
          </cell>
          <cell r="N37" t="str">
            <v>No Aplica</v>
          </cell>
          <cell r="O37" t="str">
            <v>No Aplica</v>
          </cell>
        </row>
      </sheetData>
      <sheetData sheetId="3" refreshError="1"/>
      <sheetData sheetId="4" refreshError="1"/>
      <sheetData sheetId="5" refreshError="1"/>
      <sheetData sheetId="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Mapa final"/>
      <sheetName val="Opciones Tratamiento"/>
      <sheetName val="Matriz Calor Inherente"/>
      <sheetName val="Matriz Calor Residual"/>
      <sheetName val="Tabla probabilidad"/>
      <sheetName val="Tabla Impacto"/>
      <sheetName val="Tabla Valoración controles"/>
      <sheetName val="Hoja1"/>
    </sheetNames>
    <sheetDataSet>
      <sheetData sheetId="0"/>
      <sheetData sheetId="1"/>
      <sheetData sheetId="2">
        <row r="2">
          <cell r="E2" t="str">
            <v>Económico</v>
          </cell>
          <cell r="H2" t="str">
            <v>De_gestión</v>
          </cell>
          <cell r="K2" t="str">
            <v>Cada_Hora</v>
          </cell>
          <cell r="M2" t="str">
            <v>5.1 Directrices de la Dirección en seguridad de la información.</v>
          </cell>
          <cell r="N2" t="str">
            <v>Brindar orientación y soporte, por parte de la dirección, para la seguridad de la información de acuerdo con los requisitos del negocio y con las leyes y reglamentos pertinentes</v>
          </cell>
          <cell r="O2" t="str">
            <v>C1</v>
          </cell>
        </row>
        <row r="3">
          <cell r="H3" t="str">
            <v>De_corrupción</v>
          </cell>
          <cell r="K3" t="str">
            <v>Dos_veces_al_día</v>
          </cell>
          <cell r="M3" t="str">
            <v>6.1 Organización interna.</v>
          </cell>
          <cell r="N3" t="str">
            <v>Establecer un marco de referencia de gestión para iniciar y controlar la implementación y operación de la seguridad de la información dentro de la organización.</v>
          </cell>
          <cell r="O3" t="str">
            <v>C2</v>
          </cell>
        </row>
        <row r="4">
          <cell r="E4" t="str">
            <v>Económico y Reputacional</v>
          </cell>
          <cell r="H4" t="str">
            <v>De_seguridad_de_la_información</v>
          </cell>
          <cell r="K4" t="str">
            <v>Diaria</v>
          </cell>
          <cell r="M4" t="str">
            <v>6.2 Dispositivos para movilidad y teletrabajo.</v>
          </cell>
          <cell r="N4" t="str">
            <v>Garantizar la seguridad del teletrabajo y el uso de dispositivos móviles</v>
          </cell>
          <cell r="O4" t="str">
            <v>C3</v>
          </cell>
        </row>
        <row r="5">
          <cell r="K5" t="str">
            <v>Cada_dos_días</v>
          </cell>
          <cell r="M5" t="str">
            <v>7.1 Antes de la contratación.</v>
          </cell>
          <cell r="N5" t="str">
            <v>Asegurar que los empleados y contratistas comprenden sus responsabilidades y son idóneos en los roles para los que se consideran.</v>
          </cell>
          <cell r="O5" t="str">
            <v>C4</v>
          </cell>
        </row>
        <row r="6">
          <cell r="K6" t="str">
            <v>Cada_tres_días</v>
          </cell>
          <cell r="M6" t="str">
            <v>7.2 Durante la contratación.</v>
          </cell>
          <cell r="N6" t="str">
            <v>Asegurarse de que los empleados y contratistas tomen conciencia de sus responsabilidades de seguridad de la información y las cumplan.</v>
          </cell>
          <cell r="O6" t="str">
            <v>C5</v>
          </cell>
        </row>
        <row r="7">
          <cell r="K7" t="str">
            <v>Cada_cuatro_días</v>
          </cell>
          <cell r="M7" t="str">
            <v>7.3 Cese o cambio de puesto de trabajo.</v>
          </cell>
          <cell r="N7" t="str">
            <v>Proteger los intereses de la organización como parte del proceso de cambio o terminación de empleo</v>
          </cell>
          <cell r="O7" t="str">
            <v>C6</v>
          </cell>
        </row>
        <row r="8">
          <cell r="K8" t="str">
            <v>Semanal</v>
          </cell>
          <cell r="M8" t="str">
            <v>8.1 Responsabilidad sobre los activos.</v>
          </cell>
          <cell r="N8" t="str">
            <v>Identificar los activos organizacionales y definir las responsabilidades de protección adecuadas.</v>
          </cell>
          <cell r="O8" t="str">
            <v>C7</v>
          </cell>
        </row>
        <row r="9">
          <cell r="K9" t="str">
            <v>Quincenal</v>
          </cell>
          <cell r="M9" t="str">
            <v>8.2 Clasificación de la información.</v>
          </cell>
          <cell r="N9" t="str">
            <v>Asegurar que la información recibe un nivel apropiado de protección, de acuerdo con su importancia para la organización.</v>
          </cell>
          <cell r="O9" t="str">
            <v>C8</v>
          </cell>
        </row>
        <row r="10">
          <cell r="K10" t="str">
            <v>Mensual</v>
          </cell>
          <cell r="M10" t="str">
            <v>8.3 Manejo de los soportes de almacenamiento.</v>
          </cell>
          <cell r="N10" t="str">
            <v>Evitar la divulgación, la modificación, el retiro o la destrucción no autorizados de información almacenada en los medios</v>
          </cell>
          <cell r="O10" t="str">
            <v>C9</v>
          </cell>
        </row>
        <row r="11">
          <cell r="K11" t="str">
            <v>Bimestral</v>
          </cell>
          <cell r="M11" t="str">
            <v>9.1 Requisitos de negocio para el control de accesos.</v>
          </cell>
          <cell r="N11" t="str">
            <v>Limitar el acceso a información y a instalaciones de procesamiento de información.</v>
          </cell>
          <cell r="O11" t="str">
            <v>C10</v>
          </cell>
        </row>
        <row r="12">
          <cell r="K12" t="str">
            <v>Trimestral</v>
          </cell>
          <cell r="M12" t="str">
            <v>9.2 Gestión de acceso de usuario.</v>
          </cell>
          <cell r="N12" t="str">
            <v>Asegurar el acceso de los usuarios autorizados y evitar el acceso no autorizado a sistemas y servicios.</v>
          </cell>
          <cell r="O12" t="str">
            <v>C11</v>
          </cell>
        </row>
        <row r="13">
          <cell r="K13" t="str">
            <v>Cuatrimestral</v>
          </cell>
          <cell r="M13" t="str">
            <v>9.3 Responsabilidades del usuario.</v>
          </cell>
          <cell r="N13" t="str">
            <v>Hacer que los usuarios rindan cuentas por la salvaguarda de su información de autenticación.</v>
          </cell>
          <cell r="O13" t="str">
            <v>C12</v>
          </cell>
        </row>
        <row r="14">
          <cell r="K14" t="str">
            <v>Semestral</v>
          </cell>
          <cell r="M14" t="str">
            <v>9.4 Control de acceso a sistemas y aplicaciones.</v>
          </cell>
          <cell r="N14" t="str">
            <v>Evitar el acceso no autorizado a sistemas y aplicaciones.</v>
          </cell>
          <cell r="O14" t="str">
            <v>C13</v>
          </cell>
        </row>
        <row r="15">
          <cell r="K15" t="str">
            <v>Anual</v>
          </cell>
          <cell r="M15" t="str">
            <v>10.1 Controles criptográficos.</v>
          </cell>
          <cell r="N15" t="str">
            <v>Asegurar el uso apropiado y eficaz de la criptografía para proteger la confidencialidad, autenticidad y/o la integridad de la información</v>
          </cell>
          <cell r="O15" t="str">
            <v>C14</v>
          </cell>
        </row>
        <row r="16">
          <cell r="K16" t="str">
            <v>Bienal</v>
          </cell>
          <cell r="M16" t="str">
            <v>11.1 Áreas seguras.</v>
          </cell>
          <cell r="N16" t="str">
            <v>Prevenir el acceso físico no autorizado, el daño e interferencia a la información y a las instalaciones de procesamiento de información de la organización.</v>
          </cell>
          <cell r="O16" t="str">
            <v>C15</v>
          </cell>
        </row>
        <row r="17">
          <cell r="K17" t="str">
            <v>Permanente</v>
          </cell>
          <cell r="M17" t="str">
            <v>11.2 Seguridad de los equipos.</v>
          </cell>
          <cell r="N17" t="str">
            <v>Prevenir la perdida, daño, robo o compromiso de activos, y la interrupción de las operaciones de la organización.</v>
          </cell>
          <cell r="O17" t="str">
            <v>C16</v>
          </cell>
        </row>
        <row r="18">
          <cell r="M18" t="str">
            <v>12.1 Responsabilidades y procedimientos de operación.</v>
          </cell>
          <cell r="N18" t="str">
            <v>Asegurar las operaciones correctas y seguras de las instalaciones de procesamiento de información.</v>
          </cell>
          <cell r="O18" t="str">
            <v>C17</v>
          </cell>
        </row>
        <row r="19">
          <cell r="M19" t="str">
            <v>12.2 Protección contra código malicioso.</v>
          </cell>
          <cell r="N19" t="str">
            <v>Asegurarse de que la información y las instalaciones de procesamiento de información estén protegidas contra códigos maliciosos.</v>
          </cell>
          <cell r="O19" t="str">
            <v>C18</v>
          </cell>
        </row>
        <row r="20">
          <cell r="M20" t="str">
            <v>12.3 Copias de seguridad.</v>
          </cell>
          <cell r="N20" t="str">
            <v>Proteger contra la perdida de datos</v>
          </cell>
          <cell r="O20" t="str">
            <v>C19</v>
          </cell>
        </row>
        <row r="21">
          <cell r="M21" t="str">
            <v>12.4 Registro de actividad y supervisión.</v>
          </cell>
          <cell r="N21" t="str">
            <v>Registrar eventos y generar evidencia</v>
          </cell>
          <cell r="O21" t="str">
            <v>C20</v>
          </cell>
        </row>
        <row r="22">
          <cell r="M22" t="str">
            <v>12.5 Control del software en explotación.</v>
          </cell>
          <cell r="N22" t="str">
            <v>Asegurarse de la integridad de los sistemas operacionales</v>
          </cell>
          <cell r="O22" t="str">
            <v>C21</v>
          </cell>
        </row>
        <row r="23">
          <cell r="M23" t="str">
            <v>12.6 Gestión de la vulnerabilidad técnica.</v>
          </cell>
          <cell r="N23" t="str">
            <v>Prevenir el aprovechamiento de las vulnerabilidades técnicas</v>
          </cell>
          <cell r="O23" t="str">
            <v>C22</v>
          </cell>
        </row>
        <row r="24">
          <cell r="M24" t="str">
            <v>12.7 Consideraciones de las auditorías de los sistemas de información.</v>
          </cell>
          <cell r="N24" t="str">
            <v>Minimizar el impacto de las actividades de auditoria sobre los sistemas operativos</v>
          </cell>
          <cell r="O24" t="str">
            <v>C23</v>
          </cell>
        </row>
        <row r="25">
          <cell r="M25" t="str">
            <v>13.1 Gestión de la seguridad en las redes.</v>
          </cell>
          <cell r="N25" t="str">
            <v>Asegurar la protección de la información en las redes, y sus instalaciones de procesamiento de información de soporte.</v>
          </cell>
          <cell r="O25" t="str">
            <v>C24</v>
          </cell>
        </row>
        <row r="26">
          <cell r="M26" t="str">
            <v>13.2 Intercambio de información con partes externas.</v>
          </cell>
          <cell r="N26" t="str">
            <v>Mantener la seguridad de la información transferida dentro de una organización y con cualquier entidad externa.</v>
          </cell>
          <cell r="O26" t="str">
            <v>C25</v>
          </cell>
        </row>
        <row r="27">
          <cell r="M27" t="str">
            <v>14.1 Requisitos de seguridad de los sistemas de información.</v>
          </cell>
          <cell r="N27" t="str">
            <v>Asegurar que la seguridad de la información sea una parte integral de los sistemas de información durante todo el ciclo de vida.   Esto incluye también los requisitos para sistemas de información que prestan servicios sobre redes.</v>
          </cell>
          <cell r="O27" t="str">
            <v>C26</v>
          </cell>
        </row>
        <row r="28">
          <cell r="M28" t="str">
            <v>14.2 Seguridad en los procesos de desarrollo y soporte.</v>
          </cell>
          <cell r="N28" t="str">
            <v>Asegurar que la seguridad de la información este diseñada e implementada dentro del ciclo de vida de desarrollo de los sistemas de información.</v>
          </cell>
          <cell r="O28" t="str">
            <v>C27</v>
          </cell>
        </row>
        <row r="29">
          <cell r="M29" t="str">
            <v>14.3 Datos de prueba.</v>
          </cell>
          <cell r="N29" t="str">
            <v xml:space="preserve">Asegurar la protección de los datos usados para  pruebas. </v>
          </cell>
          <cell r="O29" t="str">
            <v>C28</v>
          </cell>
        </row>
        <row r="30">
          <cell r="M30" t="str">
            <v>15.1 Seguridad de la información en las relaciones con proveedores.</v>
          </cell>
          <cell r="N30" t="str">
            <v>Asegurar la protección de los activos de la organización que sean accesibles a los proveedores.</v>
          </cell>
          <cell r="O30" t="str">
            <v>C29</v>
          </cell>
        </row>
        <row r="31">
          <cell r="M31" t="str">
            <v>15.2 Gestión de la prestación del servicio por proveedores.</v>
          </cell>
          <cell r="N31" t="str">
            <v>Mantener el nivel acordado de seguridad de la información y de prestación del servicio en línea con los acuerdos con los proveedores</v>
          </cell>
          <cell r="O31" t="str">
            <v>C30</v>
          </cell>
        </row>
        <row r="32">
          <cell r="M32" t="str">
            <v>16.1 Gestión de incidentes de seguridad de la información y mejoras.</v>
          </cell>
          <cell r="N32" t="str">
            <v>Asegurar un enfoque coherente y eficaz para la gestión de incidentes de seguridad de la información, incluida la comunicación sobre eventos de seguridad y debilidades.</v>
          </cell>
          <cell r="O32" t="str">
            <v>C31</v>
          </cell>
        </row>
        <row r="33">
          <cell r="M33" t="str">
            <v>17.1 Continuidad de la seguridad de la información.</v>
          </cell>
          <cell r="N33" t="str">
            <v>La continuidad de seguridad de la información se debe incluir en los sistemas de gestión de la continuidad de negocio de la organización.</v>
          </cell>
          <cell r="O33" t="str">
            <v>C32</v>
          </cell>
        </row>
        <row r="34">
          <cell r="M34" t="str">
            <v>17.2 Redundancias.</v>
          </cell>
          <cell r="N34" t="str">
            <v>Asegurar la disponibilidad de instalaciones de procesamiento de información.</v>
          </cell>
          <cell r="O34" t="str">
            <v>C33</v>
          </cell>
        </row>
        <row r="35">
          <cell r="M35" t="str">
            <v>18.1 Cumplimiento de los requisitos legales y contractuales.</v>
          </cell>
          <cell r="N35" t="str">
            <v>Evitar el incumplimiento de las obligaciones legales, estatutarias, de reglamentación o contractuales relacionadas con seguridad de la información y de cualquier requisito de seguridad.</v>
          </cell>
          <cell r="O35" t="str">
            <v>C34</v>
          </cell>
        </row>
        <row r="36">
          <cell r="M36" t="str">
            <v>18.2 Revisiones de la seguridad de la información.</v>
          </cell>
          <cell r="N36" t="str">
            <v>Asegurar que la seguridad de la información se implemente y opere de acuerdo con las políticas y procedimientos organizacionales.</v>
          </cell>
          <cell r="O36" t="str">
            <v>C35</v>
          </cell>
        </row>
        <row r="37">
          <cell r="M37" t="str">
            <v>No Aplica</v>
          </cell>
          <cell r="N37" t="str">
            <v>No Aplica</v>
          </cell>
          <cell r="O37" t="str">
            <v>No Aplica</v>
          </cell>
        </row>
      </sheetData>
      <sheetData sheetId="3"/>
      <sheetData sheetId="4"/>
      <sheetData sheetId="5"/>
      <sheetData sheetId="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Mapa final"/>
      <sheetName val="Opciones Tratamiento"/>
      <sheetName val="Matriz Calor Inherente"/>
      <sheetName val="Matriz Calor Residual"/>
      <sheetName val="Tabla probabilidad"/>
      <sheetName val="Tabla Impacto"/>
      <sheetName val="Tabla Valoración controles"/>
      <sheetName val="Hoja1"/>
    </sheetNames>
    <sheetDataSet>
      <sheetData sheetId="0"/>
      <sheetData sheetId="1"/>
      <sheetData sheetId="2">
        <row r="2">
          <cell r="E2" t="str">
            <v>Económico</v>
          </cell>
          <cell r="H2" t="str">
            <v>De_gestión</v>
          </cell>
          <cell r="K2" t="str">
            <v>Cada_Hora</v>
          </cell>
          <cell r="M2" t="str">
            <v>5.1 Directrices de la Dirección en seguridad de la información.</v>
          </cell>
          <cell r="N2" t="str">
            <v>Brindar orientación y soporte, por parte de la dirección, para la seguridad de la información de acuerdo con los requisitos del negocio y con las leyes y reglamentos pertinentes</v>
          </cell>
          <cell r="O2" t="str">
            <v>C1</v>
          </cell>
        </row>
        <row r="3">
          <cell r="H3" t="str">
            <v>De_corrupción</v>
          </cell>
          <cell r="K3" t="str">
            <v>Dos_veces_al_día</v>
          </cell>
          <cell r="M3" t="str">
            <v>6.1 Organización interna.</v>
          </cell>
          <cell r="N3" t="str">
            <v>Establecer un marco de referencia de gestión para iniciar y controlar la implementación y operación de la seguridad de la información dentro de la organización.</v>
          </cell>
          <cell r="O3" t="str">
            <v>C2</v>
          </cell>
        </row>
        <row r="4">
          <cell r="E4" t="str">
            <v>Económico y Reputacional</v>
          </cell>
          <cell r="H4" t="str">
            <v>De_seguridad_de_la_información</v>
          </cell>
          <cell r="K4" t="str">
            <v>Diaria</v>
          </cell>
          <cell r="M4" t="str">
            <v>6.2 Dispositivos para movilidad y teletrabajo.</v>
          </cell>
          <cell r="N4" t="str">
            <v>Garantizar la seguridad del teletrabajo y el uso de dispositivos móviles</v>
          </cell>
          <cell r="O4" t="str">
            <v>C3</v>
          </cell>
        </row>
        <row r="5">
          <cell r="K5" t="str">
            <v>Cada_dos_días</v>
          </cell>
          <cell r="M5" t="str">
            <v>7.1 Antes de la contratación.</v>
          </cell>
          <cell r="N5" t="str">
            <v>Asegurar que los empleados y contratistas comprenden sus responsabilidades y son idóneos en los roles para los que se consideran.</v>
          </cell>
          <cell r="O5" t="str">
            <v>C4</v>
          </cell>
        </row>
        <row r="6">
          <cell r="K6" t="str">
            <v>Cada_tres_días</v>
          </cell>
          <cell r="M6" t="str">
            <v>7.2 Durante la contratación.</v>
          </cell>
          <cell r="N6" t="str">
            <v>Asegurarse de que los empleados y contratistas tomen conciencia de sus responsabilidades de seguridad de la información y las cumplan.</v>
          </cell>
          <cell r="O6" t="str">
            <v>C5</v>
          </cell>
        </row>
        <row r="7">
          <cell r="K7" t="str">
            <v>Cada_cuatro_días</v>
          </cell>
          <cell r="M7" t="str">
            <v>7.3 Cese o cambio de puesto de trabajo.</v>
          </cell>
          <cell r="N7" t="str">
            <v>Proteger los intereses de la organización como parte del proceso de cambio o terminación de empleo</v>
          </cell>
          <cell r="O7" t="str">
            <v>C6</v>
          </cell>
        </row>
        <row r="8">
          <cell r="K8" t="str">
            <v>Semanal</v>
          </cell>
          <cell r="M8" t="str">
            <v>8.1 Responsabilidad sobre los activos.</v>
          </cell>
          <cell r="N8" t="str">
            <v>Identificar los activos organizacionales y definir las responsabilidades de protección adecuadas.</v>
          </cell>
          <cell r="O8" t="str">
            <v>C7</v>
          </cell>
        </row>
        <row r="9">
          <cell r="K9" t="str">
            <v>Quincenal</v>
          </cell>
          <cell r="M9" t="str">
            <v>8.2 Clasificación de la información.</v>
          </cell>
          <cell r="N9" t="str">
            <v>Asegurar que la información recibe un nivel apropiado de protección, de acuerdo con su importancia para la organización.</v>
          </cell>
          <cell r="O9" t="str">
            <v>C8</v>
          </cell>
        </row>
        <row r="10">
          <cell r="K10" t="str">
            <v>Mensual</v>
          </cell>
          <cell r="M10" t="str">
            <v>8.3 Manejo de los soportes de almacenamiento.</v>
          </cell>
          <cell r="N10" t="str">
            <v>Evitar la divulgación, la modificación, el retiro o la destrucción no autorizados de información almacenada en los medios</v>
          </cell>
          <cell r="O10" t="str">
            <v>C9</v>
          </cell>
        </row>
        <row r="11">
          <cell r="K11" t="str">
            <v>Bimestral</v>
          </cell>
          <cell r="M11" t="str">
            <v>9.1 Requisitos de negocio para el control de accesos.</v>
          </cell>
          <cell r="N11" t="str">
            <v>Limitar el acceso a información y a instalaciones de procesamiento de información.</v>
          </cell>
          <cell r="O11" t="str">
            <v>C10</v>
          </cell>
        </row>
        <row r="12">
          <cell r="K12" t="str">
            <v>Trimestral</v>
          </cell>
          <cell r="M12" t="str">
            <v>9.2 Gestión de acceso de usuario.</v>
          </cell>
          <cell r="N12" t="str">
            <v>Asegurar el acceso de los usuarios autorizados y evitar el acceso no autorizado a sistemas y servicios.</v>
          </cell>
          <cell r="O12" t="str">
            <v>C11</v>
          </cell>
        </row>
        <row r="13">
          <cell r="K13" t="str">
            <v>Cuatrimestral</v>
          </cell>
          <cell r="M13" t="str">
            <v>9.3 Responsabilidades del usuario.</v>
          </cell>
          <cell r="N13" t="str">
            <v>Hacer que los usuarios rindan cuentas por la salvaguarda de su información de autenticación.</v>
          </cell>
          <cell r="O13" t="str">
            <v>C12</v>
          </cell>
        </row>
        <row r="14">
          <cell r="K14" t="str">
            <v>Semestral</v>
          </cell>
          <cell r="M14" t="str">
            <v>9.4 Control de acceso a sistemas y aplicaciones.</v>
          </cell>
          <cell r="N14" t="str">
            <v>Evitar el acceso no autorizado a sistemas y aplicaciones.</v>
          </cell>
          <cell r="O14" t="str">
            <v>C13</v>
          </cell>
        </row>
        <row r="15">
          <cell r="K15" t="str">
            <v>Anual</v>
          </cell>
          <cell r="M15" t="str">
            <v>10.1 Controles criptográficos.</v>
          </cell>
          <cell r="N15" t="str">
            <v>Asegurar el uso apropiado y eficaz de la criptografía para proteger la confidencialidad, autenticidad y/o la integridad de la información</v>
          </cell>
          <cell r="O15" t="str">
            <v>C14</v>
          </cell>
        </row>
        <row r="16">
          <cell r="K16" t="str">
            <v>Bienal</v>
          </cell>
          <cell r="M16" t="str">
            <v>11.1 Áreas seguras.</v>
          </cell>
          <cell r="N16" t="str">
            <v>Prevenir el acceso físico no autorizado, el daño e interferencia a la información y a las instalaciones de procesamiento de información de la organización.</v>
          </cell>
          <cell r="O16" t="str">
            <v>C15</v>
          </cell>
        </row>
        <row r="17">
          <cell r="K17" t="str">
            <v>Permanente</v>
          </cell>
          <cell r="M17" t="str">
            <v>11.2 Seguridad de los equipos.</v>
          </cell>
          <cell r="N17" t="str">
            <v>Prevenir la perdida, daño, robo o compromiso de activos, y la interrupción de las operaciones de la organización.</v>
          </cell>
          <cell r="O17" t="str">
            <v>C16</v>
          </cell>
        </row>
        <row r="18">
          <cell r="M18" t="str">
            <v>12.1 Responsabilidades y procedimientos de operación.</v>
          </cell>
          <cell r="N18" t="str">
            <v>Asegurar las operaciones correctas y seguras de las instalaciones de procesamiento de información.</v>
          </cell>
          <cell r="O18" t="str">
            <v>C17</v>
          </cell>
        </row>
        <row r="19">
          <cell r="M19" t="str">
            <v>12.2 Protección contra código malicioso.</v>
          </cell>
          <cell r="N19" t="str">
            <v>Asegurarse de que la información y las instalaciones de procesamiento de información estén protegidas contra códigos maliciosos.</v>
          </cell>
          <cell r="O19" t="str">
            <v>C18</v>
          </cell>
        </row>
        <row r="20">
          <cell r="M20" t="str">
            <v>12.3 Copias de seguridad.</v>
          </cell>
          <cell r="N20" t="str">
            <v>Proteger contra la perdida de datos</v>
          </cell>
          <cell r="O20" t="str">
            <v>C19</v>
          </cell>
        </row>
        <row r="21">
          <cell r="M21" t="str">
            <v>12.4 Registro de actividad y supervisión.</v>
          </cell>
          <cell r="N21" t="str">
            <v>Registrar eventos y generar evidencia</v>
          </cell>
          <cell r="O21" t="str">
            <v>C20</v>
          </cell>
        </row>
        <row r="22">
          <cell r="M22" t="str">
            <v>12.5 Control del software en explotación.</v>
          </cell>
          <cell r="N22" t="str">
            <v>Asegurarse de la integridad de los sistemas operacionales</v>
          </cell>
          <cell r="O22" t="str">
            <v>C21</v>
          </cell>
        </row>
        <row r="23">
          <cell r="M23" t="str">
            <v>12.6 Gestión de la vulnerabilidad técnica.</v>
          </cell>
          <cell r="N23" t="str">
            <v>Prevenir el aprovechamiento de las vulnerabilidades técnicas</v>
          </cell>
          <cell r="O23" t="str">
            <v>C22</v>
          </cell>
        </row>
        <row r="24">
          <cell r="M24" t="str">
            <v>12.7 Consideraciones de las auditorías de los sistemas de información.</v>
          </cell>
          <cell r="N24" t="str">
            <v>Minimizar el impacto de las actividades de auditoria sobre los sistemas operativos</v>
          </cell>
          <cell r="O24" t="str">
            <v>C23</v>
          </cell>
        </row>
        <row r="25">
          <cell r="M25" t="str">
            <v>13.1 Gestión de la seguridad en las redes.</v>
          </cell>
          <cell r="N25" t="str">
            <v>Asegurar la protección de la información en las redes, y sus instalaciones de procesamiento de información de soporte.</v>
          </cell>
          <cell r="O25" t="str">
            <v>C24</v>
          </cell>
        </row>
        <row r="26">
          <cell r="M26" t="str">
            <v>13.2 Intercambio de información con partes externas.</v>
          </cell>
          <cell r="N26" t="str">
            <v>Mantener la seguridad de la información transferida dentro de una organización y con cualquier entidad externa.</v>
          </cell>
          <cell r="O26" t="str">
            <v>C25</v>
          </cell>
        </row>
        <row r="27">
          <cell r="M27" t="str">
            <v>14.1 Requisitos de seguridad de los sistemas de información.</v>
          </cell>
          <cell r="N27" t="str">
            <v>Asegurar que la seguridad de la información sea una parte integral de los sistemas de información durante todo el ciclo de vida.   Esto incluye también los requisitos para sistemas de información que prestan servicios sobre redes.</v>
          </cell>
          <cell r="O27" t="str">
            <v>C26</v>
          </cell>
        </row>
        <row r="28">
          <cell r="M28" t="str">
            <v>14.2 Seguridad en los procesos de desarrollo y soporte.</v>
          </cell>
          <cell r="N28" t="str">
            <v>Asegurar que la seguridad de la información este diseñada e implementada dentro del ciclo de vida de desarrollo de los sistemas de información.</v>
          </cell>
          <cell r="O28" t="str">
            <v>C27</v>
          </cell>
        </row>
        <row r="29">
          <cell r="M29" t="str">
            <v>14.3 Datos de prueba.</v>
          </cell>
          <cell r="N29" t="str">
            <v xml:space="preserve">Asegurar la protección de los datos usados para  pruebas. </v>
          </cell>
          <cell r="O29" t="str">
            <v>C28</v>
          </cell>
        </row>
        <row r="30">
          <cell r="M30" t="str">
            <v>15.1 Seguridad de la información en las relaciones con proveedores.</v>
          </cell>
          <cell r="N30" t="str">
            <v>Asegurar la protección de los activos de la organización que sean accesibles a los proveedores.</v>
          </cell>
          <cell r="O30" t="str">
            <v>C29</v>
          </cell>
        </row>
        <row r="31">
          <cell r="M31" t="str">
            <v>15.2 Gestión de la prestación del servicio por proveedores.</v>
          </cell>
          <cell r="N31" t="str">
            <v>Mantener el nivel acordado de seguridad de la información y de prestación del servicio en línea con los acuerdos con los proveedores</v>
          </cell>
          <cell r="O31" t="str">
            <v>C30</v>
          </cell>
        </row>
        <row r="32">
          <cell r="M32" t="str">
            <v>16.1 Gestión de incidentes de seguridad de la información y mejoras.</v>
          </cell>
          <cell r="N32" t="str">
            <v>Asegurar un enfoque coherente y eficaz para la gestión de incidentes de seguridad de la información, incluida la comunicación sobre eventos de seguridad y debilidades.</v>
          </cell>
          <cell r="O32" t="str">
            <v>C31</v>
          </cell>
        </row>
        <row r="33">
          <cell r="M33" t="str">
            <v>17.1 Continuidad de la seguridad de la información.</v>
          </cell>
          <cell r="N33" t="str">
            <v>La continuidad de seguridad de la información se debe incluir en los sistemas de gestión de la continuidad de negocio de la organización.</v>
          </cell>
          <cell r="O33" t="str">
            <v>C32</v>
          </cell>
        </row>
        <row r="34">
          <cell r="M34" t="str">
            <v>17.2 Redundancias.</v>
          </cell>
          <cell r="N34" t="str">
            <v>Asegurar la disponibilidad de instalaciones de procesamiento de información.</v>
          </cell>
          <cell r="O34" t="str">
            <v>C33</v>
          </cell>
        </row>
        <row r="35">
          <cell r="M35" t="str">
            <v>18.1 Cumplimiento de los requisitos legales y contractuales.</v>
          </cell>
          <cell r="N35" t="str">
            <v>Evitar el incumplimiento de las obligaciones legales, estatutarias, de reglamentación o contractuales relacionadas con seguridad de la información y de cualquier requisito de seguridad.</v>
          </cell>
          <cell r="O35" t="str">
            <v>C34</v>
          </cell>
        </row>
        <row r="36">
          <cell r="M36" t="str">
            <v>18.2 Revisiones de la seguridad de la información.</v>
          </cell>
          <cell r="N36" t="str">
            <v>Asegurar que la seguridad de la información se implemente y opere de acuerdo con las políticas y procedimientos organizacionales.</v>
          </cell>
          <cell r="O36" t="str">
            <v>C35</v>
          </cell>
        </row>
        <row r="37">
          <cell r="M37" t="str">
            <v>No Aplica</v>
          </cell>
          <cell r="N37" t="str">
            <v>No Aplica</v>
          </cell>
          <cell r="O37" t="str">
            <v>No Aplica</v>
          </cell>
        </row>
      </sheetData>
      <sheetData sheetId="3"/>
      <sheetData sheetId="4"/>
      <sheetData sheetId="5"/>
      <sheetData sheetId="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sheetName val="Mapa final"/>
      <sheetName val="Opciones Tratamiento"/>
      <sheetName val="Matriz Calor Inherente"/>
      <sheetName val="Matriz Calor Residual"/>
      <sheetName val="Tabla probabilidad"/>
      <sheetName val="Tabla Impacto"/>
      <sheetName val="Tabla Valoración controles"/>
      <sheetName val="Hoja1"/>
    </sheetNames>
    <sheetDataSet>
      <sheetData sheetId="0"/>
      <sheetData sheetId="1"/>
      <sheetData sheetId="2">
        <row r="2">
          <cell r="E2" t="str">
            <v>Económico</v>
          </cell>
          <cell r="H2" t="str">
            <v>De_gestión</v>
          </cell>
          <cell r="K2" t="str">
            <v>Cada_Hora</v>
          </cell>
          <cell r="M2" t="str">
            <v>5.1 Directrices de la Dirección en seguridad de la información.</v>
          </cell>
          <cell r="N2" t="str">
            <v>Brindar orientación y soporte, por parte de la dirección, para la seguridad de la información de acuerdo con los requisitos del negocio y con las leyes y reglamentos pertinentes</v>
          </cell>
          <cell r="O2" t="str">
            <v>C1</v>
          </cell>
        </row>
        <row r="3">
          <cell r="H3" t="str">
            <v>De_corrupción</v>
          </cell>
          <cell r="K3" t="str">
            <v>Dos_veces_al_día</v>
          </cell>
          <cell r="M3" t="str">
            <v>6.1 Organización interna.</v>
          </cell>
          <cell r="N3" t="str">
            <v>Establecer un marco de referencia de gestión para iniciar y controlar la implementación y operación de la seguridad de la información dentro de la organización.</v>
          </cell>
          <cell r="O3" t="str">
            <v>C2</v>
          </cell>
        </row>
        <row r="4">
          <cell r="E4" t="str">
            <v>Económico y Reputacional</v>
          </cell>
          <cell r="H4" t="str">
            <v>De_seguridad_de_la_información</v>
          </cell>
          <cell r="K4" t="str">
            <v>Diaria</v>
          </cell>
          <cell r="M4" t="str">
            <v>6.2 Dispositivos para movilidad y teletrabajo.</v>
          </cell>
          <cell r="N4" t="str">
            <v>Garantizar la seguridad del teletrabajo y el uso de dispositivos móviles</v>
          </cell>
          <cell r="O4" t="str">
            <v>C3</v>
          </cell>
        </row>
        <row r="5">
          <cell r="K5" t="str">
            <v>Cada_dos_días</v>
          </cell>
          <cell r="M5" t="str">
            <v>7.1 Antes de la contratación.</v>
          </cell>
          <cell r="N5" t="str">
            <v>Asegurar que los empleados y contratistas comprenden sus responsabilidades y son idóneos en los roles para los que se consideran.</v>
          </cell>
          <cell r="O5" t="str">
            <v>C4</v>
          </cell>
        </row>
        <row r="6">
          <cell r="K6" t="str">
            <v>Cada_tres_días</v>
          </cell>
          <cell r="M6" t="str">
            <v>7.2 Durante la contratación.</v>
          </cell>
          <cell r="N6" t="str">
            <v>Asegurarse de que los empleados y contratistas tomen conciencia de sus responsabilidades de seguridad de la información y las cumplan.</v>
          </cell>
          <cell r="O6" t="str">
            <v>C5</v>
          </cell>
        </row>
        <row r="7">
          <cell r="K7" t="str">
            <v>Cada_cuatro_días</v>
          </cell>
          <cell r="M7" t="str">
            <v>7.3 Cese o cambio de puesto de trabajo.</v>
          </cell>
          <cell r="N7" t="str">
            <v>Proteger los intereses de la organización como parte del proceso de cambio o terminación de empleo</v>
          </cell>
          <cell r="O7" t="str">
            <v>C6</v>
          </cell>
        </row>
        <row r="8">
          <cell r="K8" t="str">
            <v>Semanal</v>
          </cell>
          <cell r="M8" t="str">
            <v>8.1 Responsabilidad sobre los activos.</v>
          </cell>
          <cell r="N8" t="str">
            <v>Identificar los activos organizacionales y definir las responsabilidades de protección adecuadas.</v>
          </cell>
          <cell r="O8" t="str">
            <v>C7</v>
          </cell>
        </row>
        <row r="9">
          <cell r="K9" t="str">
            <v>Quincenal</v>
          </cell>
          <cell r="M9" t="str">
            <v>8.2 Clasificación de la información.</v>
          </cell>
          <cell r="N9" t="str">
            <v>Asegurar que la información recibe un nivel apropiado de protección, de acuerdo con su importancia para la organización.</v>
          </cell>
          <cell r="O9" t="str">
            <v>C8</v>
          </cell>
        </row>
        <row r="10">
          <cell r="K10" t="str">
            <v>Mensual</v>
          </cell>
          <cell r="M10" t="str">
            <v>8.3 Manejo de los soportes de almacenamiento.</v>
          </cell>
          <cell r="N10" t="str">
            <v>Evitar la divulgación, la modificación, el retiro o la destrucción no autorizados de información almacenada en los medios</v>
          </cell>
          <cell r="O10" t="str">
            <v>C9</v>
          </cell>
        </row>
        <row r="11">
          <cell r="K11" t="str">
            <v>Bimestral</v>
          </cell>
          <cell r="M11" t="str">
            <v>9.1 Requisitos de negocio para el control de accesos.</v>
          </cell>
          <cell r="N11" t="str">
            <v>Limitar el acceso a información y a instalaciones de procesamiento de información.</v>
          </cell>
          <cell r="O11" t="str">
            <v>C10</v>
          </cell>
        </row>
        <row r="12">
          <cell r="K12" t="str">
            <v>Trimestral</v>
          </cell>
          <cell r="M12" t="str">
            <v>9.2 Gestión de acceso de usuario.</v>
          </cell>
          <cell r="N12" t="str">
            <v>Asegurar el acceso de los usuarios autorizados y evitar el acceso no autorizado a sistemas y servicios.</v>
          </cell>
          <cell r="O12" t="str">
            <v>C11</v>
          </cell>
        </row>
        <row r="13">
          <cell r="K13" t="str">
            <v>Cuatrimestral</v>
          </cell>
          <cell r="M13" t="str">
            <v>9.3 Responsabilidades del usuario.</v>
          </cell>
          <cell r="N13" t="str">
            <v>Hacer que los usuarios rindan cuentas por la salvaguarda de su información de autenticación.</v>
          </cell>
          <cell r="O13" t="str">
            <v>C12</v>
          </cell>
        </row>
        <row r="14">
          <cell r="K14" t="str">
            <v>Semestral</v>
          </cell>
          <cell r="M14" t="str">
            <v>9.4 Control de acceso a sistemas y aplicaciones.</v>
          </cell>
          <cell r="N14" t="str">
            <v>Evitar el acceso no autorizado a sistemas y aplicaciones.</v>
          </cell>
          <cell r="O14" t="str">
            <v>C13</v>
          </cell>
        </row>
        <row r="15">
          <cell r="K15" t="str">
            <v>Anual</v>
          </cell>
          <cell r="M15" t="str">
            <v>10.1 Controles criptográficos.</v>
          </cell>
          <cell r="N15" t="str">
            <v>Asegurar el uso apropiado y eficaz de la criptografía para proteger la confidencialidad, autenticidad y/o la integridad de la información</v>
          </cell>
          <cell r="O15" t="str">
            <v>C14</v>
          </cell>
        </row>
        <row r="16">
          <cell r="K16" t="str">
            <v>Bienal</v>
          </cell>
          <cell r="M16" t="str">
            <v>11.1 Áreas seguras.</v>
          </cell>
          <cell r="N16" t="str">
            <v>Prevenir el acceso físico no autorizado, el daño e interferencia a la información y a las instalaciones de procesamiento de información de la organización.</v>
          </cell>
          <cell r="O16" t="str">
            <v>C15</v>
          </cell>
        </row>
        <row r="17">
          <cell r="K17" t="str">
            <v>Permanente</v>
          </cell>
          <cell r="M17" t="str">
            <v>11.2 Seguridad de los equipos.</v>
          </cell>
          <cell r="N17" t="str">
            <v>Prevenir la perdida, daño, robo o compromiso de activos, y la interrupción de las operaciones de la organización.</v>
          </cell>
          <cell r="O17" t="str">
            <v>C16</v>
          </cell>
        </row>
        <row r="18">
          <cell r="M18" t="str">
            <v>12.1 Responsabilidades y procedimientos de operación.</v>
          </cell>
          <cell r="N18" t="str">
            <v>Asegurar las operaciones correctas y seguras de las instalaciones de procesamiento de información.</v>
          </cell>
          <cell r="O18" t="str">
            <v>C17</v>
          </cell>
        </row>
        <row r="19">
          <cell r="M19" t="str">
            <v>12.2 Protección contra código malicioso.</v>
          </cell>
          <cell r="N19" t="str">
            <v>Asegurarse de que la información y las instalaciones de procesamiento de información estén protegidas contra códigos maliciosos.</v>
          </cell>
          <cell r="O19" t="str">
            <v>C18</v>
          </cell>
        </row>
        <row r="20">
          <cell r="M20" t="str">
            <v>12.3 Copias de seguridad.</v>
          </cell>
          <cell r="N20" t="str">
            <v>Proteger contra la perdida de datos</v>
          </cell>
          <cell r="O20" t="str">
            <v>C19</v>
          </cell>
        </row>
        <row r="21">
          <cell r="M21" t="str">
            <v>12.4 Registro de actividad y supervisión.</v>
          </cell>
          <cell r="N21" t="str">
            <v>Registrar eventos y generar evidencia</v>
          </cell>
          <cell r="O21" t="str">
            <v>C20</v>
          </cell>
        </row>
        <row r="22">
          <cell r="M22" t="str">
            <v>12.5 Control del software en explotación.</v>
          </cell>
          <cell r="N22" t="str">
            <v>Asegurarse de la integridad de los sistemas operacionales</v>
          </cell>
          <cell r="O22" t="str">
            <v>C21</v>
          </cell>
        </row>
        <row r="23">
          <cell r="M23" t="str">
            <v>12.6 Gestión de la vulnerabilidad técnica.</v>
          </cell>
          <cell r="N23" t="str">
            <v>Prevenir el aprovechamiento de las vulnerabilidades técnicas</v>
          </cell>
          <cell r="O23" t="str">
            <v>C22</v>
          </cell>
        </row>
        <row r="24">
          <cell r="M24" t="str">
            <v>12.7 Consideraciones de las auditorías de los sistemas de información.</v>
          </cell>
          <cell r="N24" t="str">
            <v>Minimizar el impacto de las actividades de auditoria sobre los sistemas operativos</v>
          </cell>
          <cell r="O24" t="str">
            <v>C23</v>
          </cell>
        </row>
        <row r="25">
          <cell r="M25" t="str">
            <v>13.1 Gestión de la seguridad en las redes.</v>
          </cell>
          <cell r="N25" t="str">
            <v>Asegurar la protección de la información en las redes, y sus instalaciones de procesamiento de información de soporte.</v>
          </cell>
          <cell r="O25" t="str">
            <v>C24</v>
          </cell>
        </row>
        <row r="26">
          <cell r="M26" t="str">
            <v>13.2 Intercambio de información con partes externas.</v>
          </cell>
          <cell r="N26" t="str">
            <v>Mantener la seguridad de la información transferida dentro de una organización y con cualquier entidad externa.</v>
          </cell>
          <cell r="O26" t="str">
            <v>C25</v>
          </cell>
        </row>
        <row r="27">
          <cell r="M27" t="str">
            <v>14.1 Requisitos de seguridad de los sistemas de información.</v>
          </cell>
          <cell r="N27" t="str">
            <v>Asegurar que la seguridad de la información sea una parte integral de los sistemas de información durante todo el ciclo de vida.   Esto incluye también los requisitos para sistemas de información que prestan servicios sobre redes.</v>
          </cell>
          <cell r="O27" t="str">
            <v>C26</v>
          </cell>
        </row>
        <row r="28">
          <cell r="M28" t="str">
            <v>14.2 Seguridad en los procesos de desarrollo y soporte.</v>
          </cell>
          <cell r="N28" t="str">
            <v>Asegurar que la seguridad de la información este diseñada e implementada dentro del ciclo de vida de desarrollo de los sistemas de información.</v>
          </cell>
          <cell r="O28" t="str">
            <v>C27</v>
          </cell>
        </row>
        <row r="29">
          <cell r="M29" t="str">
            <v>14.3 Datos de prueba.</v>
          </cell>
          <cell r="N29" t="str">
            <v xml:space="preserve">Asegurar la protección de los datos usados para  pruebas. </v>
          </cell>
          <cell r="O29" t="str">
            <v>C28</v>
          </cell>
        </row>
        <row r="30">
          <cell r="M30" t="str">
            <v>15.1 Seguridad de la información en las relaciones con proveedores.</v>
          </cell>
          <cell r="N30" t="str">
            <v>Asegurar la protección de los activos de la organización que sean accesibles a los proveedores.</v>
          </cell>
          <cell r="O30" t="str">
            <v>C29</v>
          </cell>
        </row>
        <row r="31">
          <cell r="M31" t="str">
            <v>15.2 Gestión de la prestación del servicio por proveedores.</v>
          </cell>
          <cell r="N31" t="str">
            <v>Mantener el nivel acordado de seguridad de la información y de prestación del servicio en línea con los acuerdos con los proveedores</v>
          </cell>
          <cell r="O31" t="str">
            <v>C30</v>
          </cell>
        </row>
        <row r="32">
          <cell r="M32" t="str">
            <v>16.1 Gestión de incidentes de seguridad de la información y mejoras.</v>
          </cell>
          <cell r="N32" t="str">
            <v>Asegurar un enfoque coherente y eficaz para la gestión de incidentes de seguridad de la información, incluida la comunicación sobre eventos de seguridad y debilidades.</v>
          </cell>
          <cell r="O32" t="str">
            <v>C31</v>
          </cell>
        </row>
        <row r="33">
          <cell r="M33" t="str">
            <v>17.1 Continuidad de la seguridad de la información.</v>
          </cell>
          <cell r="N33" t="str">
            <v>La continuidad de seguridad de la información se debe incluir en los sistemas de gestión de la continuidad de negocio de la organización.</v>
          </cell>
          <cell r="O33" t="str">
            <v>C32</v>
          </cell>
        </row>
        <row r="34">
          <cell r="M34" t="str">
            <v>17.2 Redundancias.</v>
          </cell>
          <cell r="N34" t="str">
            <v>Asegurar la disponibilidad de instalaciones de procesamiento de información.</v>
          </cell>
          <cell r="O34" t="str">
            <v>C33</v>
          </cell>
        </row>
        <row r="35">
          <cell r="M35" t="str">
            <v>18.1 Cumplimiento de los requisitos legales y contractuales.</v>
          </cell>
          <cell r="N35" t="str">
            <v>Evitar el incumplimiento de las obligaciones legales, estatutarias, de reglamentación o contractuales relacionadas con seguridad de la información y de cualquier requisito de seguridad.</v>
          </cell>
          <cell r="O35" t="str">
            <v>C34</v>
          </cell>
        </row>
        <row r="36">
          <cell r="M36" t="str">
            <v>18.2 Revisiones de la seguridad de la información.</v>
          </cell>
          <cell r="N36" t="str">
            <v>Asegurar que la seguridad de la información se implemente y opere de acuerdo con las políticas y procedimientos organizacionales.</v>
          </cell>
          <cell r="O36" t="str">
            <v>C35</v>
          </cell>
        </row>
        <row r="37">
          <cell r="M37" t="str">
            <v>No Aplica</v>
          </cell>
          <cell r="N37" t="str">
            <v>No Aplica</v>
          </cell>
          <cell r="O37" t="str">
            <v>No Aplica</v>
          </cell>
        </row>
      </sheetData>
      <sheetData sheetId="3"/>
      <sheetData sheetId="4"/>
      <sheetData sheetId="5"/>
      <sheetData sheetId="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770DDDF-22C1-4DBC-B591-1390380B4D93}" name="Tabla2" displayName="Tabla2" ref="H1:P1048576" totalsRowShown="0">
  <autoFilter ref="H1:P1048576" xr:uid="{7770DDDF-22C1-4DBC-B591-1390380B4D93}"/>
  <tableColumns count="9">
    <tableColumn id="1" xr3:uid="{25684B83-90E5-474F-ADE9-6F4A1ED098FB}" name="Tipo de Riesgo"/>
    <tableColumn id="2" xr3:uid="{2AE64B3D-8D6A-48F8-A1FE-AA2014238D34}" name="Activos de información"/>
    <tableColumn id="3" xr3:uid="{9E9515D4-A2F8-441B-AFBD-A2D2BF784AA1}" name="Interrupción"/>
    <tableColumn id="4" xr3:uid="{EDADA124-3B2B-4F74-A57D-8BFB7B045AE9}" name="Frecuencia de ejecución de la actividad"/>
    <tableColumn id="5" xr3:uid="{4336B0D8-1824-4FCC-8D30-D18F70B8619A}" name="Criterio para probabilidad"/>
    <tableColumn id="6" xr3:uid="{8AB1769A-A6C6-40AF-9917-B3C5D5647775}" name="Nombre "/>
    <tableColumn id="7" xr3:uid="{ACCAFD86-5B8C-4969-92E5-1FD1CFDC8B81}" name="Objetivo de Control ISO 27001"/>
    <tableColumn id="9" xr3:uid="{31B27B52-8973-4213-A3CD-CB2045BBD090}" name="#" dataDxfId="257"/>
    <tableColumn id="8" xr3:uid="{C6E17333-88EA-434D-8F78-5B279BB0D980}" name="Columna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2.5" defaultRowHeight="15" customHeight="1" x14ac:dyDescent="0.15"/>
  <cols>
    <col min="1" max="1" width="2.5" customWidth="1"/>
    <col min="2" max="3" width="21.5" customWidth="1"/>
    <col min="4" max="4" width="18.5" customWidth="1"/>
    <col min="5" max="5" width="21.5" customWidth="1"/>
    <col min="6" max="6" width="24.1640625" customWidth="1"/>
    <col min="7" max="8" width="21.5" customWidth="1"/>
    <col min="9" max="26" width="9.33203125" customWidth="1"/>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c r="B2" s="185" t="s">
        <v>0</v>
      </c>
      <c r="C2" s="186"/>
      <c r="D2" s="186"/>
      <c r="E2" s="186"/>
      <c r="F2" s="186"/>
      <c r="G2" s="186"/>
      <c r="H2" s="187"/>
      <c r="I2" s="1"/>
      <c r="J2" s="1"/>
      <c r="K2" s="1"/>
      <c r="L2" s="1"/>
      <c r="M2" s="1"/>
      <c r="N2" s="1"/>
      <c r="O2" s="1"/>
      <c r="P2" s="1"/>
      <c r="Q2" s="1"/>
      <c r="R2" s="1"/>
      <c r="S2" s="1"/>
      <c r="T2" s="1"/>
      <c r="U2" s="1"/>
      <c r="V2" s="1"/>
      <c r="W2" s="1"/>
      <c r="X2" s="1"/>
      <c r="Y2" s="1"/>
      <c r="Z2" s="1"/>
    </row>
    <row r="3" spans="1:26" x14ac:dyDescent="0.2">
      <c r="A3" s="1"/>
      <c r="B3" s="2"/>
      <c r="C3" s="3"/>
      <c r="D3" s="3"/>
      <c r="E3" s="3"/>
      <c r="F3" s="3"/>
      <c r="G3" s="3"/>
      <c r="H3" s="4"/>
      <c r="I3" s="1"/>
      <c r="J3" s="1"/>
      <c r="K3" s="1"/>
      <c r="L3" s="1"/>
      <c r="M3" s="1"/>
      <c r="N3" s="1"/>
      <c r="O3" s="1"/>
      <c r="P3" s="1"/>
      <c r="Q3" s="1"/>
      <c r="R3" s="1"/>
      <c r="S3" s="1"/>
      <c r="T3" s="1"/>
      <c r="U3" s="1"/>
      <c r="V3" s="1"/>
      <c r="W3" s="1"/>
      <c r="X3" s="1"/>
      <c r="Y3" s="1"/>
      <c r="Z3" s="1"/>
    </row>
    <row r="4" spans="1:26" ht="63" customHeight="1" x14ac:dyDescent="0.2">
      <c r="A4" s="1"/>
      <c r="B4" s="188" t="s">
        <v>1</v>
      </c>
      <c r="C4" s="189"/>
      <c r="D4" s="189"/>
      <c r="E4" s="189"/>
      <c r="F4" s="189"/>
      <c r="G4" s="189"/>
      <c r="H4" s="190"/>
      <c r="I4" s="1"/>
      <c r="J4" s="1"/>
      <c r="K4" s="1"/>
      <c r="L4" s="1"/>
      <c r="M4" s="1"/>
      <c r="N4" s="1"/>
      <c r="O4" s="1"/>
      <c r="P4" s="1"/>
      <c r="Q4" s="1"/>
      <c r="R4" s="1"/>
      <c r="S4" s="1"/>
      <c r="T4" s="1"/>
      <c r="U4" s="1"/>
      <c r="V4" s="1"/>
      <c r="W4" s="1"/>
      <c r="X4" s="1"/>
      <c r="Y4" s="1"/>
      <c r="Z4" s="1"/>
    </row>
    <row r="5" spans="1:26" ht="63" customHeight="1" x14ac:dyDescent="0.2">
      <c r="A5" s="1"/>
      <c r="B5" s="191"/>
      <c r="C5" s="192"/>
      <c r="D5" s="192"/>
      <c r="E5" s="192"/>
      <c r="F5" s="192"/>
      <c r="G5" s="192"/>
      <c r="H5" s="193"/>
      <c r="I5" s="1"/>
      <c r="J5" s="1"/>
      <c r="K5" s="1"/>
      <c r="L5" s="1"/>
      <c r="M5" s="1"/>
      <c r="N5" s="1"/>
      <c r="O5" s="1"/>
      <c r="P5" s="1"/>
      <c r="Q5" s="1"/>
      <c r="R5" s="1"/>
      <c r="S5" s="1"/>
      <c r="T5" s="1"/>
      <c r="U5" s="1"/>
      <c r="V5" s="1"/>
      <c r="W5" s="1"/>
      <c r="X5" s="1"/>
      <c r="Y5" s="1"/>
      <c r="Z5" s="1"/>
    </row>
    <row r="6" spans="1:26" x14ac:dyDescent="0.2">
      <c r="A6" s="1"/>
      <c r="B6" s="194" t="s">
        <v>2</v>
      </c>
      <c r="C6" s="195"/>
      <c r="D6" s="195"/>
      <c r="E6" s="195"/>
      <c r="F6" s="195"/>
      <c r="G6" s="195"/>
      <c r="H6" s="196"/>
      <c r="I6" s="1"/>
      <c r="J6" s="1"/>
      <c r="K6" s="1"/>
      <c r="L6" s="1"/>
      <c r="M6" s="1"/>
      <c r="N6" s="1"/>
      <c r="O6" s="1"/>
      <c r="P6" s="1"/>
      <c r="Q6" s="1"/>
      <c r="R6" s="1"/>
      <c r="S6" s="1"/>
      <c r="T6" s="1"/>
      <c r="U6" s="1"/>
      <c r="V6" s="1"/>
      <c r="W6" s="1"/>
      <c r="X6" s="1"/>
      <c r="Y6" s="1"/>
      <c r="Z6" s="1"/>
    </row>
    <row r="7" spans="1:26" ht="95.25" customHeight="1" x14ac:dyDescent="0.2">
      <c r="A7" s="1"/>
      <c r="B7" s="197" t="s">
        <v>3</v>
      </c>
      <c r="C7" s="198"/>
      <c r="D7" s="198"/>
      <c r="E7" s="198"/>
      <c r="F7" s="198"/>
      <c r="G7" s="198"/>
      <c r="H7" s="199"/>
      <c r="I7" s="1"/>
      <c r="J7" s="1"/>
      <c r="K7" s="1"/>
      <c r="L7" s="1"/>
      <c r="M7" s="1"/>
      <c r="N7" s="1"/>
      <c r="O7" s="1"/>
      <c r="P7" s="1"/>
      <c r="Q7" s="1"/>
      <c r="R7" s="1"/>
      <c r="S7" s="1"/>
      <c r="T7" s="1"/>
      <c r="U7" s="1"/>
      <c r="V7" s="1"/>
      <c r="W7" s="1"/>
      <c r="X7" s="1"/>
      <c r="Y7" s="1"/>
      <c r="Z7" s="1"/>
    </row>
    <row r="8" spans="1:26" x14ac:dyDescent="0.2">
      <c r="A8" s="1"/>
      <c r="B8" s="5"/>
      <c r="C8" s="6"/>
      <c r="D8" s="6"/>
      <c r="E8" s="6"/>
      <c r="F8" s="6"/>
      <c r="G8" s="6"/>
      <c r="H8" s="7"/>
      <c r="I8" s="1"/>
      <c r="J8" s="1"/>
      <c r="K8" s="1"/>
      <c r="L8" s="1"/>
      <c r="M8" s="1"/>
      <c r="N8" s="1"/>
      <c r="O8" s="1"/>
      <c r="P8" s="1"/>
      <c r="Q8" s="1"/>
      <c r="R8" s="1"/>
      <c r="S8" s="1"/>
      <c r="T8" s="1"/>
      <c r="U8" s="1"/>
      <c r="V8" s="1"/>
      <c r="W8" s="1"/>
      <c r="X8" s="1"/>
      <c r="Y8" s="1"/>
      <c r="Z8" s="1"/>
    </row>
    <row r="9" spans="1:26" ht="16.5" customHeight="1" x14ac:dyDescent="0.2">
      <c r="A9" s="1"/>
      <c r="B9" s="200" t="s">
        <v>4</v>
      </c>
      <c r="C9" s="189"/>
      <c r="D9" s="189"/>
      <c r="E9" s="189"/>
      <c r="F9" s="189"/>
      <c r="G9" s="189"/>
      <c r="H9" s="190"/>
      <c r="I9" s="1"/>
      <c r="J9" s="1"/>
      <c r="K9" s="1"/>
      <c r="L9" s="1"/>
      <c r="M9" s="1"/>
      <c r="N9" s="1"/>
      <c r="O9" s="1"/>
      <c r="P9" s="1"/>
      <c r="Q9" s="1"/>
      <c r="R9" s="1"/>
      <c r="S9" s="1"/>
      <c r="T9" s="1"/>
      <c r="U9" s="1"/>
      <c r="V9" s="1"/>
      <c r="W9" s="1"/>
      <c r="X9" s="1"/>
      <c r="Y9" s="1"/>
      <c r="Z9" s="1"/>
    </row>
    <row r="10" spans="1:26" ht="44.25" customHeight="1" x14ac:dyDescent="0.2">
      <c r="A10" s="1"/>
      <c r="B10" s="201"/>
      <c r="C10" s="189"/>
      <c r="D10" s="189"/>
      <c r="E10" s="189"/>
      <c r="F10" s="189"/>
      <c r="G10" s="189"/>
      <c r="H10" s="190"/>
      <c r="I10" s="1"/>
      <c r="J10" s="1"/>
      <c r="K10" s="1"/>
      <c r="L10" s="1"/>
      <c r="M10" s="1"/>
      <c r="N10" s="1"/>
      <c r="O10" s="1"/>
      <c r="P10" s="1"/>
      <c r="Q10" s="1"/>
      <c r="R10" s="1"/>
      <c r="S10" s="1"/>
      <c r="T10" s="1"/>
      <c r="U10" s="1"/>
      <c r="V10" s="1"/>
      <c r="W10" s="1"/>
      <c r="X10" s="1"/>
      <c r="Y10" s="1"/>
      <c r="Z10" s="1"/>
    </row>
    <row r="11" spans="1:26" x14ac:dyDescent="0.2">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x14ac:dyDescent="0.2">
      <c r="A12" s="1"/>
      <c r="B12" s="8"/>
      <c r="C12" s="181" t="s">
        <v>5</v>
      </c>
      <c r="D12" s="182"/>
      <c r="E12" s="183" t="s">
        <v>6</v>
      </c>
      <c r="F12" s="184"/>
      <c r="G12" s="9"/>
      <c r="H12" s="12"/>
      <c r="I12" s="1"/>
      <c r="J12" s="1"/>
      <c r="K12" s="1"/>
      <c r="L12" s="1"/>
      <c r="M12" s="1"/>
      <c r="N12" s="1"/>
      <c r="O12" s="1"/>
      <c r="P12" s="1"/>
      <c r="Q12" s="1"/>
      <c r="R12" s="1"/>
      <c r="S12" s="1"/>
      <c r="T12" s="1"/>
      <c r="U12" s="1"/>
      <c r="V12" s="1"/>
      <c r="W12" s="1"/>
      <c r="X12" s="1"/>
      <c r="Y12" s="1"/>
      <c r="Z12" s="1"/>
    </row>
    <row r="13" spans="1:26" ht="35.25" customHeight="1" x14ac:dyDescent="0.2">
      <c r="A13" s="1"/>
      <c r="B13" s="8"/>
      <c r="C13" s="177" t="s">
        <v>7</v>
      </c>
      <c r="D13" s="178"/>
      <c r="E13" s="179" t="s">
        <v>8</v>
      </c>
      <c r="F13" s="180"/>
      <c r="G13" s="9"/>
      <c r="H13" s="12"/>
      <c r="I13" s="1"/>
      <c r="J13" s="1"/>
      <c r="K13" s="1"/>
      <c r="L13" s="1"/>
      <c r="M13" s="1"/>
      <c r="N13" s="1"/>
      <c r="O13" s="1"/>
      <c r="P13" s="1"/>
      <c r="Q13" s="1"/>
      <c r="R13" s="1"/>
      <c r="S13" s="1"/>
      <c r="T13" s="1"/>
      <c r="U13" s="1"/>
      <c r="V13" s="1"/>
      <c r="W13" s="1"/>
      <c r="X13" s="1"/>
      <c r="Y13" s="1"/>
      <c r="Z13" s="1"/>
    </row>
    <row r="14" spans="1:26" ht="17.25" customHeight="1" x14ac:dyDescent="0.2">
      <c r="A14" s="1"/>
      <c r="B14" s="8"/>
      <c r="C14" s="177" t="s">
        <v>9</v>
      </c>
      <c r="D14" s="178"/>
      <c r="E14" s="179" t="s">
        <v>10</v>
      </c>
      <c r="F14" s="180"/>
      <c r="G14" s="9"/>
      <c r="H14" s="12"/>
      <c r="I14" s="1"/>
      <c r="J14" s="1"/>
      <c r="K14" s="1"/>
      <c r="L14" s="1"/>
      <c r="M14" s="1"/>
      <c r="N14" s="1"/>
      <c r="O14" s="1"/>
      <c r="P14" s="1"/>
      <c r="Q14" s="1"/>
      <c r="R14" s="1"/>
      <c r="S14" s="1"/>
      <c r="T14" s="1"/>
      <c r="U14" s="1"/>
      <c r="V14" s="1"/>
      <c r="W14" s="1"/>
      <c r="X14" s="1"/>
      <c r="Y14" s="1"/>
      <c r="Z14" s="1"/>
    </row>
    <row r="15" spans="1:26" ht="19.5" customHeight="1" x14ac:dyDescent="0.2">
      <c r="A15" s="1"/>
      <c r="B15" s="8"/>
      <c r="C15" s="177" t="s">
        <v>11</v>
      </c>
      <c r="D15" s="178"/>
      <c r="E15" s="179" t="s">
        <v>12</v>
      </c>
      <c r="F15" s="180"/>
      <c r="G15" s="9"/>
      <c r="H15" s="12"/>
      <c r="I15" s="1"/>
      <c r="J15" s="1"/>
      <c r="K15" s="1"/>
      <c r="L15" s="1"/>
      <c r="M15" s="1"/>
      <c r="N15" s="1"/>
      <c r="O15" s="1"/>
      <c r="P15" s="1"/>
      <c r="Q15" s="1"/>
      <c r="R15" s="1"/>
      <c r="S15" s="1"/>
      <c r="T15" s="1"/>
      <c r="U15" s="1"/>
      <c r="V15" s="1"/>
      <c r="W15" s="1"/>
      <c r="X15" s="1"/>
      <c r="Y15" s="1"/>
      <c r="Z15" s="1"/>
    </row>
    <row r="16" spans="1:26" ht="69.75" customHeight="1" x14ac:dyDescent="0.2">
      <c r="A16" s="1"/>
      <c r="B16" s="8"/>
      <c r="C16" s="177" t="s">
        <v>13</v>
      </c>
      <c r="D16" s="178"/>
      <c r="E16" s="179" t="s">
        <v>14</v>
      </c>
      <c r="F16" s="180"/>
      <c r="G16" s="9"/>
      <c r="H16" s="12"/>
      <c r="I16" s="1"/>
      <c r="J16" s="1"/>
      <c r="K16" s="1"/>
      <c r="L16" s="1"/>
      <c r="M16" s="1"/>
      <c r="N16" s="1"/>
      <c r="O16" s="1"/>
      <c r="P16" s="1"/>
      <c r="Q16" s="1"/>
      <c r="R16" s="1"/>
      <c r="S16" s="1"/>
      <c r="T16" s="1"/>
      <c r="U16" s="1"/>
      <c r="V16" s="1"/>
      <c r="W16" s="1"/>
      <c r="X16" s="1"/>
      <c r="Y16" s="1"/>
      <c r="Z16" s="1"/>
    </row>
    <row r="17" spans="1:26" ht="34.5" customHeight="1" x14ac:dyDescent="0.2">
      <c r="A17" s="1"/>
      <c r="B17" s="8"/>
      <c r="C17" s="173" t="s">
        <v>15</v>
      </c>
      <c r="D17" s="174"/>
      <c r="E17" s="169" t="s">
        <v>16</v>
      </c>
      <c r="F17" s="170"/>
      <c r="G17" s="9"/>
      <c r="H17" s="12"/>
      <c r="I17" s="1"/>
      <c r="J17" s="1"/>
      <c r="K17" s="1"/>
      <c r="L17" s="1"/>
      <c r="M17" s="1"/>
      <c r="N17" s="1"/>
      <c r="O17" s="1"/>
      <c r="P17" s="1"/>
      <c r="Q17" s="1"/>
      <c r="R17" s="1"/>
      <c r="S17" s="1"/>
      <c r="T17" s="1"/>
      <c r="U17" s="1"/>
      <c r="V17" s="1"/>
      <c r="W17" s="1"/>
      <c r="X17" s="1"/>
      <c r="Y17" s="1"/>
      <c r="Z17" s="1"/>
    </row>
    <row r="18" spans="1:26" ht="27.75" customHeight="1" x14ac:dyDescent="0.2">
      <c r="A18" s="1"/>
      <c r="B18" s="8"/>
      <c r="C18" s="173" t="s">
        <v>17</v>
      </c>
      <c r="D18" s="174"/>
      <c r="E18" s="169" t="s">
        <v>18</v>
      </c>
      <c r="F18" s="170"/>
      <c r="G18" s="9"/>
      <c r="H18" s="12"/>
      <c r="I18" s="1"/>
      <c r="J18" s="1"/>
      <c r="K18" s="1"/>
      <c r="L18" s="1"/>
      <c r="M18" s="1"/>
      <c r="N18" s="1"/>
      <c r="O18" s="1"/>
      <c r="P18" s="1"/>
      <c r="Q18" s="1"/>
      <c r="R18" s="1"/>
      <c r="S18" s="1"/>
      <c r="T18" s="1"/>
      <c r="U18" s="1"/>
      <c r="V18" s="1"/>
      <c r="W18" s="1"/>
      <c r="X18" s="1"/>
      <c r="Y18" s="1"/>
      <c r="Z18" s="1"/>
    </row>
    <row r="19" spans="1:26" ht="28.5" customHeight="1" x14ac:dyDescent="0.2">
      <c r="A19" s="1"/>
      <c r="B19" s="8"/>
      <c r="C19" s="173" t="s">
        <v>19</v>
      </c>
      <c r="D19" s="174"/>
      <c r="E19" s="169" t="s">
        <v>20</v>
      </c>
      <c r="F19" s="170"/>
      <c r="G19" s="9"/>
      <c r="H19" s="12"/>
      <c r="I19" s="1"/>
      <c r="J19" s="1"/>
      <c r="K19" s="1"/>
      <c r="L19" s="1"/>
      <c r="M19" s="1"/>
      <c r="N19" s="1"/>
      <c r="O19" s="1"/>
      <c r="P19" s="1"/>
      <c r="Q19" s="1"/>
      <c r="R19" s="1"/>
      <c r="S19" s="1"/>
      <c r="T19" s="1"/>
      <c r="U19" s="1"/>
      <c r="V19" s="1"/>
      <c r="W19" s="1"/>
      <c r="X19" s="1"/>
      <c r="Y19" s="1"/>
      <c r="Z19" s="1"/>
    </row>
    <row r="20" spans="1:26" ht="72.75" customHeight="1" x14ac:dyDescent="0.2">
      <c r="A20" s="1"/>
      <c r="B20" s="8"/>
      <c r="C20" s="173" t="s">
        <v>21</v>
      </c>
      <c r="D20" s="174"/>
      <c r="E20" s="169" t="s">
        <v>22</v>
      </c>
      <c r="F20" s="170"/>
      <c r="G20" s="9"/>
      <c r="H20" s="12"/>
      <c r="I20" s="1"/>
      <c r="J20" s="1"/>
      <c r="K20" s="1"/>
      <c r="L20" s="1"/>
      <c r="M20" s="1"/>
      <c r="N20" s="1"/>
      <c r="O20" s="1"/>
      <c r="P20" s="1"/>
      <c r="Q20" s="1"/>
      <c r="R20" s="1"/>
      <c r="S20" s="1"/>
      <c r="T20" s="1"/>
      <c r="U20" s="1"/>
      <c r="V20" s="1"/>
      <c r="W20" s="1"/>
      <c r="X20" s="1"/>
      <c r="Y20" s="1"/>
      <c r="Z20" s="1"/>
    </row>
    <row r="21" spans="1:26" ht="64.5" customHeight="1" x14ac:dyDescent="0.2">
      <c r="A21" s="1"/>
      <c r="B21" s="8"/>
      <c r="C21" s="173" t="s">
        <v>23</v>
      </c>
      <c r="D21" s="174"/>
      <c r="E21" s="169" t="s">
        <v>24</v>
      </c>
      <c r="F21" s="170"/>
      <c r="G21" s="9"/>
      <c r="H21" s="12"/>
      <c r="I21" s="1"/>
      <c r="J21" s="1"/>
      <c r="K21" s="1"/>
      <c r="L21" s="1"/>
      <c r="M21" s="1"/>
      <c r="N21" s="1"/>
      <c r="O21" s="1"/>
      <c r="P21" s="1"/>
      <c r="Q21" s="1"/>
      <c r="R21" s="1"/>
      <c r="S21" s="1"/>
      <c r="T21" s="1"/>
      <c r="U21" s="1"/>
      <c r="V21" s="1"/>
      <c r="W21" s="1"/>
      <c r="X21" s="1"/>
      <c r="Y21" s="1"/>
      <c r="Z21" s="1"/>
    </row>
    <row r="22" spans="1:26" ht="71.25" customHeight="1" x14ac:dyDescent="0.2">
      <c r="A22" s="1"/>
      <c r="B22" s="8"/>
      <c r="C22" s="173" t="s">
        <v>25</v>
      </c>
      <c r="D22" s="174"/>
      <c r="E22" s="169" t="s">
        <v>26</v>
      </c>
      <c r="F22" s="170"/>
      <c r="G22" s="9"/>
      <c r="H22" s="12"/>
      <c r="I22" s="1"/>
      <c r="J22" s="1"/>
      <c r="K22" s="1"/>
      <c r="L22" s="1"/>
      <c r="M22" s="1"/>
      <c r="N22" s="1"/>
      <c r="O22" s="1"/>
      <c r="P22" s="1"/>
      <c r="Q22" s="1"/>
      <c r="R22" s="1"/>
      <c r="S22" s="1"/>
      <c r="T22" s="1"/>
      <c r="U22" s="1"/>
      <c r="V22" s="1"/>
      <c r="W22" s="1"/>
      <c r="X22" s="1"/>
      <c r="Y22" s="1"/>
      <c r="Z22" s="1"/>
    </row>
    <row r="23" spans="1:26" ht="55.5" customHeight="1" x14ac:dyDescent="0.2">
      <c r="A23" s="1"/>
      <c r="B23" s="8"/>
      <c r="C23" s="173" t="s">
        <v>27</v>
      </c>
      <c r="D23" s="174"/>
      <c r="E23" s="169" t="s">
        <v>28</v>
      </c>
      <c r="F23" s="170"/>
      <c r="G23" s="9"/>
      <c r="H23" s="12"/>
      <c r="I23" s="1"/>
      <c r="J23" s="1"/>
      <c r="K23" s="1"/>
      <c r="L23" s="1"/>
      <c r="M23" s="1"/>
      <c r="N23" s="1"/>
      <c r="O23" s="1"/>
      <c r="P23" s="1"/>
      <c r="Q23" s="1"/>
      <c r="R23" s="1"/>
      <c r="S23" s="1"/>
      <c r="T23" s="1"/>
      <c r="U23" s="1"/>
      <c r="V23" s="1"/>
      <c r="W23" s="1"/>
      <c r="X23" s="1"/>
      <c r="Y23" s="1"/>
      <c r="Z23" s="1"/>
    </row>
    <row r="24" spans="1:26" ht="42" customHeight="1" x14ac:dyDescent="0.2">
      <c r="A24" s="1"/>
      <c r="B24" s="8"/>
      <c r="C24" s="173" t="s">
        <v>29</v>
      </c>
      <c r="D24" s="174"/>
      <c r="E24" s="169" t="s">
        <v>30</v>
      </c>
      <c r="F24" s="170"/>
      <c r="G24" s="9"/>
      <c r="H24" s="12"/>
      <c r="I24" s="1"/>
      <c r="J24" s="1"/>
      <c r="K24" s="1"/>
      <c r="L24" s="1"/>
      <c r="M24" s="1"/>
      <c r="N24" s="1"/>
      <c r="O24" s="1"/>
      <c r="P24" s="1"/>
      <c r="Q24" s="1"/>
      <c r="R24" s="1"/>
      <c r="S24" s="1"/>
      <c r="T24" s="1"/>
      <c r="U24" s="1"/>
      <c r="V24" s="1"/>
      <c r="W24" s="1"/>
      <c r="X24" s="1"/>
      <c r="Y24" s="1"/>
      <c r="Z24" s="1"/>
    </row>
    <row r="25" spans="1:26" ht="59.25" customHeight="1" x14ac:dyDescent="0.2">
      <c r="A25" s="1"/>
      <c r="B25" s="8"/>
      <c r="C25" s="173" t="s">
        <v>31</v>
      </c>
      <c r="D25" s="174"/>
      <c r="E25" s="169" t="s">
        <v>32</v>
      </c>
      <c r="F25" s="170"/>
      <c r="G25" s="9"/>
      <c r="H25" s="12"/>
      <c r="I25" s="1"/>
      <c r="J25" s="1"/>
      <c r="K25" s="1"/>
      <c r="L25" s="1"/>
      <c r="M25" s="1"/>
      <c r="N25" s="1"/>
      <c r="O25" s="1"/>
      <c r="P25" s="1"/>
      <c r="Q25" s="1"/>
      <c r="R25" s="1"/>
      <c r="S25" s="1"/>
      <c r="T25" s="1"/>
      <c r="U25" s="1"/>
      <c r="V25" s="1"/>
      <c r="W25" s="1"/>
      <c r="X25" s="1"/>
      <c r="Y25" s="1"/>
      <c r="Z25" s="1"/>
    </row>
    <row r="26" spans="1:26" ht="23.25" customHeight="1" x14ac:dyDescent="0.2">
      <c r="A26" s="1"/>
      <c r="B26" s="8"/>
      <c r="C26" s="173" t="s">
        <v>33</v>
      </c>
      <c r="D26" s="174"/>
      <c r="E26" s="169" t="s">
        <v>34</v>
      </c>
      <c r="F26" s="170"/>
      <c r="G26" s="9"/>
      <c r="H26" s="12"/>
      <c r="I26" s="1"/>
      <c r="J26" s="1"/>
      <c r="K26" s="1"/>
      <c r="L26" s="1"/>
      <c r="M26" s="1"/>
      <c r="N26" s="1"/>
      <c r="O26" s="1"/>
      <c r="P26" s="1"/>
      <c r="Q26" s="1"/>
      <c r="R26" s="1"/>
      <c r="S26" s="1"/>
      <c r="T26" s="1"/>
      <c r="U26" s="1"/>
      <c r="V26" s="1"/>
      <c r="W26" s="1"/>
      <c r="X26" s="1"/>
      <c r="Y26" s="1"/>
      <c r="Z26" s="1"/>
    </row>
    <row r="27" spans="1:26" ht="30.75" customHeight="1" x14ac:dyDescent="0.2">
      <c r="A27" s="1"/>
      <c r="B27" s="8"/>
      <c r="C27" s="173" t="s">
        <v>35</v>
      </c>
      <c r="D27" s="174"/>
      <c r="E27" s="169" t="s">
        <v>36</v>
      </c>
      <c r="F27" s="170"/>
      <c r="G27" s="9"/>
      <c r="H27" s="12"/>
      <c r="I27" s="1"/>
      <c r="J27" s="1"/>
      <c r="K27" s="1"/>
      <c r="L27" s="1"/>
      <c r="M27" s="1"/>
      <c r="N27" s="1"/>
      <c r="O27" s="1"/>
      <c r="P27" s="1"/>
      <c r="Q27" s="1"/>
      <c r="R27" s="1"/>
      <c r="S27" s="1"/>
      <c r="T27" s="1"/>
      <c r="U27" s="1"/>
      <c r="V27" s="1"/>
      <c r="W27" s="1"/>
      <c r="X27" s="1"/>
      <c r="Y27" s="1"/>
      <c r="Z27" s="1"/>
    </row>
    <row r="28" spans="1:26" ht="35.25" customHeight="1" x14ac:dyDescent="0.2">
      <c r="A28" s="1"/>
      <c r="B28" s="8"/>
      <c r="C28" s="173" t="s">
        <v>37</v>
      </c>
      <c r="D28" s="174"/>
      <c r="E28" s="169" t="s">
        <v>38</v>
      </c>
      <c r="F28" s="170"/>
      <c r="G28" s="9"/>
      <c r="H28" s="12"/>
      <c r="I28" s="1"/>
      <c r="J28" s="1"/>
      <c r="K28" s="1"/>
      <c r="L28" s="1"/>
      <c r="M28" s="1"/>
      <c r="N28" s="1"/>
      <c r="O28" s="1"/>
      <c r="P28" s="1"/>
      <c r="Q28" s="1"/>
      <c r="R28" s="1"/>
      <c r="S28" s="1"/>
      <c r="T28" s="1"/>
      <c r="U28" s="1"/>
      <c r="V28" s="1"/>
      <c r="W28" s="1"/>
      <c r="X28" s="1"/>
      <c r="Y28" s="1"/>
      <c r="Z28" s="1"/>
    </row>
    <row r="29" spans="1:26" ht="33" customHeight="1" x14ac:dyDescent="0.2">
      <c r="A29" s="1"/>
      <c r="B29" s="8"/>
      <c r="C29" s="173" t="s">
        <v>39</v>
      </c>
      <c r="D29" s="174"/>
      <c r="E29" s="169" t="s">
        <v>38</v>
      </c>
      <c r="F29" s="170"/>
      <c r="G29" s="9"/>
      <c r="H29" s="12"/>
      <c r="I29" s="1"/>
      <c r="J29" s="1"/>
      <c r="K29" s="1"/>
      <c r="L29" s="1"/>
      <c r="M29" s="1"/>
      <c r="N29" s="1"/>
      <c r="O29" s="1"/>
      <c r="P29" s="1"/>
      <c r="Q29" s="1"/>
      <c r="R29" s="1"/>
      <c r="S29" s="1"/>
      <c r="T29" s="1"/>
      <c r="U29" s="1"/>
      <c r="V29" s="1"/>
      <c r="W29" s="1"/>
      <c r="X29" s="1"/>
      <c r="Y29" s="1"/>
      <c r="Z29" s="1"/>
    </row>
    <row r="30" spans="1:26" ht="30" customHeight="1" x14ac:dyDescent="0.2">
      <c r="A30" s="1"/>
      <c r="B30" s="8"/>
      <c r="C30" s="173" t="s">
        <v>40</v>
      </c>
      <c r="D30" s="174"/>
      <c r="E30" s="169" t="s">
        <v>41</v>
      </c>
      <c r="F30" s="170"/>
      <c r="G30" s="9"/>
      <c r="H30" s="12"/>
      <c r="I30" s="1"/>
      <c r="J30" s="1"/>
      <c r="K30" s="1"/>
      <c r="L30" s="1"/>
      <c r="M30" s="1"/>
      <c r="N30" s="1"/>
      <c r="O30" s="1"/>
      <c r="P30" s="1"/>
      <c r="Q30" s="1"/>
      <c r="R30" s="1"/>
      <c r="S30" s="1"/>
      <c r="T30" s="1"/>
      <c r="U30" s="1"/>
      <c r="V30" s="1"/>
      <c r="W30" s="1"/>
      <c r="X30" s="1"/>
      <c r="Y30" s="1"/>
      <c r="Z30" s="1"/>
    </row>
    <row r="31" spans="1:26" ht="35.25" customHeight="1" x14ac:dyDescent="0.2">
      <c r="A31" s="1"/>
      <c r="B31" s="8"/>
      <c r="C31" s="173" t="s">
        <v>42</v>
      </c>
      <c r="D31" s="174"/>
      <c r="E31" s="169" t="s">
        <v>43</v>
      </c>
      <c r="F31" s="170"/>
      <c r="G31" s="9"/>
      <c r="H31" s="12"/>
      <c r="I31" s="1"/>
      <c r="J31" s="1"/>
      <c r="K31" s="1"/>
      <c r="L31" s="1"/>
      <c r="M31" s="1"/>
      <c r="N31" s="1"/>
      <c r="O31" s="1"/>
      <c r="P31" s="1"/>
      <c r="Q31" s="1"/>
      <c r="R31" s="1"/>
      <c r="S31" s="1"/>
      <c r="T31" s="1"/>
      <c r="U31" s="1"/>
      <c r="V31" s="1"/>
      <c r="W31" s="1"/>
      <c r="X31" s="1"/>
      <c r="Y31" s="1"/>
      <c r="Z31" s="1"/>
    </row>
    <row r="32" spans="1:26" ht="31.5" customHeight="1" x14ac:dyDescent="0.2">
      <c r="A32" s="1"/>
      <c r="B32" s="8"/>
      <c r="C32" s="173" t="s">
        <v>44</v>
      </c>
      <c r="D32" s="174"/>
      <c r="E32" s="169" t="s">
        <v>45</v>
      </c>
      <c r="F32" s="170"/>
      <c r="G32" s="9"/>
      <c r="H32" s="12"/>
      <c r="I32" s="1"/>
      <c r="J32" s="1"/>
      <c r="K32" s="1"/>
      <c r="L32" s="1"/>
      <c r="M32" s="1"/>
      <c r="N32" s="1"/>
      <c r="O32" s="1"/>
      <c r="P32" s="1"/>
      <c r="Q32" s="1"/>
      <c r="R32" s="1"/>
      <c r="S32" s="1"/>
      <c r="T32" s="1"/>
      <c r="U32" s="1"/>
      <c r="V32" s="1"/>
      <c r="W32" s="1"/>
      <c r="X32" s="1"/>
      <c r="Y32" s="1"/>
      <c r="Z32" s="1"/>
    </row>
    <row r="33" spans="1:26" ht="35.25" customHeight="1" x14ac:dyDescent="0.2">
      <c r="A33" s="1"/>
      <c r="B33" s="8"/>
      <c r="C33" s="173" t="s">
        <v>46</v>
      </c>
      <c r="D33" s="174"/>
      <c r="E33" s="169" t="s">
        <v>47</v>
      </c>
      <c r="F33" s="170"/>
      <c r="G33" s="9"/>
      <c r="H33" s="12"/>
      <c r="I33" s="1"/>
      <c r="J33" s="1"/>
      <c r="K33" s="1"/>
      <c r="L33" s="1"/>
      <c r="M33" s="1"/>
      <c r="N33" s="1"/>
      <c r="O33" s="1"/>
      <c r="P33" s="1"/>
      <c r="Q33" s="1"/>
      <c r="R33" s="1"/>
      <c r="S33" s="1"/>
      <c r="T33" s="1"/>
      <c r="U33" s="1"/>
      <c r="V33" s="1"/>
      <c r="W33" s="1"/>
      <c r="X33" s="1"/>
      <c r="Y33" s="1"/>
      <c r="Z33" s="1"/>
    </row>
    <row r="34" spans="1:26" ht="59.25" customHeight="1" x14ac:dyDescent="0.2">
      <c r="A34" s="1"/>
      <c r="B34" s="8"/>
      <c r="C34" s="173" t="s">
        <v>48</v>
      </c>
      <c r="D34" s="174"/>
      <c r="E34" s="169" t="s">
        <v>49</v>
      </c>
      <c r="F34" s="170"/>
      <c r="G34" s="9"/>
      <c r="H34" s="12"/>
      <c r="I34" s="1"/>
      <c r="J34" s="1"/>
      <c r="K34" s="1"/>
      <c r="L34" s="1"/>
      <c r="M34" s="1"/>
      <c r="N34" s="1"/>
      <c r="O34" s="1"/>
      <c r="P34" s="1"/>
      <c r="Q34" s="1"/>
      <c r="R34" s="1"/>
      <c r="S34" s="1"/>
      <c r="T34" s="1"/>
      <c r="U34" s="1"/>
      <c r="V34" s="1"/>
      <c r="W34" s="1"/>
      <c r="X34" s="1"/>
      <c r="Y34" s="1"/>
      <c r="Z34" s="1"/>
    </row>
    <row r="35" spans="1:26" ht="29.25" customHeight="1" x14ac:dyDescent="0.2">
      <c r="A35" s="1"/>
      <c r="B35" s="8"/>
      <c r="C35" s="173" t="s">
        <v>50</v>
      </c>
      <c r="D35" s="174"/>
      <c r="E35" s="169" t="s">
        <v>51</v>
      </c>
      <c r="F35" s="170"/>
      <c r="G35" s="9"/>
      <c r="H35" s="12"/>
      <c r="I35" s="1"/>
      <c r="J35" s="1"/>
      <c r="K35" s="1"/>
      <c r="L35" s="1"/>
      <c r="M35" s="1"/>
      <c r="N35" s="1"/>
      <c r="O35" s="1"/>
      <c r="P35" s="1"/>
      <c r="Q35" s="1"/>
      <c r="R35" s="1"/>
      <c r="S35" s="1"/>
      <c r="T35" s="1"/>
      <c r="U35" s="1"/>
      <c r="V35" s="1"/>
      <c r="W35" s="1"/>
      <c r="X35" s="1"/>
      <c r="Y35" s="1"/>
      <c r="Z35" s="1"/>
    </row>
    <row r="36" spans="1:26" ht="82.5" customHeight="1" x14ac:dyDescent="0.2">
      <c r="A36" s="1"/>
      <c r="B36" s="8"/>
      <c r="C36" s="173" t="s">
        <v>52</v>
      </c>
      <c r="D36" s="174"/>
      <c r="E36" s="169" t="s">
        <v>53</v>
      </c>
      <c r="F36" s="170"/>
      <c r="G36" s="9"/>
      <c r="H36" s="12"/>
      <c r="I36" s="1"/>
      <c r="J36" s="1"/>
      <c r="K36" s="1"/>
      <c r="L36" s="1"/>
      <c r="M36" s="1"/>
      <c r="N36" s="1"/>
      <c r="O36" s="1"/>
      <c r="P36" s="1"/>
      <c r="Q36" s="1"/>
      <c r="R36" s="1"/>
      <c r="S36" s="1"/>
      <c r="T36" s="1"/>
      <c r="U36" s="1"/>
      <c r="V36" s="1"/>
      <c r="W36" s="1"/>
      <c r="X36" s="1"/>
      <c r="Y36" s="1"/>
      <c r="Z36" s="1"/>
    </row>
    <row r="37" spans="1:26" ht="46.5" customHeight="1" x14ac:dyDescent="0.2">
      <c r="A37" s="1"/>
      <c r="B37" s="8"/>
      <c r="C37" s="173" t="s">
        <v>54</v>
      </c>
      <c r="D37" s="174"/>
      <c r="E37" s="169" t="s">
        <v>55</v>
      </c>
      <c r="F37" s="170"/>
      <c r="G37" s="9"/>
      <c r="H37" s="12"/>
      <c r="I37" s="1"/>
      <c r="J37" s="1"/>
      <c r="K37" s="1"/>
      <c r="L37" s="1"/>
      <c r="M37" s="1"/>
      <c r="N37" s="1"/>
      <c r="O37" s="1"/>
      <c r="P37" s="1"/>
      <c r="Q37" s="1"/>
      <c r="R37" s="1"/>
      <c r="S37" s="1"/>
      <c r="T37" s="1"/>
      <c r="U37" s="1"/>
      <c r="V37" s="1"/>
      <c r="W37" s="1"/>
      <c r="X37" s="1"/>
      <c r="Y37" s="1"/>
      <c r="Z37" s="1"/>
    </row>
    <row r="38" spans="1:26" ht="6.75" customHeight="1" x14ac:dyDescent="0.2">
      <c r="A38" s="1"/>
      <c r="B38" s="8"/>
      <c r="C38" s="175"/>
      <c r="D38" s="176"/>
      <c r="E38" s="171"/>
      <c r="F38" s="172"/>
      <c r="G38" s="9"/>
      <c r="H38" s="12"/>
      <c r="I38" s="1"/>
      <c r="J38" s="1"/>
      <c r="K38" s="1"/>
      <c r="L38" s="1"/>
      <c r="M38" s="1"/>
      <c r="N38" s="1"/>
      <c r="O38" s="1"/>
      <c r="P38" s="1"/>
      <c r="Q38" s="1"/>
      <c r="R38" s="1"/>
      <c r="S38" s="1"/>
      <c r="T38" s="1"/>
      <c r="U38" s="1"/>
      <c r="V38" s="1"/>
      <c r="W38" s="1"/>
      <c r="X38" s="1"/>
      <c r="Y38" s="1"/>
      <c r="Z38" s="1"/>
    </row>
    <row r="39" spans="1:26" ht="15.75" customHeight="1" x14ac:dyDescent="0.2">
      <c r="A39" s="1"/>
      <c r="B39" s="8"/>
      <c r="C39" s="13"/>
      <c r="D39" s="13"/>
      <c r="E39" s="14"/>
      <c r="F39" s="14"/>
      <c r="G39" s="9"/>
      <c r="H39" s="12"/>
      <c r="I39" s="1"/>
      <c r="J39" s="1"/>
      <c r="K39" s="1"/>
      <c r="L39" s="1"/>
      <c r="M39" s="1"/>
      <c r="N39" s="1"/>
      <c r="O39" s="1"/>
      <c r="P39" s="1"/>
      <c r="Q39" s="1"/>
      <c r="R39" s="1"/>
      <c r="S39" s="1"/>
      <c r="T39" s="1"/>
      <c r="U39" s="1"/>
      <c r="V39" s="1"/>
      <c r="W39" s="1"/>
      <c r="X39" s="1"/>
      <c r="Y39" s="1"/>
      <c r="Z39" s="1"/>
    </row>
    <row r="40" spans="1:26" ht="21" customHeight="1" x14ac:dyDescent="0.2">
      <c r="A40" s="1"/>
      <c r="B40" s="166" t="s">
        <v>56</v>
      </c>
      <c r="C40" s="167"/>
      <c r="D40" s="167"/>
      <c r="E40" s="167"/>
      <c r="F40" s="167"/>
      <c r="G40" s="167"/>
      <c r="H40" s="168"/>
      <c r="I40" s="1"/>
      <c r="J40" s="1"/>
      <c r="K40" s="1"/>
      <c r="L40" s="1"/>
      <c r="M40" s="1"/>
      <c r="N40" s="1"/>
      <c r="O40" s="1"/>
      <c r="P40" s="1"/>
      <c r="Q40" s="1"/>
      <c r="R40" s="1"/>
      <c r="S40" s="1"/>
      <c r="T40" s="1"/>
      <c r="U40" s="1"/>
      <c r="V40" s="1"/>
      <c r="W40" s="1"/>
      <c r="X40" s="1"/>
      <c r="Y40" s="1"/>
      <c r="Z40" s="1"/>
    </row>
    <row r="41" spans="1:26" ht="20.25" customHeight="1" x14ac:dyDescent="0.2">
      <c r="A41" s="1"/>
      <c r="B41" s="166" t="s">
        <v>57</v>
      </c>
      <c r="C41" s="167"/>
      <c r="D41" s="167"/>
      <c r="E41" s="167"/>
      <c r="F41" s="167"/>
      <c r="G41" s="167"/>
      <c r="H41" s="168"/>
      <c r="I41" s="1"/>
      <c r="J41" s="1"/>
      <c r="K41" s="1"/>
      <c r="L41" s="1"/>
      <c r="M41" s="1"/>
      <c r="N41" s="1"/>
      <c r="O41" s="1"/>
      <c r="P41" s="1"/>
      <c r="Q41" s="1"/>
      <c r="R41" s="1"/>
      <c r="S41" s="1"/>
      <c r="T41" s="1"/>
      <c r="U41" s="1"/>
      <c r="V41" s="1"/>
      <c r="W41" s="1"/>
      <c r="X41" s="1"/>
      <c r="Y41" s="1"/>
      <c r="Z41" s="1"/>
    </row>
    <row r="42" spans="1:26" ht="20.25" customHeight="1" x14ac:dyDescent="0.2">
      <c r="A42" s="1"/>
      <c r="B42" s="166" t="s">
        <v>58</v>
      </c>
      <c r="C42" s="167"/>
      <c r="D42" s="167"/>
      <c r="E42" s="167"/>
      <c r="F42" s="167"/>
      <c r="G42" s="167"/>
      <c r="H42" s="168"/>
      <c r="I42" s="1"/>
      <c r="J42" s="1"/>
      <c r="K42" s="1"/>
      <c r="L42" s="1"/>
      <c r="M42" s="1"/>
      <c r="N42" s="1"/>
      <c r="O42" s="1"/>
      <c r="P42" s="1"/>
      <c r="Q42" s="1"/>
      <c r="R42" s="1"/>
      <c r="S42" s="1"/>
      <c r="T42" s="1"/>
      <c r="U42" s="1"/>
      <c r="V42" s="1"/>
      <c r="W42" s="1"/>
      <c r="X42" s="1"/>
      <c r="Y42" s="1"/>
      <c r="Z42" s="1"/>
    </row>
    <row r="43" spans="1:26" ht="20.25" customHeight="1" x14ac:dyDescent="0.2">
      <c r="A43" s="1"/>
      <c r="B43" s="166" t="s">
        <v>59</v>
      </c>
      <c r="C43" s="167"/>
      <c r="D43" s="167"/>
      <c r="E43" s="167"/>
      <c r="F43" s="167"/>
      <c r="G43" s="167"/>
      <c r="H43" s="168"/>
      <c r="I43" s="1"/>
      <c r="J43" s="1"/>
      <c r="K43" s="1"/>
      <c r="L43" s="1"/>
      <c r="M43" s="1"/>
      <c r="N43" s="1"/>
      <c r="O43" s="1"/>
      <c r="P43" s="1"/>
      <c r="Q43" s="1"/>
      <c r="R43" s="1"/>
      <c r="S43" s="1"/>
      <c r="T43" s="1"/>
      <c r="U43" s="1"/>
      <c r="V43" s="1"/>
      <c r="W43" s="1"/>
      <c r="X43" s="1"/>
      <c r="Y43" s="1"/>
      <c r="Z43" s="1"/>
    </row>
    <row r="44" spans="1:26" ht="15.75" customHeight="1" x14ac:dyDescent="0.2">
      <c r="A44" s="1"/>
      <c r="B44" s="166" t="s">
        <v>60</v>
      </c>
      <c r="C44" s="167"/>
      <c r="D44" s="167"/>
      <c r="E44" s="167"/>
      <c r="F44" s="167"/>
      <c r="G44" s="167"/>
      <c r="H44" s="168"/>
      <c r="I44" s="1"/>
      <c r="J44" s="1"/>
      <c r="K44" s="1"/>
      <c r="L44" s="1"/>
      <c r="M44" s="1"/>
      <c r="N44" s="1"/>
      <c r="O44" s="1"/>
      <c r="P44" s="1"/>
      <c r="Q44" s="1"/>
      <c r="R44" s="1"/>
      <c r="S44" s="1"/>
      <c r="T44" s="1"/>
      <c r="U44" s="1"/>
      <c r="V44" s="1"/>
      <c r="W44" s="1"/>
      <c r="X44" s="1"/>
      <c r="Y44" s="1"/>
      <c r="Z44" s="1"/>
    </row>
    <row r="45" spans="1:26" ht="15.75" customHeight="1" x14ac:dyDescent="0.2">
      <c r="A45" s="1"/>
      <c r="B45" s="15"/>
      <c r="C45" s="16"/>
      <c r="D45" s="16"/>
      <c r="E45" s="16"/>
      <c r="F45" s="16"/>
      <c r="G45" s="16"/>
      <c r="H45" s="17"/>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B2:H2"/>
    <mergeCell ref="B4:H5"/>
    <mergeCell ref="B6:H6"/>
    <mergeCell ref="B7:H7"/>
    <mergeCell ref="B9:H10"/>
    <mergeCell ref="C12:D12"/>
    <mergeCell ref="E12:F12"/>
    <mergeCell ref="C13:D13"/>
    <mergeCell ref="E13:F13"/>
    <mergeCell ref="C14:D14"/>
    <mergeCell ref="E14:F14"/>
    <mergeCell ref="C15:D15"/>
    <mergeCell ref="E15:F15"/>
    <mergeCell ref="E16:F16"/>
    <mergeCell ref="C16:D16"/>
    <mergeCell ref="C17:D17"/>
    <mergeCell ref="E17:F17"/>
    <mergeCell ref="C18:D18"/>
    <mergeCell ref="C19:D19"/>
    <mergeCell ref="C20:D20"/>
    <mergeCell ref="C21:D21"/>
    <mergeCell ref="C22:D22"/>
    <mergeCell ref="E18:F18"/>
    <mergeCell ref="E19:F19"/>
    <mergeCell ref="E20:F20"/>
    <mergeCell ref="E21:F21"/>
    <mergeCell ref="E22:F22"/>
    <mergeCell ref="E23:F23"/>
    <mergeCell ref="C23:D23"/>
    <mergeCell ref="C24:D24"/>
    <mergeCell ref="C25:D25"/>
    <mergeCell ref="C26:D26"/>
    <mergeCell ref="C27:D27"/>
    <mergeCell ref="C28:D28"/>
    <mergeCell ref="C29:D29"/>
    <mergeCell ref="E24:F24"/>
    <mergeCell ref="E25:F25"/>
    <mergeCell ref="E26:F26"/>
    <mergeCell ref="E27:F27"/>
    <mergeCell ref="E28:F28"/>
    <mergeCell ref="E29:F29"/>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B43:H43"/>
    <mergeCell ref="B44:H44"/>
    <mergeCell ref="E31:F31"/>
    <mergeCell ref="E32:F32"/>
    <mergeCell ref="E33:F33"/>
    <mergeCell ref="E34:F34"/>
    <mergeCell ref="E35:F35"/>
    <mergeCell ref="E36:F36"/>
    <mergeCell ref="E37:F37"/>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CD1036"/>
  <sheetViews>
    <sheetView tabSelected="1" topLeftCell="A5" zoomScale="116" zoomScaleNormal="70" workbookViewId="0">
      <pane xSplit="1" ySplit="2" topLeftCell="L48" activePane="bottomRight" state="frozen"/>
      <selection activeCell="A5" sqref="A5"/>
      <selection pane="topRight" activeCell="B5" sqref="B5"/>
      <selection pane="bottomLeft" activeCell="A7" sqref="A7"/>
      <selection pane="bottomRight" activeCell="AW61" sqref="AW61"/>
    </sheetView>
  </sheetViews>
  <sheetFormatPr baseColWidth="10" defaultColWidth="12.5" defaultRowHeight="15" customHeight="1" x14ac:dyDescent="0.15"/>
  <cols>
    <col min="1" max="1" width="3.5" customWidth="1"/>
    <col min="2" max="2" width="25.33203125" customWidth="1"/>
    <col min="3" max="3" width="14.6640625" customWidth="1"/>
    <col min="4" max="4" width="11.5" customWidth="1"/>
    <col min="5" max="5" width="18" hidden="1" customWidth="1"/>
    <col min="6" max="6" width="18.5" customWidth="1"/>
    <col min="7" max="7" width="28.5" customWidth="1"/>
    <col min="8" max="8" width="28.33203125" customWidth="1"/>
    <col min="9" max="9" width="16.5" customWidth="1"/>
    <col min="10" max="11" width="15.5" customWidth="1"/>
    <col min="12" max="12" width="14.1640625" customWidth="1"/>
    <col min="13" max="13" width="5.5" customWidth="1"/>
    <col min="14" max="14" width="23.83203125" customWidth="1"/>
    <col min="15" max="15" width="26.6640625" hidden="1" customWidth="1"/>
    <col min="16" max="34" width="10" hidden="1" customWidth="1"/>
    <col min="35" max="35" width="15.33203125" customWidth="1"/>
    <col min="36" max="36" width="5.5" customWidth="1"/>
    <col min="37" max="37" width="14" customWidth="1"/>
    <col min="38" max="38" width="5" customWidth="1"/>
    <col min="39" max="39" width="17.1640625" hidden="1" customWidth="1"/>
    <col min="40" max="40" width="9.1640625" hidden="1" customWidth="1"/>
    <col min="41" max="41" width="22.33203125" hidden="1" customWidth="1"/>
    <col min="42" max="42" width="27" customWidth="1"/>
    <col min="43" max="43" width="13.1640625" customWidth="1"/>
    <col min="44" max="44" width="6" customWidth="1"/>
    <col min="45" max="45" width="4.33203125" customWidth="1"/>
    <col min="46" max="46" width="4.83203125" customWidth="1"/>
    <col min="47" max="47" width="6.1640625" customWidth="1"/>
    <col min="48" max="48" width="5.83203125" customWidth="1"/>
    <col min="49" max="49" width="6.5" customWidth="1"/>
    <col min="50" max="50" width="10.6640625" customWidth="1"/>
    <col min="51" max="51" width="7.5" customWidth="1"/>
    <col min="52" max="52" width="9" customWidth="1"/>
    <col min="53" max="54" width="8" customWidth="1"/>
    <col min="55" max="55" width="7.33203125" customWidth="1"/>
    <col min="56" max="56" width="6.33203125" customWidth="1"/>
    <col min="57" max="57" width="20" customWidth="1"/>
    <col min="58" max="58" width="16.5" customWidth="1"/>
    <col min="59" max="59" width="14.6640625" customWidth="1"/>
    <col min="60" max="60" width="13" customWidth="1"/>
    <col min="61" max="61" width="16.1640625" customWidth="1"/>
    <col min="62" max="62" width="18.33203125" customWidth="1"/>
    <col min="63" max="82" width="10" customWidth="1"/>
  </cols>
  <sheetData>
    <row r="1" spans="1:82" ht="16.5" customHeight="1" x14ac:dyDescent="0.15">
      <c r="A1" s="247" t="s">
        <v>401</v>
      </c>
      <c r="B1" s="248"/>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50"/>
      <c r="BK1" s="18"/>
      <c r="BL1" s="18"/>
      <c r="BM1" s="18"/>
      <c r="BN1" s="18"/>
      <c r="BO1" s="18"/>
      <c r="BP1" s="18"/>
      <c r="BQ1" s="18"/>
      <c r="BR1" s="18"/>
      <c r="BS1" s="18"/>
      <c r="BT1" s="18"/>
      <c r="BU1" s="18"/>
      <c r="BV1" s="18"/>
      <c r="BW1" s="18"/>
      <c r="BX1" s="18"/>
      <c r="BY1" s="18"/>
      <c r="BZ1" s="18"/>
      <c r="CA1" s="18"/>
      <c r="CB1" s="18"/>
      <c r="CC1" s="18"/>
      <c r="CD1" s="18"/>
    </row>
    <row r="2" spans="1:82" ht="24" customHeight="1" x14ac:dyDescent="0.15">
      <c r="A2" s="251"/>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c r="BJ2" s="253"/>
      <c r="BK2" s="18"/>
      <c r="BL2" s="18"/>
      <c r="BM2" s="18"/>
      <c r="BN2" s="18"/>
      <c r="BO2" s="18"/>
      <c r="BP2" s="18"/>
      <c r="BQ2" s="18"/>
      <c r="BR2" s="18"/>
      <c r="BS2" s="18"/>
      <c r="BT2" s="18"/>
      <c r="BU2" s="18"/>
      <c r="BV2" s="18"/>
      <c r="BW2" s="18"/>
      <c r="BX2" s="18"/>
      <c r="BY2" s="18"/>
      <c r="BZ2" s="18"/>
      <c r="CA2" s="18"/>
      <c r="CB2" s="18"/>
      <c r="CC2" s="18"/>
      <c r="CD2" s="18"/>
    </row>
    <row r="3" spans="1:82" ht="16.5" customHeight="1" x14ac:dyDescent="0.15">
      <c r="A3" s="19"/>
      <c r="B3" s="146"/>
      <c r="C3" s="20"/>
      <c r="D3" s="19"/>
      <c r="E3" s="19"/>
      <c r="F3" s="19"/>
      <c r="G3" s="19"/>
      <c r="H3" s="18"/>
      <c r="I3" s="21"/>
      <c r="J3" s="18"/>
      <c r="K3" s="18"/>
      <c r="L3" s="18"/>
      <c r="M3" s="18"/>
      <c r="N3" s="18"/>
      <c r="O3" s="18"/>
      <c r="P3" s="132"/>
      <c r="Q3" s="132"/>
      <c r="R3" s="132"/>
      <c r="S3" s="132"/>
      <c r="T3" s="132"/>
      <c r="U3" s="132"/>
      <c r="V3" s="132"/>
      <c r="W3" s="132"/>
      <c r="X3" s="132"/>
      <c r="Y3" s="132"/>
      <c r="Z3" s="132"/>
      <c r="AA3" s="132"/>
      <c r="AB3" s="132"/>
      <c r="AC3" s="132"/>
      <c r="AD3" s="132"/>
      <c r="AE3" s="132"/>
      <c r="AF3" s="132"/>
      <c r="AG3" s="132"/>
      <c r="AH3" s="132"/>
      <c r="AI3" s="18"/>
      <c r="AJ3" s="18"/>
      <c r="AK3" s="18"/>
      <c r="AL3" s="18"/>
      <c r="AM3" s="132"/>
      <c r="AN3" s="132"/>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row>
    <row r="4" spans="1:82" ht="40.5" customHeight="1" x14ac:dyDescent="0.25">
      <c r="A4" s="254" t="s">
        <v>61</v>
      </c>
      <c r="B4" s="255"/>
      <c r="C4" s="216"/>
      <c r="D4" s="216"/>
      <c r="E4" s="216"/>
      <c r="F4" s="216"/>
      <c r="G4" s="216"/>
      <c r="H4" s="216"/>
      <c r="I4" s="216"/>
      <c r="J4" s="216"/>
      <c r="K4" s="217"/>
      <c r="L4" s="256" t="s">
        <v>62</v>
      </c>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8"/>
      <c r="AL4" s="254" t="s">
        <v>63</v>
      </c>
      <c r="AM4" s="255"/>
      <c r="AN4" s="255"/>
      <c r="AO4" s="255"/>
      <c r="AP4" s="216"/>
      <c r="AQ4" s="216"/>
      <c r="AR4" s="216"/>
      <c r="AS4" s="216"/>
      <c r="AT4" s="216"/>
      <c r="AU4" s="216"/>
      <c r="AV4" s="216"/>
      <c r="AW4" s="217"/>
      <c r="AX4" s="254" t="s">
        <v>64</v>
      </c>
      <c r="AY4" s="216"/>
      <c r="AZ4" s="216"/>
      <c r="BA4" s="216"/>
      <c r="BB4" s="216"/>
      <c r="BC4" s="216"/>
      <c r="BD4" s="217"/>
      <c r="BE4" s="254" t="s">
        <v>65</v>
      </c>
      <c r="BF4" s="216"/>
      <c r="BG4" s="216"/>
      <c r="BH4" s="216"/>
      <c r="BI4" s="216"/>
      <c r="BJ4" s="217"/>
      <c r="BK4" s="18"/>
      <c r="BL4" s="18"/>
      <c r="BM4" s="18"/>
      <c r="BN4" s="18"/>
      <c r="BO4" s="18"/>
      <c r="BP4" s="18"/>
      <c r="BQ4" s="18"/>
      <c r="BR4" s="18"/>
      <c r="BS4" s="18"/>
      <c r="BT4" s="18"/>
      <c r="BU4" s="18"/>
      <c r="BV4" s="18"/>
      <c r="BW4" s="18"/>
      <c r="BX4" s="18"/>
      <c r="BY4" s="18"/>
      <c r="BZ4" s="18"/>
      <c r="CA4" s="18"/>
      <c r="CB4" s="18"/>
      <c r="CC4" s="18"/>
      <c r="CD4" s="18"/>
    </row>
    <row r="5" spans="1:82" ht="16.5" customHeight="1" x14ac:dyDescent="0.15">
      <c r="A5" s="259" t="s">
        <v>66</v>
      </c>
      <c r="B5" s="242" t="s">
        <v>7</v>
      </c>
      <c r="C5" s="242" t="s">
        <v>15</v>
      </c>
      <c r="D5" s="234" t="s">
        <v>209</v>
      </c>
      <c r="E5" s="245" t="s">
        <v>210</v>
      </c>
      <c r="F5" s="234" t="s">
        <v>388</v>
      </c>
      <c r="G5" s="234" t="s">
        <v>389</v>
      </c>
      <c r="H5" s="244" t="s">
        <v>21</v>
      </c>
      <c r="I5" s="231" t="s">
        <v>23</v>
      </c>
      <c r="J5" s="234" t="s">
        <v>225</v>
      </c>
      <c r="K5" s="234" t="s">
        <v>390</v>
      </c>
      <c r="L5" s="234" t="s">
        <v>67</v>
      </c>
      <c r="M5" s="232" t="s">
        <v>68</v>
      </c>
      <c r="N5" s="231" t="s">
        <v>258</v>
      </c>
      <c r="O5" s="231" t="s">
        <v>69</v>
      </c>
      <c r="P5" s="236" t="s">
        <v>387</v>
      </c>
      <c r="Q5" s="237"/>
      <c r="R5" s="237"/>
      <c r="S5" s="237"/>
      <c r="T5" s="237"/>
      <c r="U5" s="237"/>
      <c r="V5" s="237"/>
      <c r="W5" s="237"/>
      <c r="X5" s="237"/>
      <c r="Y5" s="237"/>
      <c r="Z5" s="237"/>
      <c r="AA5" s="237"/>
      <c r="AB5" s="237"/>
      <c r="AC5" s="237"/>
      <c r="AD5" s="237"/>
      <c r="AE5" s="237"/>
      <c r="AF5" s="237"/>
      <c r="AG5" s="237"/>
      <c r="AH5" s="238"/>
      <c r="AI5" s="261" t="s">
        <v>70</v>
      </c>
      <c r="AJ5" s="232" t="s">
        <v>68</v>
      </c>
      <c r="AK5" s="234" t="s">
        <v>29</v>
      </c>
      <c r="AL5" s="235" t="s">
        <v>71</v>
      </c>
      <c r="AM5" s="239" t="s">
        <v>255</v>
      </c>
      <c r="AN5" s="240"/>
      <c r="AO5" s="241"/>
      <c r="AP5" s="231" t="s">
        <v>31</v>
      </c>
      <c r="AQ5" s="231" t="s">
        <v>33</v>
      </c>
      <c r="AR5" s="260" t="s">
        <v>72</v>
      </c>
      <c r="AS5" s="216"/>
      <c r="AT5" s="216"/>
      <c r="AU5" s="216"/>
      <c r="AV5" s="216"/>
      <c r="AW5" s="217"/>
      <c r="AX5" s="235" t="s">
        <v>73</v>
      </c>
      <c r="AY5" s="235" t="s">
        <v>74</v>
      </c>
      <c r="AZ5" s="235" t="s">
        <v>68</v>
      </c>
      <c r="BA5" s="235" t="s">
        <v>75</v>
      </c>
      <c r="BB5" s="235" t="s">
        <v>68</v>
      </c>
      <c r="BC5" s="235" t="s">
        <v>76</v>
      </c>
      <c r="BD5" s="235" t="s">
        <v>50</v>
      </c>
      <c r="BE5" s="231" t="s">
        <v>65</v>
      </c>
      <c r="BF5" s="231" t="s">
        <v>77</v>
      </c>
      <c r="BG5" s="231" t="s">
        <v>78</v>
      </c>
      <c r="BH5" s="231" t="s">
        <v>79</v>
      </c>
      <c r="BI5" s="231" t="s">
        <v>80</v>
      </c>
      <c r="BJ5" s="231" t="s">
        <v>54</v>
      </c>
      <c r="BK5" s="18"/>
      <c r="BL5" s="18"/>
      <c r="BM5" s="18"/>
      <c r="BN5" s="18"/>
      <c r="BO5" s="18"/>
      <c r="BP5" s="18"/>
      <c r="BQ5" s="18"/>
      <c r="BR5" s="18"/>
      <c r="BS5" s="18"/>
      <c r="BT5" s="18"/>
      <c r="BU5" s="18"/>
      <c r="BV5" s="18"/>
      <c r="BW5" s="18"/>
      <c r="BX5" s="18"/>
      <c r="BY5" s="18"/>
      <c r="BZ5" s="18"/>
      <c r="CA5" s="18"/>
      <c r="CB5" s="18"/>
      <c r="CC5" s="18"/>
      <c r="CD5" s="18"/>
    </row>
    <row r="6" spans="1:82" ht="59.5" customHeight="1" x14ac:dyDescent="0.15">
      <c r="A6" s="220"/>
      <c r="B6" s="220"/>
      <c r="C6" s="220"/>
      <c r="D6" s="220"/>
      <c r="E6" s="246"/>
      <c r="F6" s="243"/>
      <c r="G6" s="220"/>
      <c r="H6" s="220"/>
      <c r="I6" s="220"/>
      <c r="J6" s="220"/>
      <c r="K6" s="220"/>
      <c r="L6" s="220"/>
      <c r="M6" s="233"/>
      <c r="N6" s="220"/>
      <c r="O6" s="220"/>
      <c r="P6" s="135" t="s">
        <v>259</v>
      </c>
      <c r="Q6" s="135" t="s">
        <v>260</v>
      </c>
      <c r="R6" s="135" t="s">
        <v>261</v>
      </c>
      <c r="S6" s="135" t="s">
        <v>262</v>
      </c>
      <c r="T6" s="135" t="s">
        <v>264</v>
      </c>
      <c r="U6" s="135" t="s">
        <v>263</v>
      </c>
      <c r="V6" s="135" t="s">
        <v>265</v>
      </c>
      <c r="W6" s="135" t="s">
        <v>266</v>
      </c>
      <c r="X6" s="135" t="s">
        <v>267</v>
      </c>
      <c r="Y6" s="135" t="s">
        <v>268</v>
      </c>
      <c r="Z6" s="135" t="s">
        <v>269</v>
      </c>
      <c r="AA6" s="135" t="s">
        <v>270</v>
      </c>
      <c r="AB6" s="135" t="s">
        <v>271</v>
      </c>
      <c r="AC6" s="135" t="s">
        <v>272</v>
      </c>
      <c r="AD6" s="135" t="s">
        <v>273</v>
      </c>
      <c r="AE6" s="135" t="s">
        <v>274</v>
      </c>
      <c r="AF6" s="135" t="s">
        <v>275</v>
      </c>
      <c r="AG6" s="135" t="s">
        <v>276</v>
      </c>
      <c r="AH6" s="135" t="s">
        <v>277</v>
      </c>
      <c r="AI6" s="233"/>
      <c r="AJ6" s="233"/>
      <c r="AK6" s="220"/>
      <c r="AL6" s="220"/>
      <c r="AM6" s="137" t="s">
        <v>385</v>
      </c>
      <c r="AN6" s="138" t="s">
        <v>386</v>
      </c>
      <c r="AO6" s="137" t="s">
        <v>384</v>
      </c>
      <c r="AP6" s="220"/>
      <c r="AQ6" s="220"/>
      <c r="AR6" s="22" t="s">
        <v>81</v>
      </c>
      <c r="AS6" s="22" t="s">
        <v>82</v>
      </c>
      <c r="AT6" s="22" t="s">
        <v>83</v>
      </c>
      <c r="AU6" s="22" t="s">
        <v>84</v>
      </c>
      <c r="AV6" s="22" t="s">
        <v>85</v>
      </c>
      <c r="AW6" s="22" t="s">
        <v>86</v>
      </c>
      <c r="AX6" s="220"/>
      <c r="AY6" s="220"/>
      <c r="AZ6" s="220"/>
      <c r="BA6" s="220"/>
      <c r="BB6" s="220"/>
      <c r="BC6" s="220"/>
      <c r="BD6" s="220"/>
      <c r="BE6" s="220"/>
      <c r="BF6" s="220"/>
      <c r="BG6" s="220"/>
      <c r="BH6" s="220"/>
      <c r="BI6" s="220"/>
      <c r="BJ6" s="220"/>
      <c r="BK6" s="23"/>
      <c r="BL6" s="23"/>
      <c r="BM6" s="23"/>
      <c r="BN6" s="23"/>
      <c r="BO6" s="23"/>
      <c r="BP6" s="23"/>
      <c r="BQ6" s="23"/>
      <c r="BR6" s="23"/>
      <c r="BS6" s="23"/>
      <c r="BT6" s="23"/>
      <c r="BU6" s="23"/>
      <c r="BV6" s="23"/>
      <c r="BW6" s="23"/>
      <c r="BX6" s="23"/>
      <c r="BY6" s="23"/>
      <c r="BZ6" s="23"/>
      <c r="CA6" s="23"/>
      <c r="CB6" s="23"/>
      <c r="CC6" s="23"/>
      <c r="CD6" s="23"/>
    </row>
    <row r="7" spans="1:82" ht="61" customHeight="1" x14ac:dyDescent="0.15">
      <c r="A7" s="140">
        <v>1</v>
      </c>
      <c r="B7" s="142" t="s">
        <v>394</v>
      </c>
      <c r="C7" s="142" t="s">
        <v>191</v>
      </c>
      <c r="D7" s="142" t="s">
        <v>214</v>
      </c>
      <c r="E7" s="142"/>
      <c r="F7" s="145" t="s">
        <v>395</v>
      </c>
      <c r="G7" s="145" t="s">
        <v>396</v>
      </c>
      <c r="H7" s="142" t="str">
        <f>_xlfn.CONCAT("Posibilidad de afectación ",IF(C7='Opciones Tratamiento'!$E$2,"económica",IF(C7='Opciones Tratamiento'!$E$4,"económica y reputacional",LOWER(C7)))," por ",LOWER(F7), ", debido a ",LOWER(G7))</f>
        <v>Posibilidad de afectación reputacional por  toma errada decisiones sobre la evaluación, adopción  e implementación de lineamientos de carácter misional, estratégico y administrativo, debido a las decisiones no se encuentren en la normatividad vigente</v>
      </c>
      <c r="I7" s="142" t="s">
        <v>199</v>
      </c>
      <c r="J7" s="140" t="s">
        <v>228</v>
      </c>
      <c r="K7" s="140" t="s">
        <v>245</v>
      </c>
      <c r="L7" s="143" t="str">
        <f>IF(OR(K7='Opciones Tratamiento'!$K$14,K7='Opciones Tratamiento'!$K$15,K7='Opciones Tratamiento'!$K$16),"Muy Baja",IF(OR(K7='Opciones Tratamiento'!$K$10,K7='Opciones Tratamiento'!$K$11,K7='Opciones Tratamiento'!$K$12,K7='Opciones Tratamiento'!$K$13),"Baja",IF(OR(K7='Opciones Tratamiento'!$K$4,K7='Opciones Tratamiento'!$K$5,K7='Opciones Tratamiento'!$K$6,K7='Opciones Tratamiento'!$K$7,K7='Opciones Tratamiento'!$K$8,K7='Opciones Tratamiento'!$K$9),"Media",IF(K7='Opciones Tratamiento'!$K$3,"Alta",IF(OR(K7='Opciones Tratamiento'!$K$2,K7='Opciones Tratamiento'!$K$17),"Muy Alta")))))</f>
        <v>Baja</v>
      </c>
      <c r="M7" s="131">
        <f>IF(L7="","",IF(L7="Muy Baja",0.2,IF(L7="Baja",0.4,IF(L7="Media",0.6,IF(L7="Alta",0.8,IF(L7="Muy Alta",1,))))))</f>
        <v>0.4</v>
      </c>
      <c r="N7" s="131" t="s">
        <v>147</v>
      </c>
      <c r="O7" s="131" t="str">
        <f ca="1">IF(NOT(ISERROR(MATCH(N7,'Tabla Impacto'!$B$221:$B$223,0))),'Tabla Impacto'!$F$223&amp;"Por favor no seleccionar los criterios de impacto(Afectación Económica o presupuestal y Pérdida Reputacional)",N7)</f>
        <v xml:space="preserve">     El riesgo afecta la imagen de la entidad con algunos usuarios de relevancia frente al logro de los objetivos</v>
      </c>
      <c r="P7" s="131"/>
      <c r="Q7" s="131"/>
      <c r="R7" s="131"/>
      <c r="S7" s="131"/>
      <c r="T7" s="131"/>
      <c r="U7" s="131"/>
      <c r="V7" s="131"/>
      <c r="W7" s="131"/>
      <c r="X7" s="131"/>
      <c r="Y7" s="131"/>
      <c r="Z7" s="131"/>
      <c r="AA7" s="131"/>
      <c r="AB7" s="131"/>
      <c r="AC7" s="131"/>
      <c r="AD7" s="131"/>
      <c r="AE7" s="131"/>
      <c r="AF7" s="131"/>
      <c r="AG7" s="131"/>
      <c r="AH7" s="131"/>
      <c r="AI7" s="143" t="str">
        <f ca="1">IF(OR(D7='Opciones Tratamiento'!$H$2,D7='Opciones Tratamiento'!$H$4),IF(OR(O7='Tabla Impacto'!$C$11,O7='Tabla Impacto'!$D$11),"Leve",IF(OR(O7='Tabla Impacto'!$C$12,O7='Tabla Impacto'!$D$12),"Menor",IF(OR(O7='Tabla Impacto'!$C$13,O7='Tabla Impacto'!$D$13),"Moderado",IF(OR(O7='Tabla Impacto'!$C$14,O7='Tabla Impacto'!$D$14),"Mayor",IF(OR(O7='Tabla Impacto'!$C$15,O7='Tabla Impacto'!$D$15),"Catastrófico",""))))),IF(D7='Opciones Tratamiento'!$H$3,IF(COUNTIF('Mapa final'!P7:AH7,"Si")&lt;=5,"Moderado",IF(AND(COUNTIF('Mapa final'!P7:AH7,"Si")&gt;5,COUNTIF('Mapa final'!P7:AH7,"Si")&lt;=10),"Mayor",IF(COUNTIF('Mapa final'!P7:AH7,"Si")&gt;10,"Catastrófico","")))))</f>
        <v>Moderado</v>
      </c>
      <c r="AJ7" s="131">
        <f ca="1">IF(AI7="","",IF(AI7="Leve",0.2,IF(AI7="Menor",0.4,IF(AI7="Moderado",0.6,IF(AI7="Mayor",0.8,IF(AI7="Catastrófico",1,))))))</f>
        <v>0.6</v>
      </c>
      <c r="AK7" s="144" t="str">
        <f ca="1">IF(OR(AND(L7="Muy Baja",AI7="Leve"),AND(L7="Muy Baja",AI7="Menor"),AND(L7="Baja",AI7="Leve")),"Bajo",IF(OR(AND(L7="Muy baja",AI7="Moderado"),AND(L7="Baja",AI7="Menor"),AND(L7="Baja",AI7="Moderado"),AND(L7="Media",AI7="Leve"),AND(L7="Media",AI7="Menor"),AND(L7="Media",AI7="Moderado"),AND(L7="Alta",AI7="Leve"),AND(L7="Alta",AI7="Menor")),"Moderado",IF(OR(AND(L7="Muy Baja",AI7="Mayor"),AND(L7="Baja",AI7="Mayor"),AND(L7="Media",AI7="Mayor"),AND(L7="Alta",AI7="Moderado"),AND(L7="Alta",AI7="Mayor"),AND(L7="Muy Alta",AI7="Leve"),AND(L7="Muy Alta",AI7="Menor"),AND(L7="Muy Alta",AI7="Moderado"),AND(L7="Muy Alta",AI7="Mayor")),"Alto",IF(OR(AND(L7="Muy Baja",AI7="Catastrófico"),AND(L7="Baja",AI7="Catastrófico"),AND(L7="Media",AI7="Catastrófico"),AND(L7="Alta",AI7="Catastrófico"),AND(L7="Muy Alta",AI7="Catastrófico")),"Extremo",""))))</f>
        <v>Moderado</v>
      </c>
      <c r="AL7" s="24">
        <v>1</v>
      </c>
      <c r="AM7" s="24"/>
      <c r="AN7" s="24" t="e">
        <f>VLOOKUP(AM7,'Opciones Tratamiento'!$M$2:$O$37,3,FALSE)</f>
        <v>#N/A</v>
      </c>
      <c r="AO7" s="25" t="e">
        <f>VLOOKUP(AM7,'Opciones Tratamiento'!$M$2:$O$37,2,FALSE)</f>
        <v>#N/A</v>
      </c>
      <c r="AP7" s="136" t="s">
        <v>397</v>
      </c>
      <c r="AQ7" s="24" t="str">
        <f t="shared" ref="AQ7:AQ105" si="0">IF(OR(AR7="Preventivo",AR7="Detectivo"),"Probabilidad",IF(AR7="Correctivo","Impacto",""))</f>
        <v>Probabilidad</v>
      </c>
      <c r="AR7" s="26" t="s">
        <v>163</v>
      </c>
      <c r="AS7" s="26" t="s">
        <v>171</v>
      </c>
      <c r="AT7" s="27" t="str">
        <f t="shared" ref="AT7:AT105" si="1">IF(AND(AR7="Preventivo",AS7="Automático"),"50%",IF(AND(AR7="Preventivo",AS7="Manual"),"40%",IF(AND(AR7="Detectivo",AS7="Automático"),"40%",IF(AND(AR7="Detectivo",AS7="Manual"),"30%",IF(AND(AR7="Correctivo",AS7="Automático"),"35%",IF(AND(AR7="Correctivo",AS7="Manual"),"25%",""))))))</f>
        <v>40%</v>
      </c>
      <c r="AU7" s="26" t="s">
        <v>174</v>
      </c>
      <c r="AV7" s="26" t="s">
        <v>179</v>
      </c>
      <c r="AW7" s="26" t="s">
        <v>183</v>
      </c>
      <c r="AX7" s="28">
        <f>IFERROR(IF(AQ7="Probabilidad",(M7-(+M7*AT7)),IF(AQ7="Impacto",M7,"")),"")</f>
        <v>0.24</v>
      </c>
      <c r="AY7" s="29" t="str">
        <f t="shared" ref="AY7:AY105" si="2">IFERROR(IF(AX7="","",IF(AX7&lt;=0.2,"Muy Baja",IF(AX7&lt;=0.4,"Baja",IF(AX7&lt;=0.6,"Media",IF(AX7&lt;=0.8,"Alta","Muy Alta"))))),"")</f>
        <v>Baja</v>
      </c>
      <c r="AZ7" s="30">
        <f t="shared" ref="AZ7:AZ105" si="3">+AX7</f>
        <v>0.24</v>
      </c>
      <c r="BA7" s="29" t="str">
        <f t="shared" ref="BA7:BA105" ca="1" si="4">IFERROR(IF(BB7="","",IF(BB7&lt;=0.2,"Leve",IF(BB7&lt;=0.4,"Menor",IF(BB7&lt;=0.6,"Moderado",IF(BB7&lt;=0.8,"Mayor","Catastrófico"))))),"")</f>
        <v>Moderado</v>
      </c>
      <c r="BB7" s="30">
        <f ca="1">IFERROR(IF(AQ7="Impacto",(AJ7-(+AJ7*AT7)),IF(AQ7="Probabilidad",AJ7,"")),"")</f>
        <v>0.6</v>
      </c>
      <c r="BC7" s="31" t="str">
        <f t="shared" ref="BC7:BC105" ca="1" si="5">IFERROR(IF(OR(AND(AY7="Muy Baja",BA7="Leve"),AND(AY7="Muy Baja",BA7="Menor"),AND(AY7="Baja",BA7="Leve")),"Bajo",IF(OR(AND(AY7="Muy baja",BA7="Moderado"),AND(AY7="Baja",BA7="Menor"),AND(AY7="Baja",BA7="Moderado"),AND(AY7="Media",BA7="Leve"),AND(AY7="Media",BA7="Menor"),AND(AY7="Media",BA7="Moderado"),AND(AY7="Alta",BA7="Leve"),AND(AY7="Alta",BA7="Menor")),"Moderado",IF(OR(AND(AY7="Muy Baja",BA7="Mayor"),AND(AY7="Baja",BA7="Mayor"),AND(AY7="Media",BA7="Mayor"),AND(AY7="Alta",BA7="Moderado"),AND(AY7="Alta",BA7="Mayor"),AND(AY7="Muy Alta",BA7="Leve"),AND(AY7="Muy Alta",BA7="Menor"),AND(AY7="Muy Alta",BA7="Moderado"),AND(AY7="Muy Alta",BA7="Mayor")),"Alto",IF(OR(AND(AY7="Muy Baja",BA7="Catastrófico"),AND(AY7="Baja",BA7="Catastrófico"),AND(AY7="Media",BA7="Catastrófico"),AND(AY7="Alta",BA7="Catastrófico"),AND(AY7="Muy Alta",BA7="Catastrófico")),"Extremo","")))),"")</f>
        <v>Moderado</v>
      </c>
      <c r="BD7" s="32" t="s">
        <v>188</v>
      </c>
      <c r="BE7" s="33"/>
      <c r="BF7" s="24"/>
      <c r="BG7" s="34"/>
      <c r="BH7" s="34"/>
      <c r="BI7" s="33"/>
      <c r="BJ7" s="24"/>
      <c r="BK7" s="35"/>
      <c r="BL7" s="35"/>
      <c r="BM7" s="35"/>
      <c r="BN7" s="35"/>
      <c r="BO7" s="35"/>
      <c r="BP7" s="35"/>
      <c r="BQ7" s="35"/>
      <c r="BR7" s="35"/>
      <c r="BS7" s="35"/>
      <c r="BT7" s="35"/>
      <c r="BU7" s="35"/>
      <c r="BV7" s="35"/>
      <c r="BW7" s="35"/>
      <c r="BX7" s="35"/>
      <c r="BY7" s="35"/>
      <c r="BZ7" s="35"/>
      <c r="CA7" s="35"/>
      <c r="CB7" s="35"/>
      <c r="CC7" s="35"/>
      <c r="CD7" s="35"/>
    </row>
    <row r="8" spans="1:82" ht="167.25" customHeight="1" x14ac:dyDescent="0.15">
      <c r="A8" s="223">
        <v>2</v>
      </c>
      <c r="B8" s="224" t="s">
        <v>398</v>
      </c>
      <c r="C8" s="224" t="s">
        <v>191</v>
      </c>
      <c r="D8" s="224" t="s">
        <v>214</v>
      </c>
      <c r="E8" s="224"/>
      <c r="F8" s="210" t="s">
        <v>399</v>
      </c>
      <c r="G8" s="210" t="s">
        <v>400</v>
      </c>
      <c r="H8" s="224" t="str">
        <f>_xlfn.CONCAT("Posibilidad de afectación ",IF(C8='Opciones Tratamiento'!$E$2,"económica",IF(C8='Opciones Tratamiento'!$E$4,"económica y reputacional",LOWER(C8)))," por ",LOWER(F8), ", debido a ",LOWER(G8))</f>
        <v>Posibilidad de afectación reputacional por falta de oportunidad en  la asesoría para la planeación institucional  y la  implementación del mipg., debido a desconocimiento  o no aplicación  de los lineamientos, necesidades institucionales y marco legal para la formulación de planes, programas y proyectos por parte de las personas del proceso de planeación institucional</v>
      </c>
      <c r="I8" s="224" t="s">
        <v>199</v>
      </c>
      <c r="J8" s="223" t="s">
        <v>228</v>
      </c>
      <c r="K8" s="223" t="s">
        <v>245</v>
      </c>
      <c r="L8" s="218" t="str">
        <f>IF(OR(K8='Opciones Tratamiento'!$K$14,K8='Opciones Tratamiento'!$K$15,K8='Opciones Tratamiento'!$K$16),"Muy Baja",IF(OR(K8='Opciones Tratamiento'!$K$10,K8='Opciones Tratamiento'!$K$11,K8='Opciones Tratamiento'!$K$12,K8='Opciones Tratamiento'!$K$13),"Baja",IF(OR(K8='Opciones Tratamiento'!$K$4,K8='Opciones Tratamiento'!$K$5,K8='Opciones Tratamiento'!$K$6,K8='Opciones Tratamiento'!$K$7,K8='Opciones Tratamiento'!$K$8,K8='Opciones Tratamiento'!$K$9),"Media",IF(K8='Opciones Tratamiento'!$K$3,"Alta",IF(OR(K8='Opciones Tratamiento'!$K$2,K8='Opciones Tratamiento'!$K$17),"Muy Alta")))))</f>
        <v>Baja</v>
      </c>
      <c r="M8" s="221">
        <f>IF(L8="","",IF(L8="Muy Baja",0.2,IF(L8="Baja",0.4,IF(L8="Media",0.6,IF(L8="Alta",0.8,IF(L8="Muy Alta",1,))))))</f>
        <v>0.4</v>
      </c>
      <c r="N8" s="221" t="s">
        <v>147</v>
      </c>
      <c r="O8" s="221" t="str">
        <f ca="1">IF(NOT(ISERROR(MATCH(N8,'Tabla Impacto'!$B$221:$B$223,0))),'Tabla Impacto'!$F$223&amp;"Por favor no seleccionar los criterios de impacto(Afectación Económica o presupuestal y Pérdida Reputacional)",N8)</f>
        <v xml:space="preserve">     El riesgo afecta la imagen de la entidad con algunos usuarios de relevancia frente al logro de los objetivos</v>
      </c>
      <c r="P8" s="131"/>
      <c r="Q8" s="131"/>
      <c r="R8" s="131"/>
      <c r="S8" s="131"/>
      <c r="T8" s="131"/>
      <c r="U8" s="131"/>
      <c r="V8" s="131"/>
      <c r="W8" s="131"/>
      <c r="X8" s="131"/>
      <c r="Y8" s="131"/>
      <c r="Z8" s="131"/>
      <c r="AA8" s="131"/>
      <c r="AB8" s="131"/>
      <c r="AC8" s="131"/>
      <c r="AD8" s="131"/>
      <c r="AE8" s="131"/>
      <c r="AF8" s="131"/>
      <c r="AG8" s="131"/>
      <c r="AH8" s="131"/>
      <c r="AI8" s="218" t="str">
        <f ca="1">IF(OR(D8='Opciones Tratamiento'!$H$2,D8='Opciones Tratamiento'!$H$4),IF(OR(O8='Tabla Impacto'!$C$11,O8='Tabla Impacto'!$D$11),"Leve",IF(OR(O8='Tabla Impacto'!$C$12,O8='Tabla Impacto'!$D$12),"Menor",IF(OR(O8='Tabla Impacto'!$C$13,O8='Tabla Impacto'!$D$13),"Moderado",IF(OR(O8='Tabla Impacto'!$C$14,O8='Tabla Impacto'!$D$14),"Mayor",IF(OR(O8='Tabla Impacto'!$C$15,O8='Tabla Impacto'!$D$15),"Catastrófico",""))))),IF(D8='Opciones Tratamiento'!$H$3,IF(COUNTIF('Mapa final'!P8:AH8,"Si")&lt;=5,"Moderado",IF(AND(COUNTIF('Mapa final'!P8:AH8,"Si")&gt;5,COUNTIF('Mapa final'!P8:AH8,"Si")&lt;=10),"Mayor",IF(COUNTIF('Mapa final'!P8:AH8,"Si")&gt;10,"Catastrófico","")))))</f>
        <v>Moderado</v>
      </c>
      <c r="AJ8" s="221">
        <f ca="1">IF(AI8="","",IF(AI8="Leve",0.2,IF(AI8="Menor",0.4,IF(AI8="Moderado",0.6,IF(AI8="Mayor",0.8,IF(AI8="Catastrófico",1,))))))</f>
        <v>0.6</v>
      </c>
      <c r="AK8" s="222" t="str">
        <f ca="1">IF(OR(AND(L8="Muy Baja",AI8="Leve"),AND(L8="Muy Baja",AI8="Menor"),AND(L8="Baja",AI8="Leve")),"Bajo",IF(OR(AND(L8="Muy baja",AI8="Moderado"),AND(L8="Baja",AI8="Menor"),AND(L8="Baja",AI8="Moderado"),AND(L8="Media",AI8="Leve"),AND(L8="Media",AI8="Menor"),AND(L8="Media",AI8="Moderado"),AND(L8="Alta",AI8="Leve"),AND(L8="Alta",AI8="Menor")),"Moderado",IF(OR(AND(L8="Muy Baja",AI8="Mayor"),AND(L8="Baja",AI8="Mayor"),AND(L8="Media",AI8="Mayor"),AND(L8="Alta",AI8="Moderado"),AND(L8="Alta",AI8="Mayor"),AND(L8="Muy Alta",AI8="Leve"),AND(L8="Muy Alta",AI8="Menor"),AND(L8="Muy Alta",AI8="Moderado"),AND(L8="Muy Alta",AI8="Mayor")),"Alto",IF(OR(AND(L8="Muy Baja",AI8="Catastrófico"),AND(L8="Baja",AI8="Catastrófico"),AND(L8="Media",AI8="Catastrófico"),AND(L8="Alta",AI8="Catastrófico"),AND(L8="Muy Alta",AI8="Catastrófico")),"Extremo",""))))</f>
        <v>Moderado</v>
      </c>
      <c r="AL8" s="24">
        <v>1</v>
      </c>
      <c r="AM8" s="24"/>
      <c r="AN8" s="24" t="e">
        <f>VLOOKUP(AM8,'Opciones Tratamiento'!$M$2:$O$37,3,FALSE)</f>
        <v>#N/A</v>
      </c>
      <c r="AO8" s="25" t="e">
        <f>VLOOKUP(AM8,'Opciones Tratamiento'!$M$2:$O$37,2,FALSE)</f>
        <v>#N/A</v>
      </c>
      <c r="AP8" s="150" t="s">
        <v>402</v>
      </c>
      <c r="AQ8" s="24" t="str">
        <f t="shared" ref="AQ8:AQ13" si="6">IF(OR(AR8="Preventivo",AR8="Detectivo"),"Probabilidad",IF(AR8="Correctivo","Impacto",""))</f>
        <v>Probabilidad</v>
      </c>
      <c r="AR8" s="26" t="s">
        <v>163</v>
      </c>
      <c r="AS8" s="26" t="s">
        <v>171</v>
      </c>
      <c r="AT8" s="27" t="str">
        <f t="shared" ref="AT8:AT13" si="7">IF(AND(AR8="Preventivo",AS8="Automático"),"50%",IF(AND(AR8="Preventivo",AS8="Manual"),"40%",IF(AND(AR8="Detectivo",AS8="Automático"),"40%",IF(AND(AR8="Detectivo",AS8="Manual"),"30%",IF(AND(AR8="Correctivo",AS8="Automático"),"35%",IF(AND(AR8="Correctivo",AS8="Manual"),"25%",""))))))</f>
        <v>40%</v>
      </c>
      <c r="AU8" s="26" t="s">
        <v>174</v>
      </c>
      <c r="AV8" s="26" t="s">
        <v>179</v>
      </c>
      <c r="AW8" s="26" t="s">
        <v>183</v>
      </c>
      <c r="AX8" s="28">
        <f>IFERROR(IF(AQ8="Probabilidad",(M8-(+M8*AT8)),IF(AQ8="Impacto",M8,"")),"")</f>
        <v>0.24</v>
      </c>
      <c r="AY8" s="29" t="str">
        <f t="shared" ref="AY8:AY13" si="8">IFERROR(IF(AX8="","",IF(AX8&lt;=0.2,"Muy Baja",IF(AX8&lt;=0.4,"Baja",IF(AX8&lt;=0.6,"Media",IF(AX8&lt;=0.8,"Alta","Muy Alta"))))),"")</f>
        <v>Baja</v>
      </c>
      <c r="AZ8" s="30">
        <f t="shared" ref="AZ8:AZ13" si="9">+AX8</f>
        <v>0.24</v>
      </c>
      <c r="BA8" s="29" t="str">
        <f t="shared" ref="BA8:BA13" ca="1" si="10">IFERROR(IF(BB8="","",IF(BB8&lt;=0.2,"Leve",IF(BB8&lt;=0.4,"Menor",IF(BB8&lt;=0.6,"Moderado",IF(BB8&lt;=0.8,"Mayor","Catastrófico"))))),"")</f>
        <v>Moderado</v>
      </c>
      <c r="BB8" s="30">
        <f ca="1">IFERROR(IF(AQ8="Impacto",(AJ8-(+AJ8*AT8)),IF(AQ8="Probabilidad",AJ8,"")),"")</f>
        <v>0.6</v>
      </c>
      <c r="BC8" s="31" t="str">
        <f t="shared" ref="BC8:BC13" ca="1" si="11">IFERROR(IF(OR(AND(AY8="Muy Baja",BA8="Leve"),AND(AY8="Muy Baja",BA8="Menor"),AND(AY8="Baja",BA8="Leve")),"Bajo",IF(OR(AND(AY8="Muy baja",BA8="Moderado"),AND(AY8="Baja",BA8="Menor"),AND(AY8="Baja",BA8="Moderado"),AND(AY8="Media",BA8="Leve"),AND(AY8="Media",BA8="Menor"),AND(AY8="Media",BA8="Moderado"),AND(AY8="Alta",BA8="Leve"),AND(AY8="Alta",BA8="Menor")),"Moderado",IF(OR(AND(AY8="Muy Baja",BA8="Mayor"),AND(AY8="Baja",BA8="Mayor"),AND(AY8="Media",BA8="Mayor"),AND(AY8="Alta",BA8="Moderado"),AND(AY8="Alta",BA8="Mayor"),AND(AY8="Muy Alta",BA8="Leve"),AND(AY8="Muy Alta",BA8="Menor"),AND(AY8="Muy Alta",BA8="Moderado"),AND(AY8="Muy Alta",BA8="Mayor")),"Alto",IF(OR(AND(AY8="Muy Baja",BA8="Catastrófico"),AND(AY8="Baja",BA8="Catastrófico"),AND(AY8="Media",BA8="Catastrófico"),AND(AY8="Alta",BA8="Catastrófico"),AND(AY8="Muy Alta",BA8="Catastrófico")),"Extremo","")))),"")</f>
        <v>Moderado</v>
      </c>
      <c r="BD8" s="32" t="s">
        <v>194</v>
      </c>
      <c r="BE8" s="33"/>
      <c r="BF8" s="24"/>
      <c r="BG8" s="34"/>
      <c r="BH8" s="34"/>
      <c r="BI8" s="33"/>
      <c r="BJ8" s="24"/>
      <c r="BK8" s="35"/>
      <c r="BL8" s="35"/>
      <c r="BM8" s="35"/>
      <c r="BN8" s="35"/>
      <c r="BO8" s="35"/>
      <c r="BP8" s="35"/>
      <c r="BQ8" s="35"/>
      <c r="BR8" s="35"/>
      <c r="BS8" s="35"/>
      <c r="BT8" s="35"/>
      <c r="BU8" s="35"/>
      <c r="BV8" s="35"/>
      <c r="BW8" s="35"/>
      <c r="BX8" s="35"/>
      <c r="BY8" s="35"/>
      <c r="BZ8" s="35"/>
      <c r="CA8" s="35"/>
      <c r="CB8" s="35"/>
      <c r="CC8" s="35"/>
      <c r="CD8" s="35"/>
    </row>
    <row r="9" spans="1:82" ht="151.5" customHeight="1" x14ac:dyDescent="0.15">
      <c r="A9" s="219"/>
      <c r="B9" s="228"/>
      <c r="C9" s="219"/>
      <c r="D9" s="219"/>
      <c r="E9" s="219"/>
      <c r="F9" s="207"/>
      <c r="G9" s="207"/>
      <c r="H9" s="219"/>
      <c r="I9" s="219"/>
      <c r="J9" s="219"/>
      <c r="K9" s="219"/>
      <c r="L9" s="219"/>
      <c r="M9" s="219"/>
      <c r="N9" s="219"/>
      <c r="O9" s="219"/>
      <c r="P9" s="131"/>
      <c r="Q9" s="131"/>
      <c r="R9" s="131"/>
      <c r="S9" s="131"/>
      <c r="T9" s="131"/>
      <c r="U9" s="134"/>
      <c r="V9" s="134"/>
      <c r="W9" s="134"/>
      <c r="X9" s="134"/>
      <c r="Y9" s="134"/>
      <c r="Z9" s="134"/>
      <c r="AA9" s="134"/>
      <c r="AB9" s="134"/>
      <c r="AC9" s="134"/>
      <c r="AD9" s="131"/>
      <c r="AE9" s="131"/>
      <c r="AF9" s="131"/>
      <c r="AG9" s="131"/>
      <c r="AH9" s="131"/>
      <c r="AI9" s="219"/>
      <c r="AJ9" s="219"/>
      <c r="AK9" s="219"/>
      <c r="AL9" s="24">
        <v>2</v>
      </c>
      <c r="AM9" s="24"/>
      <c r="AN9" s="24" t="e">
        <f>VLOOKUP(AM9,'Opciones Tratamiento'!$M$2:$O$37,3,FALSE)</f>
        <v>#N/A</v>
      </c>
      <c r="AO9" s="25" t="e">
        <f>VLOOKUP(AM9,'Opciones Tratamiento'!$M$2:$O$37,2,FALSE)</f>
        <v>#N/A</v>
      </c>
      <c r="AP9" s="150" t="s">
        <v>403</v>
      </c>
      <c r="AQ9" s="24" t="str">
        <f t="shared" si="6"/>
        <v>Probabilidad</v>
      </c>
      <c r="AR9" s="26" t="s">
        <v>163</v>
      </c>
      <c r="AS9" s="26" t="s">
        <v>171</v>
      </c>
      <c r="AT9" s="27" t="str">
        <f t="shared" si="7"/>
        <v>40%</v>
      </c>
      <c r="AU9" s="26" t="s">
        <v>174</v>
      </c>
      <c r="AV9" s="26" t="s">
        <v>179</v>
      </c>
      <c r="AW9" s="26" t="s">
        <v>183</v>
      </c>
      <c r="AX9" s="28">
        <f>IFERROR(IF(AND(AQ8="Probabilidad",AQ9="Probabilidad"),(AZ8-(+AZ8*AT9)),IF(AQ9="Probabilidad",(M8-(+M8*AT9)),IF(AQ9="Impacto",AZ8,""))),"")</f>
        <v>0.14399999999999999</v>
      </c>
      <c r="AY9" s="29" t="str">
        <f t="shared" si="8"/>
        <v>Muy Baja</v>
      </c>
      <c r="AZ9" s="30">
        <f t="shared" si="9"/>
        <v>0.14399999999999999</v>
      </c>
      <c r="BA9" s="29" t="str">
        <f t="shared" ca="1" si="10"/>
        <v>Moderado</v>
      </c>
      <c r="BB9" s="30">
        <f ca="1">IFERROR(IF(AND(AQ8="Impacto",AQ9="Impacto"),(BB8-(+BB8*AT9)),IF(AQ9="Impacto",($AJ$7-(+$AJ$7*AT9)),IF(AQ9="Probabilidad",BB8,""))),"")</f>
        <v>0.6</v>
      </c>
      <c r="BC9" s="31" t="str">
        <f t="shared" ca="1" si="11"/>
        <v>Moderado</v>
      </c>
      <c r="BD9" s="32" t="s">
        <v>188</v>
      </c>
      <c r="BE9" s="33"/>
      <c r="BF9" s="24"/>
      <c r="BG9" s="34"/>
      <c r="BH9" s="34"/>
      <c r="BI9" s="33"/>
      <c r="BJ9" s="24"/>
      <c r="BK9" s="18"/>
      <c r="BL9" s="18"/>
      <c r="BM9" s="18"/>
      <c r="BN9" s="18"/>
      <c r="BO9" s="18"/>
      <c r="BP9" s="18"/>
      <c r="BQ9" s="18"/>
      <c r="BR9" s="18"/>
      <c r="BS9" s="18"/>
      <c r="BT9" s="18"/>
      <c r="BU9" s="18"/>
      <c r="BV9" s="18"/>
      <c r="BW9" s="18"/>
      <c r="BX9" s="18"/>
      <c r="BY9" s="18"/>
      <c r="BZ9" s="18"/>
      <c r="CA9" s="18"/>
      <c r="CB9" s="18"/>
      <c r="CC9" s="18"/>
      <c r="CD9" s="18"/>
    </row>
    <row r="10" spans="1:82" ht="167.25" customHeight="1" x14ac:dyDescent="0.15">
      <c r="A10" s="223">
        <v>3</v>
      </c>
      <c r="B10" s="224" t="s">
        <v>404</v>
      </c>
      <c r="C10" s="224" t="s">
        <v>191</v>
      </c>
      <c r="D10" s="224" t="s">
        <v>214</v>
      </c>
      <c r="E10" s="224"/>
      <c r="F10" s="265" t="s">
        <v>405</v>
      </c>
      <c r="G10" s="265" t="s">
        <v>406</v>
      </c>
      <c r="H10" s="224" t="str">
        <f>_xlfn.CONCAT("Posibilidad de afectación ",IF(C10='Opciones Tratamiento'!$E$2,"económica",IF(C10='Opciones Tratamiento'!$E$4,"económica y reputacional",LOWER(C10)))," por ",LOWER(F10), ", debido a ",LOWER(G10))</f>
        <v>Posibilidad de afectación reputacional por entrega de los productos estadísticos por fuera de los plazos establecidos según cronograma anual  de publicaciones estadísticas de la ssf, debido a falta de oportunidad en el reporte de la información por parte de las ccf para la elaboración de los productos estadísticos y
demoras en el procesamiento interno de la información</v>
      </c>
      <c r="I10" s="224" t="s">
        <v>199</v>
      </c>
      <c r="J10" s="223" t="s">
        <v>228</v>
      </c>
      <c r="K10" s="223" t="s">
        <v>244</v>
      </c>
      <c r="L10" s="218" t="str">
        <f>IF(OR(K10='Opciones Tratamiento'!$K$14,K10='Opciones Tratamiento'!$K$15,K10='Opciones Tratamiento'!$K$16),"Muy Baja",IF(OR(K10='Opciones Tratamiento'!$K$10,K10='Opciones Tratamiento'!$K$11,K10='Opciones Tratamiento'!$K$12,K10='Opciones Tratamiento'!$K$13),"Baja",IF(OR(K10='Opciones Tratamiento'!$K$4,K10='Opciones Tratamiento'!$K$5,K10='Opciones Tratamiento'!$K$6,K10='Opciones Tratamiento'!$K$7,K10='Opciones Tratamiento'!$K$8,K10='Opciones Tratamiento'!$K$9),"Media",IF(K10='Opciones Tratamiento'!$K$3,"Alta",IF(OR(K10='Opciones Tratamiento'!$K$2,K10='Opciones Tratamiento'!$K$17),"Muy Alta")))))</f>
        <v>Media</v>
      </c>
      <c r="M10" s="221">
        <f>IF(L10="","",IF(L10="Muy Baja",0.2,IF(L10="Baja",0.4,IF(L10="Media",0.6,IF(L10="Alta",0.8,IF(L10="Muy Alta",1,))))))</f>
        <v>0.6</v>
      </c>
      <c r="N10" s="221" t="s">
        <v>147</v>
      </c>
      <c r="O10" s="221" t="str">
        <f ca="1">IF(NOT(ISERROR(MATCH(N10,'Tabla Impacto'!$B$221:$B$223,0))),'Tabla Impacto'!$F$223&amp;"Por favor no seleccionar los criterios de impacto(Afectación Económica o presupuestal y Pérdida Reputacional)",N10)</f>
        <v xml:space="preserve">     El riesgo afecta la imagen de la entidad con algunos usuarios de relevancia frente al logro de los objetivos</v>
      </c>
      <c r="P10" s="131"/>
      <c r="Q10" s="131"/>
      <c r="R10" s="131"/>
      <c r="S10" s="131"/>
      <c r="T10" s="131"/>
      <c r="U10" s="131"/>
      <c r="V10" s="131"/>
      <c r="W10" s="131"/>
      <c r="X10" s="131"/>
      <c r="Y10" s="131"/>
      <c r="Z10" s="131"/>
      <c r="AA10" s="131"/>
      <c r="AB10" s="131"/>
      <c r="AC10" s="131"/>
      <c r="AD10" s="131"/>
      <c r="AE10" s="131"/>
      <c r="AF10" s="131"/>
      <c r="AG10" s="131"/>
      <c r="AH10" s="131"/>
      <c r="AI10" s="218" t="str">
        <f ca="1">IF(OR(D10='Opciones Tratamiento'!$H$2,D10='Opciones Tratamiento'!$H$4),IF(OR(O10='Tabla Impacto'!$C$11,O10='Tabla Impacto'!$D$11),"Leve",IF(OR(O10='Tabla Impacto'!$C$12,O10='Tabla Impacto'!$D$12),"Menor",IF(OR(O10='Tabla Impacto'!$C$13,O10='Tabla Impacto'!$D$13),"Moderado",IF(OR(O10='Tabla Impacto'!$C$14,O10='Tabla Impacto'!$D$14),"Mayor",IF(OR(O10='Tabla Impacto'!$C$15,O10='Tabla Impacto'!$D$15),"Catastrófico",""))))),IF(D10='Opciones Tratamiento'!$H$3,IF(COUNTIF('Mapa final'!P10:AH10,"Si")&lt;=5,"Moderado",IF(AND(COUNTIF('Mapa final'!P10:AH10,"Si")&gt;5,COUNTIF('Mapa final'!P10:AH10,"Si")&lt;=10),"Mayor",IF(COUNTIF('Mapa final'!P10:AH10,"Si")&gt;10,"Catastrófico","")))))</f>
        <v>Moderado</v>
      </c>
      <c r="AJ10" s="221">
        <f ca="1">IF(AI10="","",IF(AI10="Leve",0.2,IF(AI10="Menor",0.4,IF(AI10="Moderado",0.6,IF(AI10="Mayor",0.8,IF(AI10="Catastrófico",1,))))))</f>
        <v>0.6</v>
      </c>
      <c r="AK10" s="222" t="str">
        <f ca="1">IF(OR(AND(L10="Muy Baja",AI10="Leve"),AND(L10="Muy Baja",AI10="Menor"),AND(L10="Baja",AI10="Leve")),"Bajo",IF(OR(AND(L10="Muy baja",AI10="Moderado"),AND(L10="Baja",AI10="Menor"),AND(L10="Baja",AI10="Moderado"),AND(L10="Media",AI10="Leve"),AND(L10="Media",AI10="Menor"),AND(L10="Media",AI10="Moderado"),AND(L10="Alta",AI10="Leve"),AND(L10="Alta",AI10="Menor")),"Moderado",IF(OR(AND(L10="Muy Baja",AI10="Mayor"),AND(L10="Baja",AI10="Mayor"),AND(L10="Media",AI10="Mayor"),AND(L10="Alta",AI10="Moderado"),AND(L10="Alta",AI10="Mayor"),AND(L10="Muy Alta",AI10="Leve"),AND(L10="Muy Alta",AI10="Menor"),AND(L10="Muy Alta",AI10="Moderado"),AND(L10="Muy Alta",AI10="Mayor")),"Alto",IF(OR(AND(L10="Muy Baja",AI10="Catastrófico"),AND(L10="Baja",AI10="Catastrófico"),AND(L10="Media",AI10="Catastrófico"),AND(L10="Alta",AI10="Catastrófico"),AND(L10="Muy Alta",AI10="Catastrófico")),"Extremo",""))))</f>
        <v>Moderado</v>
      </c>
      <c r="AL10" s="24">
        <v>1</v>
      </c>
      <c r="AM10" s="24"/>
      <c r="AN10" s="24" t="e">
        <f>VLOOKUP(AM10,'Opciones Tratamiento'!$M$2:$O$37,3,FALSE)</f>
        <v>#N/A</v>
      </c>
      <c r="AO10" s="25" t="e">
        <f>VLOOKUP(AM10,'Opciones Tratamiento'!$M$2:$O$37,2,FALSE)</f>
        <v>#N/A</v>
      </c>
      <c r="AP10" s="150" t="s">
        <v>407</v>
      </c>
      <c r="AQ10" s="24" t="str">
        <f t="shared" si="6"/>
        <v>Probabilidad</v>
      </c>
      <c r="AR10" s="26" t="s">
        <v>163</v>
      </c>
      <c r="AS10" s="26" t="s">
        <v>171</v>
      </c>
      <c r="AT10" s="27" t="str">
        <f t="shared" si="7"/>
        <v>40%</v>
      </c>
      <c r="AU10" s="26" t="s">
        <v>174</v>
      </c>
      <c r="AV10" s="26" t="s">
        <v>179</v>
      </c>
      <c r="AW10" s="26" t="s">
        <v>183</v>
      </c>
      <c r="AX10" s="28">
        <f>IFERROR(IF(AQ10="Probabilidad",(M10-(+M10*AT10)),IF(AQ10="Impacto",M10,"")),"")</f>
        <v>0.36</v>
      </c>
      <c r="AY10" s="29" t="str">
        <f t="shared" si="8"/>
        <v>Baja</v>
      </c>
      <c r="AZ10" s="30">
        <f t="shared" si="9"/>
        <v>0.36</v>
      </c>
      <c r="BA10" s="29" t="str">
        <f t="shared" ca="1" si="10"/>
        <v>Moderado</v>
      </c>
      <c r="BB10" s="30">
        <f ca="1">IFERROR(IF(AQ10="Impacto",(AJ10-(+AJ10*AT10)),IF(AQ10="Probabilidad",AJ10,"")),"")</f>
        <v>0.6</v>
      </c>
      <c r="BC10" s="31" t="str">
        <f t="shared" ca="1" si="11"/>
        <v>Moderado</v>
      </c>
      <c r="BD10" s="32" t="s">
        <v>194</v>
      </c>
      <c r="BE10" s="33"/>
      <c r="BF10" s="24"/>
      <c r="BG10" s="34"/>
      <c r="BH10" s="34"/>
      <c r="BI10" s="33"/>
      <c r="BJ10" s="24"/>
      <c r="BK10" s="35"/>
      <c r="BL10" s="35"/>
      <c r="BM10" s="35"/>
      <c r="BN10" s="35"/>
      <c r="BO10" s="35"/>
      <c r="BP10" s="35"/>
      <c r="BQ10" s="35"/>
      <c r="BR10" s="35"/>
      <c r="BS10" s="35"/>
      <c r="BT10" s="35"/>
      <c r="BU10" s="35"/>
      <c r="BV10" s="35"/>
      <c r="BW10" s="35"/>
      <c r="BX10" s="35"/>
      <c r="BY10" s="35"/>
      <c r="BZ10" s="35"/>
      <c r="CA10" s="35"/>
      <c r="CB10" s="35"/>
      <c r="CC10" s="35"/>
      <c r="CD10" s="35"/>
    </row>
    <row r="11" spans="1:82" ht="151.5" customHeight="1" x14ac:dyDescent="0.15">
      <c r="A11" s="219"/>
      <c r="B11" s="228"/>
      <c r="C11" s="219"/>
      <c r="D11" s="219"/>
      <c r="E11" s="219"/>
      <c r="F11" s="266"/>
      <c r="G11" s="266"/>
      <c r="H11" s="219"/>
      <c r="I11" s="219"/>
      <c r="J11" s="219"/>
      <c r="K11" s="219"/>
      <c r="L11" s="219"/>
      <c r="M11" s="219"/>
      <c r="N11" s="219"/>
      <c r="O11" s="219"/>
      <c r="P11" s="131"/>
      <c r="Q11" s="131"/>
      <c r="R11" s="131"/>
      <c r="S11" s="131"/>
      <c r="T11" s="131"/>
      <c r="U11" s="134"/>
      <c r="V11" s="134"/>
      <c r="W11" s="134"/>
      <c r="X11" s="134"/>
      <c r="Y11" s="134"/>
      <c r="Z11" s="134"/>
      <c r="AA11" s="134"/>
      <c r="AB11" s="134"/>
      <c r="AC11" s="134"/>
      <c r="AD11" s="131"/>
      <c r="AE11" s="131"/>
      <c r="AF11" s="131"/>
      <c r="AG11" s="131"/>
      <c r="AH11" s="131"/>
      <c r="AI11" s="219"/>
      <c r="AJ11" s="219"/>
      <c r="AK11" s="219"/>
      <c r="AL11" s="24">
        <v>2</v>
      </c>
      <c r="AM11" s="24"/>
      <c r="AN11" s="24" t="e">
        <f>VLOOKUP(AM11,'Opciones Tratamiento'!$M$2:$O$37,3,FALSE)</f>
        <v>#N/A</v>
      </c>
      <c r="AO11" s="25" t="e">
        <f>VLOOKUP(AM11,'Opciones Tratamiento'!$M$2:$O$37,2,FALSE)</f>
        <v>#N/A</v>
      </c>
      <c r="AP11" s="150" t="s">
        <v>408</v>
      </c>
      <c r="AQ11" s="24" t="str">
        <f t="shared" si="6"/>
        <v>Probabilidad</v>
      </c>
      <c r="AR11" s="26" t="s">
        <v>163</v>
      </c>
      <c r="AS11" s="26" t="s">
        <v>171</v>
      </c>
      <c r="AT11" s="27" t="str">
        <f t="shared" si="7"/>
        <v>40%</v>
      </c>
      <c r="AU11" s="26" t="s">
        <v>174</v>
      </c>
      <c r="AV11" s="26" t="s">
        <v>179</v>
      </c>
      <c r="AW11" s="26" t="s">
        <v>183</v>
      </c>
      <c r="AX11" s="28">
        <f>IFERROR(IF(AND(AQ10="Probabilidad",AQ11="Probabilidad"),(AZ10-(+AZ10*AT11)),IF(AQ11="Probabilidad",(M10-(+M10*AT11)),IF(AQ11="Impacto",AZ10,""))),"")</f>
        <v>0.216</v>
      </c>
      <c r="AY11" s="29" t="str">
        <f t="shared" si="8"/>
        <v>Baja</v>
      </c>
      <c r="AZ11" s="30">
        <f t="shared" si="9"/>
        <v>0.216</v>
      </c>
      <c r="BA11" s="29" t="str">
        <f t="shared" ca="1" si="10"/>
        <v>Moderado</v>
      </c>
      <c r="BB11" s="30">
        <f ca="1">IFERROR(IF(AND(AQ10="Impacto",AQ11="Impacto"),(BB10-(+BB10*AT11)),IF(AQ11="Impacto",($AJ$7-(+$AJ$7*AT11)),IF(AQ11="Probabilidad",BB10,""))),"")</f>
        <v>0.6</v>
      </c>
      <c r="BC11" s="31" t="str">
        <f t="shared" ca="1" si="11"/>
        <v>Moderado</v>
      </c>
      <c r="BD11" s="32" t="s">
        <v>188</v>
      </c>
      <c r="BE11" s="33"/>
      <c r="BF11" s="24"/>
      <c r="BG11" s="34"/>
      <c r="BH11" s="34"/>
      <c r="BI11" s="33"/>
      <c r="BJ11" s="24"/>
      <c r="BK11" s="18"/>
      <c r="BL11" s="18"/>
      <c r="BM11" s="18"/>
      <c r="BN11" s="18"/>
      <c r="BO11" s="18"/>
      <c r="BP11" s="18"/>
      <c r="BQ11" s="18"/>
      <c r="BR11" s="18"/>
      <c r="BS11" s="18"/>
      <c r="BT11" s="18"/>
      <c r="BU11" s="18"/>
      <c r="BV11" s="18"/>
      <c r="BW11" s="18"/>
      <c r="BX11" s="18"/>
      <c r="BY11" s="18"/>
      <c r="BZ11" s="18"/>
      <c r="CA11" s="18"/>
      <c r="CB11" s="18"/>
      <c r="CC11" s="18"/>
      <c r="CD11" s="18"/>
    </row>
    <row r="12" spans="1:82" ht="167.25" customHeight="1" x14ac:dyDescent="0.15">
      <c r="A12" s="140">
        <v>4</v>
      </c>
      <c r="B12" s="142" t="s">
        <v>404</v>
      </c>
      <c r="C12" s="142" t="s">
        <v>191</v>
      </c>
      <c r="D12" s="142" t="s">
        <v>214</v>
      </c>
      <c r="E12" s="142"/>
      <c r="F12" s="145" t="s">
        <v>409</v>
      </c>
      <c r="G12" s="145" t="s">
        <v>410</v>
      </c>
      <c r="H12" s="142" t="str">
        <f>_xlfn.CONCAT("Posibilidad de afectación ",IF(C12='Opciones Tratamiento'!$E$2,"económica",IF(C12='Opciones Tratamiento'!$E$4,"económica y reputacional",LOWER(C12)))," por ",LOWER(F12), ", debido a ",LOWER(G12))</f>
        <v>Posibilidad de afectación reputacional por debilidad en la  aplicación de los criterios de calidad estadística durante la fase de análisis para generar los productos estadísticos y dar respuesta a las solicitudes de información., debido a debilidad en la  aplicación de los criterios de calidad estadística durante la fase de análisis para generar los productos estadísticos y dar respuesta a las solicitudes de información</v>
      </c>
      <c r="I12" s="142" t="s">
        <v>199</v>
      </c>
      <c r="J12" s="140" t="s">
        <v>228</v>
      </c>
      <c r="K12" s="140" t="s">
        <v>244</v>
      </c>
      <c r="L12" s="143" t="str">
        <f>IF(OR(K12='Opciones Tratamiento'!$K$14,K12='Opciones Tratamiento'!$K$15,K12='Opciones Tratamiento'!$K$16),"Muy Baja",IF(OR(K12='Opciones Tratamiento'!$K$10,K12='Opciones Tratamiento'!$K$11,K12='Opciones Tratamiento'!$K$12,K12='Opciones Tratamiento'!$K$13),"Baja",IF(OR(K12='Opciones Tratamiento'!$K$4,K12='Opciones Tratamiento'!$K$5,K12='Opciones Tratamiento'!$K$6,K12='Opciones Tratamiento'!$K$7,K12='Opciones Tratamiento'!$K$8,K12='Opciones Tratamiento'!$K$9),"Media",IF(K12='Opciones Tratamiento'!$K$3,"Alta",IF(OR(K12='Opciones Tratamiento'!$K$2,K12='Opciones Tratamiento'!$K$17),"Muy Alta")))))</f>
        <v>Media</v>
      </c>
      <c r="M12" s="131">
        <f>IF(L12="","",IF(L12="Muy Baja",0.2,IF(L12="Baja",0.4,IF(L12="Media",0.6,IF(L12="Alta",0.8,IF(L12="Muy Alta",1,))))))</f>
        <v>0.6</v>
      </c>
      <c r="N12" s="131" t="s">
        <v>147</v>
      </c>
      <c r="O12" s="131" t="str">
        <f ca="1">IF(NOT(ISERROR(MATCH(N12,'Tabla Impacto'!$B$221:$B$223,0))),'Tabla Impacto'!$F$223&amp;"Por favor no seleccionar los criterios de impacto(Afectación Económica o presupuestal y Pérdida Reputacional)",N12)</f>
        <v xml:space="preserve">     El riesgo afecta la imagen de la entidad con algunos usuarios de relevancia frente al logro de los objetivos</v>
      </c>
      <c r="P12" s="131"/>
      <c r="Q12" s="131"/>
      <c r="R12" s="131"/>
      <c r="S12" s="131"/>
      <c r="T12" s="131"/>
      <c r="U12" s="131"/>
      <c r="V12" s="131"/>
      <c r="W12" s="131"/>
      <c r="X12" s="131"/>
      <c r="Y12" s="131"/>
      <c r="Z12" s="131"/>
      <c r="AA12" s="131"/>
      <c r="AB12" s="131"/>
      <c r="AC12" s="131"/>
      <c r="AD12" s="131"/>
      <c r="AE12" s="131"/>
      <c r="AF12" s="131"/>
      <c r="AG12" s="131"/>
      <c r="AH12" s="131"/>
      <c r="AI12" s="143" t="str">
        <f ca="1">IF(OR(D12='Opciones Tratamiento'!$H$2,D12='Opciones Tratamiento'!$H$4),IF(OR(O12='Tabla Impacto'!$C$11,O12='Tabla Impacto'!$D$11),"Leve",IF(OR(O12='Tabla Impacto'!$C$12,O12='Tabla Impacto'!$D$12),"Menor",IF(OR(O12='Tabla Impacto'!$C$13,O12='Tabla Impacto'!$D$13),"Moderado",IF(OR(O12='Tabla Impacto'!$C$14,O12='Tabla Impacto'!$D$14),"Mayor",IF(OR(O12='Tabla Impacto'!$C$15,O12='Tabla Impacto'!$D$15),"Catastrófico",""))))),IF(D12='Opciones Tratamiento'!$H$3,IF(COUNTIF('Mapa final'!P12:AH12,"Si")&lt;=5,"Moderado",IF(AND(COUNTIF('Mapa final'!P12:AH12,"Si")&gt;5,COUNTIF('Mapa final'!P12:AH12,"Si")&lt;=10),"Mayor",IF(COUNTIF('Mapa final'!P12:AH12,"Si")&gt;10,"Catastrófico","")))))</f>
        <v>Moderado</v>
      </c>
      <c r="AJ12" s="131">
        <f ca="1">IF(AI12="","",IF(AI12="Leve",0.2,IF(AI12="Menor",0.4,IF(AI12="Moderado",0.6,IF(AI12="Mayor",0.8,IF(AI12="Catastrófico",1,))))))</f>
        <v>0.6</v>
      </c>
      <c r="AK12" s="144" t="str">
        <f ca="1">IF(OR(AND(L12="Muy Baja",AI12="Leve"),AND(L12="Muy Baja",AI12="Menor"),AND(L12="Baja",AI12="Leve")),"Bajo",IF(OR(AND(L12="Muy baja",AI12="Moderado"),AND(L12="Baja",AI12="Menor"),AND(L12="Baja",AI12="Moderado"),AND(L12="Media",AI12="Leve"),AND(L12="Media",AI12="Menor"),AND(L12="Media",AI12="Moderado"),AND(L12="Alta",AI12="Leve"),AND(L12="Alta",AI12="Menor")),"Moderado",IF(OR(AND(L12="Muy Baja",AI12="Mayor"),AND(L12="Baja",AI12="Mayor"),AND(L12="Media",AI12="Mayor"),AND(L12="Alta",AI12="Moderado"),AND(L12="Alta",AI12="Mayor"),AND(L12="Muy Alta",AI12="Leve"),AND(L12="Muy Alta",AI12="Menor"),AND(L12="Muy Alta",AI12="Moderado"),AND(L12="Muy Alta",AI12="Mayor")),"Alto",IF(OR(AND(L12="Muy Baja",AI12="Catastrófico"),AND(L12="Baja",AI12="Catastrófico"),AND(L12="Media",AI12="Catastrófico"),AND(L12="Alta",AI12="Catastrófico"),AND(L12="Muy Alta",AI12="Catastrófico")),"Extremo",""))))</f>
        <v>Moderado</v>
      </c>
      <c r="AL12" s="24">
        <v>1</v>
      </c>
      <c r="AM12" s="24"/>
      <c r="AN12" s="24" t="e">
        <f>VLOOKUP(AM12,'Opciones Tratamiento'!$M$2:$O$37,3,FALSE)</f>
        <v>#N/A</v>
      </c>
      <c r="AO12" s="25" t="e">
        <f>VLOOKUP(AM12,'Opciones Tratamiento'!$M$2:$O$37,2,FALSE)</f>
        <v>#N/A</v>
      </c>
      <c r="AP12" s="151" t="s">
        <v>411</v>
      </c>
      <c r="AQ12" s="24" t="str">
        <f t="shared" si="6"/>
        <v>Probabilidad</v>
      </c>
      <c r="AR12" s="26" t="s">
        <v>163</v>
      </c>
      <c r="AS12" s="26" t="s">
        <v>171</v>
      </c>
      <c r="AT12" s="27" t="str">
        <f t="shared" si="7"/>
        <v>40%</v>
      </c>
      <c r="AU12" s="26" t="s">
        <v>174</v>
      </c>
      <c r="AV12" s="26" t="s">
        <v>179</v>
      </c>
      <c r="AW12" s="26" t="s">
        <v>183</v>
      </c>
      <c r="AX12" s="28">
        <f>IFERROR(IF(AQ12="Probabilidad",(M12-(+M12*AT12)),IF(AQ12="Impacto",M12,"")),"")</f>
        <v>0.36</v>
      </c>
      <c r="AY12" s="29" t="str">
        <f t="shared" si="8"/>
        <v>Baja</v>
      </c>
      <c r="AZ12" s="30">
        <f t="shared" si="9"/>
        <v>0.36</v>
      </c>
      <c r="BA12" s="29" t="str">
        <f t="shared" ca="1" si="10"/>
        <v>Moderado</v>
      </c>
      <c r="BB12" s="30">
        <f ca="1">IFERROR(IF(AQ12="Impacto",(AJ12-(+AJ12*AT12)),IF(AQ12="Probabilidad",AJ12,"")),"")</f>
        <v>0.6</v>
      </c>
      <c r="BC12" s="31" t="str">
        <f t="shared" ca="1" si="11"/>
        <v>Moderado</v>
      </c>
      <c r="BD12" s="32" t="s">
        <v>194</v>
      </c>
      <c r="BE12" s="33"/>
      <c r="BF12" s="24"/>
      <c r="BG12" s="34"/>
      <c r="BH12" s="34"/>
      <c r="BI12" s="33"/>
      <c r="BJ12" s="24"/>
      <c r="BK12" s="35"/>
      <c r="BL12" s="35"/>
      <c r="BM12" s="35"/>
      <c r="BN12" s="35"/>
      <c r="BO12" s="35"/>
      <c r="BP12" s="35"/>
      <c r="BQ12" s="35"/>
      <c r="BR12" s="35"/>
      <c r="BS12" s="35"/>
      <c r="BT12" s="35"/>
      <c r="BU12" s="35"/>
      <c r="BV12" s="35"/>
      <c r="BW12" s="35"/>
      <c r="BX12" s="35"/>
      <c r="BY12" s="35"/>
      <c r="BZ12" s="35"/>
      <c r="CA12" s="35"/>
      <c r="CB12" s="35"/>
      <c r="CC12" s="35"/>
      <c r="CD12" s="35"/>
    </row>
    <row r="13" spans="1:82" ht="167.25" customHeight="1" x14ac:dyDescent="0.15">
      <c r="A13" s="140">
        <v>5</v>
      </c>
      <c r="B13" s="142" t="s">
        <v>412</v>
      </c>
      <c r="C13" s="142" t="s">
        <v>191</v>
      </c>
      <c r="D13" s="142" t="s">
        <v>214</v>
      </c>
      <c r="E13" s="142"/>
      <c r="F13" s="145" t="s">
        <v>413</v>
      </c>
      <c r="G13" s="145" t="s">
        <v>414</v>
      </c>
      <c r="H13" s="142" t="str">
        <f>_xlfn.CONCAT("Posibilidad de afectación ",IF(C13='Opciones Tratamiento'!$E$2,"económica",IF(C13='Opciones Tratamiento'!$E$4,"económica y reputacional",LOWER(C13)))," por ",LOWER(F13), ", debido a ",LOWER(G13))</f>
        <v>Posibilidad de afectación reputacional por pérdida de oportunidad en tiempos de respuesta para atender las necesidades de comunicación de la entidadpérdida de oportunidad en tiempos de respuesta para atender las necesidades de comunicación de la entidad, debido a insuficiente personal para la ejecución de las actividades de comunicación</v>
      </c>
      <c r="I13" s="142" t="s">
        <v>199</v>
      </c>
      <c r="J13" s="140" t="s">
        <v>227</v>
      </c>
      <c r="K13" s="140" t="s">
        <v>238</v>
      </c>
      <c r="L13" s="143" t="str">
        <f>IF(OR(K13='Opciones Tratamiento'!$K$14,K13='Opciones Tratamiento'!$K$15,K13='Opciones Tratamiento'!$K$16),"Muy Baja",IF(OR(K13='Opciones Tratamiento'!$K$10,K13='Opciones Tratamiento'!$K$11,K13='Opciones Tratamiento'!$K$12,K13='Opciones Tratamiento'!$K$13),"Baja",IF(OR(K13='Opciones Tratamiento'!$K$4,K13='Opciones Tratamiento'!$K$5,K13='Opciones Tratamiento'!$K$6,K13='Opciones Tratamiento'!$K$7,K13='Opciones Tratamiento'!$K$8,K13='Opciones Tratamiento'!$K$9),"Media",IF(K13='Opciones Tratamiento'!$K$3,"Alta",IF(OR(K13='Opciones Tratamiento'!$K$2,K13='Opciones Tratamiento'!$K$17),"Muy Alta")))))</f>
        <v>Media</v>
      </c>
      <c r="M13" s="131">
        <f>IF(L13="","",IF(L13="Muy Baja",0.2,IF(L13="Baja",0.4,IF(L13="Media",0.6,IF(L13="Alta",0.8,IF(L13="Muy Alta",1,))))))</f>
        <v>0.6</v>
      </c>
      <c r="N13" s="131" t="s">
        <v>147</v>
      </c>
      <c r="O13" s="131" t="str">
        <f ca="1">IF(NOT(ISERROR(MATCH(N13,'Tabla Impacto'!$B$221:$B$223,0))),'Tabla Impacto'!$F$223&amp;"Por favor no seleccionar los criterios de impacto(Afectación Económica o presupuestal y Pérdida Reputacional)",N13)</f>
        <v xml:space="preserve">     El riesgo afecta la imagen de la entidad con algunos usuarios de relevancia frente al logro de los objetivos</v>
      </c>
      <c r="P13" s="131"/>
      <c r="Q13" s="131"/>
      <c r="R13" s="131"/>
      <c r="S13" s="131"/>
      <c r="T13" s="131"/>
      <c r="U13" s="131"/>
      <c r="V13" s="131"/>
      <c r="W13" s="131"/>
      <c r="X13" s="131"/>
      <c r="Y13" s="131"/>
      <c r="Z13" s="131"/>
      <c r="AA13" s="131"/>
      <c r="AB13" s="131"/>
      <c r="AC13" s="131"/>
      <c r="AD13" s="131"/>
      <c r="AE13" s="131"/>
      <c r="AF13" s="131"/>
      <c r="AG13" s="131"/>
      <c r="AH13" s="131"/>
      <c r="AI13" s="143" t="str">
        <f ca="1">IF(OR(D13='Opciones Tratamiento'!$H$2,D13='Opciones Tratamiento'!$H$4),IF(OR(O13='Tabla Impacto'!$C$11,O13='Tabla Impacto'!$D$11),"Leve",IF(OR(O13='Tabla Impacto'!$C$12,O13='Tabla Impacto'!$D$12),"Menor",IF(OR(O13='Tabla Impacto'!$C$13,O13='Tabla Impacto'!$D$13),"Moderado",IF(OR(O13='Tabla Impacto'!$C$14,O13='Tabla Impacto'!$D$14),"Mayor",IF(OR(O13='Tabla Impacto'!$C$15,O13='Tabla Impacto'!$D$15),"Catastrófico",""))))),IF(D13='Opciones Tratamiento'!$H$3,IF(COUNTIF('Mapa final'!P13:AH13,"Si")&lt;=5,"Moderado",IF(AND(COUNTIF('Mapa final'!P13:AH13,"Si")&gt;5,COUNTIF('Mapa final'!P13:AH13,"Si")&lt;=10),"Mayor",IF(COUNTIF('Mapa final'!P13:AH13,"Si")&gt;10,"Catastrófico","")))))</f>
        <v>Moderado</v>
      </c>
      <c r="AJ13" s="131">
        <f ca="1">IF(AI13="","",IF(AI13="Leve",0.2,IF(AI13="Menor",0.4,IF(AI13="Moderado",0.6,IF(AI13="Mayor",0.8,IF(AI13="Catastrófico",1,))))))</f>
        <v>0.6</v>
      </c>
      <c r="AK13" s="144" t="str">
        <f ca="1">IF(OR(AND(L13="Muy Baja",AI13="Leve"),AND(L13="Muy Baja",AI13="Menor"),AND(L13="Baja",AI13="Leve")),"Bajo",IF(OR(AND(L13="Muy baja",AI13="Moderado"),AND(L13="Baja",AI13="Menor"),AND(L13="Baja",AI13="Moderado"),AND(L13="Media",AI13="Leve"),AND(L13="Media",AI13="Menor"),AND(L13="Media",AI13="Moderado"),AND(L13="Alta",AI13="Leve"),AND(L13="Alta",AI13="Menor")),"Moderado",IF(OR(AND(L13="Muy Baja",AI13="Mayor"),AND(L13="Baja",AI13="Mayor"),AND(L13="Media",AI13="Mayor"),AND(L13="Alta",AI13="Moderado"),AND(L13="Alta",AI13="Mayor"),AND(L13="Muy Alta",AI13="Leve"),AND(L13="Muy Alta",AI13="Menor"),AND(L13="Muy Alta",AI13="Moderado"),AND(L13="Muy Alta",AI13="Mayor")),"Alto",IF(OR(AND(L13="Muy Baja",AI13="Catastrófico"),AND(L13="Baja",AI13="Catastrófico"),AND(L13="Media",AI13="Catastrófico"),AND(L13="Alta",AI13="Catastrófico"),AND(L13="Muy Alta",AI13="Catastrófico")),"Extremo",""))))</f>
        <v>Moderado</v>
      </c>
      <c r="AL13" s="24">
        <v>1</v>
      </c>
      <c r="AM13" s="24"/>
      <c r="AN13" s="24" t="e">
        <f>VLOOKUP(AM13,'Opciones Tratamiento'!$M$2:$O$37,3,FALSE)</f>
        <v>#N/A</v>
      </c>
      <c r="AO13" s="25" t="e">
        <f>VLOOKUP(AM13,'Opciones Tratamiento'!$M$2:$O$37,2,FALSE)</f>
        <v>#N/A</v>
      </c>
      <c r="AP13" s="150" t="s">
        <v>415</v>
      </c>
      <c r="AQ13" s="24" t="str">
        <f t="shared" si="6"/>
        <v>Probabilidad</v>
      </c>
      <c r="AR13" s="26" t="s">
        <v>163</v>
      </c>
      <c r="AS13" s="26" t="s">
        <v>171</v>
      </c>
      <c r="AT13" s="27" t="str">
        <f t="shared" si="7"/>
        <v>40%</v>
      </c>
      <c r="AU13" s="26" t="s">
        <v>177</v>
      </c>
      <c r="AV13" s="26" t="s">
        <v>179</v>
      </c>
      <c r="AW13" s="26" t="s">
        <v>183</v>
      </c>
      <c r="AX13" s="28">
        <f>IFERROR(IF(AQ13="Probabilidad",(M13-(+M13*AT13)),IF(AQ13="Impacto",M13,"")),"")</f>
        <v>0.36</v>
      </c>
      <c r="AY13" s="29" t="str">
        <f t="shared" si="8"/>
        <v>Baja</v>
      </c>
      <c r="AZ13" s="30">
        <f t="shared" si="9"/>
        <v>0.36</v>
      </c>
      <c r="BA13" s="29" t="str">
        <f t="shared" ca="1" si="10"/>
        <v>Moderado</v>
      </c>
      <c r="BB13" s="30">
        <f ca="1">IFERROR(IF(AQ13="Impacto",(AJ13-(+AJ13*AT13)),IF(AQ13="Probabilidad",AJ13,"")),"")</f>
        <v>0.6</v>
      </c>
      <c r="BC13" s="31" t="str">
        <f t="shared" ca="1" si="11"/>
        <v>Moderado</v>
      </c>
      <c r="BD13" s="32" t="s">
        <v>188</v>
      </c>
      <c r="BE13" s="33"/>
      <c r="BF13" s="24"/>
      <c r="BG13" s="34"/>
      <c r="BH13" s="34"/>
      <c r="BI13" s="33"/>
      <c r="BJ13" s="24"/>
      <c r="BK13" s="35"/>
      <c r="BL13" s="35"/>
      <c r="BM13" s="35"/>
      <c r="BN13" s="35"/>
      <c r="BO13" s="35"/>
      <c r="BP13" s="35"/>
      <c r="BQ13" s="35"/>
      <c r="BR13" s="35"/>
      <c r="BS13" s="35"/>
      <c r="BT13" s="35"/>
      <c r="BU13" s="35"/>
      <c r="BV13" s="35"/>
      <c r="BW13" s="35"/>
      <c r="BX13" s="35"/>
      <c r="BY13" s="35"/>
      <c r="BZ13" s="35"/>
      <c r="CA13" s="35"/>
      <c r="CB13" s="35"/>
      <c r="CC13" s="35"/>
      <c r="CD13" s="35"/>
    </row>
    <row r="14" spans="1:82" ht="151.5" customHeight="1" x14ac:dyDescent="0.15">
      <c r="A14" s="223">
        <v>6</v>
      </c>
      <c r="B14" s="224" t="s">
        <v>416</v>
      </c>
      <c r="C14" s="224" t="s">
        <v>191</v>
      </c>
      <c r="D14" s="224" t="s">
        <v>214</v>
      </c>
      <c r="E14" s="224"/>
      <c r="F14" s="224" t="s">
        <v>417</v>
      </c>
      <c r="G14" s="224" t="s">
        <v>418</v>
      </c>
      <c r="H14" s="224" t="str">
        <f>_xlfn.CONCAT("Posibilidad de afectación ",IF(C14='Opciones Tratamiento'!$E$2,"económica",IF(C14='Opciones Tratamiento'!$E$4,"económica y reputacional",LOWER(C14)))," por ",LOWER(F14), ", debido a ",LOWER(G14))</f>
        <v>Posibilidad de afectación reputacional por baja confiabilidad de los informes financieros y contables de las  ccf, debido a errores u omisión en la información financiera y contable suministrada por las ccf; emisión  reglamentación y fijación de directrices sobre temas financieros y contables sin la confiabilidad y razonabilidad requerid</v>
      </c>
      <c r="I14" s="224" t="s">
        <v>199</v>
      </c>
      <c r="J14" s="223" t="s">
        <v>228</v>
      </c>
      <c r="K14" s="223" t="s">
        <v>243</v>
      </c>
      <c r="L14" s="218" t="str">
        <f>IF(OR(K14='Opciones Tratamiento'!$K$14,K14='Opciones Tratamiento'!$K$15,K14='Opciones Tratamiento'!$K$16),"Muy Baja",IF(OR(K14='Opciones Tratamiento'!$K$10,K14='Opciones Tratamiento'!$K$11,K14='Opciones Tratamiento'!$K$12,K14='Opciones Tratamiento'!$K$13),"Baja",IF(OR(K14='Opciones Tratamiento'!$K$4,K14='Opciones Tratamiento'!$K$5,K14='Opciones Tratamiento'!$K$6,K14='Opciones Tratamiento'!$K$7,K14='Opciones Tratamiento'!$K$8,K14='Opciones Tratamiento'!$K$9),"Media",IF(K14='Opciones Tratamiento'!$K$3,"Alta",IF(OR(K14='Opciones Tratamiento'!$K$2,K14='Opciones Tratamiento'!$K$17),"Muy Alta")))))</f>
        <v>Media</v>
      </c>
      <c r="M14" s="221">
        <f>IF(L14="","",IF(L14="Muy Baja",0.2,IF(L14="Baja",0.4,IF(L14="Media",0.6,IF(L14="Alta",0.8,IF(L14="Muy Alta",1,))))))</f>
        <v>0.6</v>
      </c>
      <c r="N14" s="221" t="s">
        <v>147</v>
      </c>
      <c r="O14" s="221" t="str">
        <f ca="1">IF(NOT(ISERROR(MATCH(N14,'Tabla Impacto'!$B$221:$B$223,0))),'Tabla Impacto'!$F$223&amp;"Por favor no seleccionar los criterios de impacto(Afectación Económica o presupuestal y Pérdida Reputacional)",N14)</f>
        <v xml:space="preserve">     El riesgo afecta la imagen de la entidad con algunos usuarios de relevancia frente al logro de los objetivos</v>
      </c>
      <c r="P14" s="131"/>
      <c r="Q14" s="131"/>
      <c r="R14" s="131"/>
      <c r="S14" s="131"/>
      <c r="T14" s="131"/>
      <c r="U14" s="134"/>
      <c r="V14" s="134"/>
      <c r="W14" s="134"/>
      <c r="X14" s="134"/>
      <c r="Y14" s="134"/>
      <c r="Z14" s="134"/>
      <c r="AA14" s="134"/>
      <c r="AB14" s="134"/>
      <c r="AC14" s="134"/>
      <c r="AD14" s="131"/>
      <c r="AE14" s="131"/>
      <c r="AF14" s="131"/>
      <c r="AG14" s="131"/>
      <c r="AH14" s="131"/>
      <c r="AI14" s="218" t="str">
        <f ca="1">IF(OR(D14='Opciones Tratamiento'!$H$2,D14='Opciones Tratamiento'!$H$4),IF(OR(O14='Tabla Impacto'!$C$11,O14='Tabla Impacto'!$D$11),"Leve",IF(OR(O14='Tabla Impacto'!$C$12,O14='Tabla Impacto'!$D$12),"Menor",IF(OR(O14='Tabla Impacto'!$C$13,O14='Tabla Impacto'!$D$13),"Moderado",IF(OR(O14='Tabla Impacto'!$C$14,O14='Tabla Impacto'!$D$14),"Mayor",IF(OR(O14='Tabla Impacto'!$C$15,O14='Tabla Impacto'!$D$15),"Catastrófico",""))))),IF(D14='Opciones Tratamiento'!$H$3,IF(COUNTIF('Mapa final'!P14:AH14,"Si")&lt;=5,"Moderado",IF(AND(COUNTIF('Mapa final'!P14:AH14,"Si")&gt;5,COUNTIF('Mapa final'!P14:AH14,"Si")&lt;=10),"Mayor",IF(COUNTIF('Mapa final'!P14:AH14,"Si")&gt;10,"Catastrófico","")))))</f>
        <v>Moderado</v>
      </c>
      <c r="AJ14" s="221">
        <f ca="1">IF(AI14="","",IF(AI14="Leve",0.2,IF(AI14="Menor",0.4,IF(AI14="Moderado",0.6,IF(AI14="Mayor",0.8,IF(AI14="Catastrófico",1,))))))</f>
        <v>0.6</v>
      </c>
      <c r="AK14" s="222" t="str">
        <f ca="1">IF(OR(AND(L14="Muy Baja",AI14="Leve"),AND(L14="Muy Baja",AI14="Menor"),AND(L14="Baja",AI14="Leve")),"Bajo",IF(OR(AND(L14="Muy baja",AI14="Moderado"),AND(L14="Baja",AI14="Menor"),AND(L14="Baja",AI14="Moderado"),AND(L14="Media",AI14="Leve"),AND(L14="Media",AI14="Menor"),AND(L14="Media",AI14="Moderado"),AND(L14="Alta",AI14="Leve"),AND(L14="Alta",AI14="Menor")),"Moderado",IF(OR(AND(L14="Muy Baja",AI14="Mayor"),AND(L14="Baja",AI14="Mayor"),AND(L14="Media",AI14="Mayor"),AND(L14="Alta",AI14="Moderado"),AND(L14="Alta",AI14="Mayor"),AND(L14="Muy Alta",AI14="Leve"),AND(L14="Muy Alta",AI14="Menor"),AND(L14="Muy Alta",AI14="Moderado"),AND(L14="Muy Alta",AI14="Mayor")),"Alto",IF(OR(AND(L14="Muy Baja",AI14="Catastrófico"),AND(L14="Baja",AI14="Catastrófico"),AND(L14="Media",AI14="Catastrófico"),AND(L14="Alta",AI14="Catastrófico"),AND(L14="Muy Alta",AI14="Catastrófico")),"Extremo",""))))</f>
        <v>Moderado</v>
      </c>
      <c r="AL14" s="24">
        <v>1</v>
      </c>
      <c r="AM14" s="24"/>
      <c r="AN14" s="24" t="e">
        <f>VLOOKUP(AM14,'Opciones Tratamiento'!$M$2:$O$37,3,FALSE)</f>
        <v>#N/A</v>
      </c>
      <c r="AO14" s="25" t="e">
        <f>VLOOKUP(AM14,'Opciones Tratamiento'!$M$2:$O$37,2,FALSE)</f>
        <v>#N/A</v>
      </c>
      <c r="AP14" s="150" t="s">
        <v>420</v>
      </c>
      <c r="AQ14" s="24" t="str">
        <f t="shared" si="0"/>
        <v>Probabilidad</v>
      </c>
      <c r="AR14" s="26" t="s">
        <v>163</v>
      </c>
      <c r="AS14" s="26" t="s">
        <v>171</v>
      </c>
      <c r="AT14" s="27" t="str">
        <f t="shared" si="1"/>
        <v>40%</v>
      </c>
      <c r="AU14" s="26" t="s">
        <v>174</v>
      </c>
      <c r="AV14" s="26" t="s">
        <v>179</v>
      </c>
      <c r="AW14" s="26" t="s">
        <v>183</v>
      </c>
      <c r="AX14" s="28">
        <f>IFERROR(IF(AQ14="Probabilidad",(M14-(+M14*AT14)),IF(AQ14="Impacto",M14,"")),"")</f>
        <v>0.36</v>
      </c>
      <c r="AY14" s="29" t="str">
        <f t="shared" si="2"/>
        <v>Baja</v>
      </c>
      <c r="AZ14" s="30">
        <f t="shared" si="3"/>
        <v>0.36</v>
      </c>
      <c r="BA14" s="29" t="str">
        <f t="shared" ca="1" si="4"/>
        <v>Moderado</v>
      </c>
      <c r="BB14" s="30">
        <f ca="1">IFERROR(IF(AQ14="Impacto",(AJ14-(+AJ14*AT14)),IF(AQ14="Probabilidad",AJ14,"")),"")</f>
        <v>0.6</v>
      </c>
      <c r="BC14" s="31" t="str">
        <f t="shared" ca="1" si="5"/>
        <v>Moderado</v>
      </c>
      <c r="BD14" s="32" t="s">
        <v>194</v>
      </c>
      <c r="BE14" s="33"/>
      <c r="BF14" s="24"/>
      <c r="BG14" s="34"/>
      <c r="BH14" s="34"/>
      <c r="BI14" s="33"/>
      <c r="BJ14" s="24"/>
      <c r="BK14" s="18"/>
      <c r="BL14" s="18"/>
      <c r="BM14" s="18"/>
      <c r="BN14" s="18"/>
      <c r="BO14" s="18"/>
      <c r="BP14" s="18"/>
      <c r="BQ14" s="18"/>
      <c r="BR14" s="18"/>
      <c r="BS14" s="18"/>
      <c r="BT14" s="18"/>
      <c r="BU14" s="18"/>
      <c r="BV14" s="18"/>
      <c r="BW14" s="18"/>
      <c r="BX14" s="18"/>
      <c r="BY14" s="18"/>
      <c r="BZ14" s="18"/>
      <c r="CA14" s="18"/>
      <c r="CB14" s="18"/>
      <c r="CC14" s="18"/>
      <c r="CD14" s="18"/>
    </row>
    <row r="15" spans="1:82" ht="151.5" customHeight="1" x14ac:dyDescent="0.15">
      <c r="A15" s="219"/>
      <c r="B15" s="228"/>
      <c r="C15" s="219"/>
      <c r="D15" s="219"/>
      <c r="E15" s="219"/>
      <c r="F15" s="264"/>
      <c r="G15" s="264"/>
      <c r="H15" s="219"/>
      <c r="I15" s="219"/>
      <c r="J15" s="219"/>
      <c r="K15" s="219"/>
      <c r="L15" s="219"/>
      <c r="M15" s="219"/>
      <c r="N15" s="219"/>
      <c r="O15" s="219"/>
      <c r="P15" s="131"/>
      <c r="Q15" s="131"/>
      <c r="R15" s="131"/>
      <c r="S15" s="131"/>
      <c r="T15" s="131"/>
      <c r="U15" s="134"/>
      <c r="V15" s="134"/>
      <c r="W15" s="134"/>
      <c r="X15" s="134"/>
      <c r="Y15" s="134"/>
      <c r="Z15" s="134"/>
      <c r="AA15" s="134"/>
      <c r="AB15" s="134"/>
      <c r="AC15" s="134"/>
      <c r="AD15" s="131"/>
      <c r="AE15" s="131"/>
      <c r="AF15" s="131"/>
      <c r="AG15" s="131"/>
      <c r="AH15" s="131"/>
      <c r="AI15" s="219"/>
      <c r="AJ15" s="219"/>
      <c r="AK15" s="219"/>
      <c r="AL15" s="24">
        <v>2</v>
      </c>
      <c r="AM15" s="24"/>
      <c r="AN15" s="24" t="e">
        <f>VLOOKUP(AM15,'Opciones Tratamiento'!$M$2:$O$37,3,FALSE)</f>
        <v>#N/A</v>
      </c>
      <c r="AO15" s="25" t="e">
        <f>VLOOKUP(AM15,'Opciones Tratamiento'!$M$2:$O$37,2,FALSE)</f>
        <v>#N/A</v>
      </c>
      <c r="AP15" s="150" t="s">
        <v>419</v>
      </c>
      <c r="AQ15" s="24" t="str">
        <f t="shared" si="0"/>
        <v>Probabilidad</v>
      </c>
      <c r="AR15" s="26" t="s">
        <v>163</v>
      </c>
      <c r="AS15" s="26" t="s">
        <v>171</v>
      </c>
      <c r="AT15" s="27" t="str">
        <f t="shared" si="1"/>
        <v>40%</v>
      </c>
      <c r="AU15" s="26" t="s">
        <v>174</v>
      </c>
      <c r="AV15" s="26" t="s">
        <v>179</v>
      </c>
      <c r="AW15" s="26" t="s">
        <v>183</v>
      </c>
      <c r="AX15" s="28">
        <f>IFERROR(IF(AND(AQ14="Probabilidad",AQ15="Probabilidad"),(AZ14-(+AZ14*AT15)),IF(AQ15="Probabilidad",(M14-(+M14*AT15)),IF(AQ15="Impacto",AZ14,""))),"")</f>
        <v>0.216</v>
      </c>
      <c r="AY15" s="29" t="str">
        <f t="shared" si="2"/>
        <v>Baja</v>
      </c>
      <c r="AZ15" s="30">
        <f t="shared" si="3"/>
        <v>0.216</v>
      </c>
      <c r="BA15" s="29" t="str">
        <f t="shared" ca="1" si="4"/>
        <v>Moderado</v>
      </c>
      <c r="BB15" s="30">
        <f ca="1">IFERROR(IF(AND(AQ14="Impacto",AQ15="Impacto"),(BB7-(+BB7*AT15)),IF(AQ15="Impacto",($AJ$14-(+$AJ$14*AT15)),IF(AQ15="Probabilidad",BB7,""))),"")</f>
        <v>0.6</v>
      </c>
      <c r="BC15" s="31" t="str">
        <f t="shared" ca="1" si="5"/>
        <v>Moderado</v>
      </c>
      <c r="BD15" s="32" t="s">
        <v>188</v>
      </c>
      <c r="BE15" s="33"/>
      <c r="BF15" s="24"/>
      <c r="BG15" s="34"/>
      <c r="BH15" s="34"/>
      <c r="BI15" s="33"/>
      <c r="BJ15" s="24"/>
      <c r="BK15" s="18"/>
      <c r="BL15" s="18"/>
      <c r="BM15" s="18"/>
      <c r="BN15" s="18"/>
      <c r="BO15" s="18"/>
      <c r="BP15" s="18"/>
      <c r="BQ15" s="18"/>
      <c r="BR15" s="18"/>
      <c r="BS15" s="18"/>
      <c r="BT15" s="18"/>
      <c r="BU15" s="18"/>
      <c r="BV15" s="18"/>
      <c r="BW15" s="18"/>
      <c r="BX15" s="18"/>
      <c r="BY15" s="18"/>
      <c r="BZ15" s="18"/>
      <c r="CA15" s="18"/>
      <c r="CB15" s="18"/>
      <c r="CC15" s="18"/>
      <c r="CD15" s="18"/>
    </row>
    <row r="16" spans="1:82" ht="151.5" customHeight="1" x14ac:dyDescent="0.15">
      <c r="A16" s="223">
        <v>7</v>
      </c>
      <c r="B16" s="224" t="s">
        <v>416</v>
      </c>
      <c r="C16" s="224" t="s">
        <v>191</v>
      </c>
      <c r="D16" s="224" t="s">
        <v>214</v>
      </c>
      <c r="E16" s="224"/>
      <c r="F16" s="224" t="s">
        <v>421</v>
      </c>
      <c r="G16" s="224" t="s">
        <v>422</v>
      </c>
      <c r="H16" s="224" t="str">
        <f>_xlfn.CONCAT("Posibilidad de afectación ",IF(C16='Opciones Tratamiento'!$E$2,"económica",IF(C16='Opciones Tratamiento'!$E$4,"económica y reputacional",LOWER(C16)))," por ",LOWER(F16), ", debido a ",LOWER(G16))</f>
        <v>Posibilidad de afectación reputacional por emisión de informes de análisis a la situación financiera sin la capacidad técnica y oportuna  que permitan generar seguimiento adecuado a la situación financiera y contable de las ccf, debido a las estructuras de la herramienta de información siger, genere información errada, debilidades en la conceptualización técnica de los funcionarios del área, demora en las revisiones y vistos buenos por parte de los directores y delegado, exceso de carga labora</v>
      </c>
      <c r="I16" s="224" t="s">
        <v>199</v>
      </c>
      <c r="J16" s="223" t="s">
        <v>228</v>
      </c>
      <c r="K16" s="223" t="s">
        <v>243</v>
      </c>
      <c r="L16" s="218" t="str">
        <f>IF(OR(K16='Opciones Tratamiento'!$K$14,K16='Opciones Tratamiento'!$K$15,K16='Opciones Tratamiento'!$K$16),"Muy Baja",IF(OR(K16='Opciones Tratamiento'!$K$10,K16='Opciones Tratamiento'!$K$11,K16='Opciones Tratamiento'!$K$12,K16='Opciones Tratamiento'!$K$13),"Baja",IF(OR(K16='Opciones Tratamiento'!$K$4,K16='Opciones Tratamiento'!$K$5,K16='Opciones Tratamiento'!$K$6,K16='Opciones Tratamiento'!$K$7,K16='Opciones Tratamiento'!$K$8,K16='Opciones Tratamiento'!$K$9),"Media",IF(K16='Opciones Tratamiento'!$K$3,"Alta",IF(OR(K16='Opciones Tratamiento'!$K$2,K16='Opciones Tratamiento'!$K$17),"Muy Alta")))))</f>
        <v>Media</v>
      </c>
      <c r="M16" s="221">
        <f>IF(L16="","",IF(L16="Muy Baja",0.2,IF(L16="Baja",0.4,IF(L16="Media",0.6,IF(L16="Alta",0.8,IF(L16="Muy Alta",1,))))))</f>
        <v>0.6</v>
      </c>
      <c r="N16" s="221" t="s">
        <v>147</v>
      </c>
      <c r="O16" s="221" t="str">
        <f ca="1">IF(NOT(ISERROR(MATCH(N16,'Tabla Impacto'!$B$221:$B$223,0))),'Tabla Impacto'!$F$223&amp;"Por favor no seleccionar los criterios de impacto(Afectación Económica o presupuestal y Pérdida Reputacional)",N16)</f>
        <v xml:space="preserve">     El riesgo afecta la imagen de la entidad con algunos usuarios de relevancia frente al logro de los objetivos</v>
      </c>
      <c r="P16" s="131"/>
      <c r="Q16" s="131"/>
      <c r="R16" s="131"/>
      <c r="S16" s="131"/>
      <c r="T16" s="131"/>
      <c r="U16" s="134"/>
      <c r="V16" s="134"/>
      <c r="W16" s="134"/>
      <c r="X16" s="134"/>
      <c r="Y16" s="134"/>
      <c r="Z16" s="134"/>
      <c r="AA16" s="134"/>
      <c r="AB16" s="134"/>
      <c r="AC16" s="134"/>
      <c r="AD16" s="131"/>
      <c r="AE16" s="131"/>
      <c r="AF16" s="131"/>
      <c r="AG16" s="131"/>
      <c r="AH16" s="131"/>
      <c r="AI16" s="218" t="str">
        <f ca="1">IF(OR(D16='Opciones Tratamiento'!$H$2,D16='Opciones Tratamiento'!$H$4),IF(OR(O16='Tabla Impacto'!$C$11,O16='Tabla Impacto'!$D$11),"Leve",IF(OR(O16='Tabla Impacto'!$C$12,O16='Tabla Impacto'!$D$12),"Menor",IF(OR(O16='Tabla Impacto'!$C$13,O16='Tabla Impacto'!$D$13),"Moderado",IF(OR(O16='Tabla Impacto'!$C$14,O16='Tabla Impacto'!$D$14),"Mayor",IF(OR(O16='Tabla Impacto'!$C$15,O16='Tabla Impacto'!$D$15),"Catastrófico",""))))),IF(D16='Opciones Tratamiento'!$H$3,IF(COUNTIF('Mapa final'!P16:AH16,"Si")&lt;=5,"Moderado",IF(AND(COUNTIF('Mapa final'!P16:AH16,"Si")&gt;5,COUNTIF('Mapa final'!P16:AH16,"Si")&lt;=10),"Mayor",IF(COUNTIF('Mapa final'!P16:AH16,"Si")&gt;10,"Catastrófico","")))))</f>
        <v>Moderado</v>
      </c>
      <c r="AJ16" s="221">
        <f ca="1">IF(AI16="","",IF(AI16="Leve",0.2,IF(AI16="Menor",0.4,IF(AI16="Moderado",0.6,IF(AI16="Mayor",0.8,IF(AI16="Catastrófico",1,))))))</f>
        <v>0.6</v>
      </c>
      <c r="AK16" s="222" t="str">
        <f ca="1">IF(OR(AND(L16="Muy Baja",AI16="Leve"),AND(L16="Muy Baja",AI16="Menor"),AND(L16="Baja",AI16="Leve")),"Bajo",IF(OR(AND(L16="Muy baja",AI16="Moderado"),AND(L16="Baja",AI16="Menor"),AND(L16="Baja",AI16="Moderado"),AND(L16="Media",AI16="Leve"),AND(L16="Media",AI16="Menor"),AND(L16="Media",AI16="Moderado"),AND(L16="Alta",AI16="Leve"),AND(L16="Alta",AI16="Menor")),"Moderado",IF(OR(AND(L16="Muy Baja",AI16="Mayor"),AND(L16="Baja",AI16="Mayor"),AND(L16="Media",AI16="Mayor"),AND(L16="Alta",AI16="Moderado"),AND(L16="Alta",AI16="Mayor"),AND(L16="Muy Alta",AI16="Leve"),AND(L16="Muy Alta",AI16="Menor"),AND(L16="Muy Alta",AI16="Moderado"),AND(L16="Muy Alta",AI16="Mayor")),"Alto",IF(OR(AND(L16="Muy Baja",AI16="Catastrófico"),AND(L16="Baja",AI16="Catastrófico"),AND(L16="Media",AI16="Catastrófico"),AND(L16="Alta",AI16="Catastrófico"),AND(L16="Muy Alta",AI16="Catastrófico")),"Extremo",""))))</f>
        <v>Moderado</v>
      </c>
      <c r="AL16" s="24">
        <v>1</v>
      </c>
      <c r="AM16" s="24"/>
      <c r="AN16" s="24" t="e">
        <f>VLOOKUP(AM16,'Opciones Tratamiento'!$M$2:$O$37,3,FALSE)</f>
        <v>#N/A</v>
      </c>
      <c r="AO16" s="25" t="e">
        <f>VLOOKUP(AM16,'Opciones Tratamiento'!$M$2:$O$37,2,FALSE)</f>
        <v>#N/A</v>
      </c>
      <c r="AP16" s="150" t="s">
        <v>420</v>
      </c>
      <c r="AQ16" s="24" t="str">
        <f t="shared" si="0"/>
        <v>Probabilidad</v>
      </c>
      <c r="AR16" s="26" t="s">
        <v>163</v>
      </c>
      <c r="AS16" s="26" t="s">
        <v>171</v>
      </c>
      <c r="AT16" s="27" t="str">
        <f t="shared" si="1"/>
        <v>40%</v>
      </c>
      <c r="AU16" s="26" t="s">
        <v>174</v>
      </c>
      <c r="AV16" s="26" t="s">
        <v>179</v>
      </c>
      <c r="AW16" s="26" t="s">
        <v>183</v>
      </c>
      <c r="AX16" s="28">
        <f>IFERROR(IF(AQ16="Probabilidad",(M16-(+M16*AT16)),IF(AQ16="Impacto",M16,"")),"")</f>
        <v>0.36</v>
      </c>
      <c r="AY16" s="29" t="str">
        <f t="shared" si="2"/>
        <v>Baja</v>
      </c>
      <c r="AZ16" s="30">
        <f t="shared" si="3"/>
        <v>0.36</v>
      </c>
      <c r="BA16" s="29" t="str">
        <f t="shared" ca="1" si="4"/>
        <v>Moderado</v>
      </c>
      <c r="BB16" s="30">
        <f ca="1">IFERROR(IF(AQ16="Impacto",(AJ16-(+AJ16*AT16)),IF(AQ16="Probabilidad",AJ16,"")),"")</f>
        <v>0.6</v>
      </c>
      <c r="BC16" s="31" t="str">
        <f t="shared" ca="1" si="5"/>
        <v>Moderado</v>
      </c>
      <c r="BD16" s="32" t="s">
        <v>194</v>
      </c>
      <c r="BE16" s="33"/>
      <c r="BF16" s="24"/>
      <c r="BG16" s="34"/>
      <c r="BH16" s="34"/>
      <c r="BI16" s="33"/>
      <c r="BJ16" s="24"/>
      <c r="BK16" s="18"/>
      <c r="BL16" s="18"/>
      <c r="BM16" s="18"/>
      <c r="BN16" s="18"/>
      <c r="BO16" s="18"/>
      <c r="BP16" s="18"/>
      <c r="BQ16" s="18"/>
      <c r="BR16" s="18"/>
      <c r="BS16" s="18"/>
      <c r="BT16" s="18"/>
      <c r="BU16" s="18"/>
      <c r="BV16" s="18"/>
      <c r="BW16" s="18"/>
      <c r="BX16" s="18"/>
      <c r="BY16" s="18"/>
      <c r="BZ16" s="18"/>
      <c r="CA16" s="18"/>
      <c r="CB16" s="18"/>
      <c r="CC16" s="18"/>
      <c r="CD16" s="18"/>
    </row>
    <row r="17" spans="1:82" ht="151.5" customHeight="1" x14ac:dyDescent="0.15">
      <c r="A17" s="219"/>
      <c r="B17" s="229"/>
      <c r="C17" s="219"/>
      <c r="D17" s="219"/>
      <c r="E17" s="219"/>
      <c r="F17" s="219"/>
      <c r="G17" s="219"/>
      <c r="H17" s="219"/>
      <c r="I17" s="219"/>
      <c r="J17" s="219"/>
      <c r="K17" s="219"/>
      <c r="L17" s="219"/>
      <c r="M17" s="219"/>
      <c r="N17" s="219"/>
      <c r="O17" s="219"/>
      <c r="P17" s="131"/>
      <c r="Q17" s="131"/>
      <c r="R17" s="131"/>
      <c r="S17" s="131"/>
      <c r="T17" s="131"/>
      <c r="U17" s="134"/>
      <c r="V17" s="134"/>
      <c r="W17" s="134"/>
      <c r="X17" s="134"/>
      <c r="Y17" s="134"/>
      <c r="Z17" s="134"/>
      <c r="AA17" s="134"/>
      <c r="AB17" s="134"/>
      <c r="AC17" s="134"/>
      <c r="AD17" s="131"/>
      <c r="AE17" s="131"/>
      <c r="AF17" s="131"/>
      <c r="AG17" s="131"/>
      <c r="AH17" s="131"/>
      <c r="AI17" s="219"/>
      <c r="AJ17" s="219"/>
      <c r="AK17" s="219"/>
      <c r="AL17" s="24">
        <v>2</v>
      </c>
      <c r="AM17" s="24"/>
      <c r="AN17" s="24" t="e">
        <f>VLOOKUP(AM17,'Opciones Tratamiento'!$M$2:$O$37,3,FALSE)</f>
        <v>#N/A</v>
      </c>
      <c r="AO17" s="25" t="e">
        <f>VLOOKUP(AM17,'Opciones Tratamiento'!$M$2:$O$37,2,FALSE)</f>
        <v>#N/A</v>
      </c>
      <c r="AP17" s="150" t="s">
        <v>419</v>
      </c>
      <c r="AQ17" s="24" t="str">
        <f t="shared" si="0"/>
        <v>Probabilidad</v>
      </c>
      <c r="AR17" s="26" t="s">
        <v>163</v>
      </c>
      <c r="AS17" s="26" t="s">
        <v>171</v>
      </c>
      <c r="AT17" s="27" t="str">
        <f t="shared" si="1"/>
        <v>40%</v>
      </c>
      <c r="AU17" s="26" t="s">
        <v>174</v>
      </c>
      <c r="AV17" s="26" t="s">
        <v>179</v>
      </c>
      <c r="AW17" s="26" t="s">
        <v>183</v>
      </c>
      <c r="AX17" s="28">
        <f>IFERROR(IF(AND(AQ16="Probabilidad",AQ17="Probabilidad"),(AZ16-(+AZ16*AT17)),IF(AQ17="Probabilidad",(M16-(+M16*AT17)),IF(AQ17="Impacto",AZ16,""))),"")</f>
        <v>0.216</v>
      </c>
      <c r="AY17" s="29" t="str">
        <f t="shared" si="2"/>
        <v>Baja</v>
      </c>
      <c r="AZ17" s="30">
        <f t="shared" si="3"/>
        <v>0.216</v>
      </c>
      <c r="BA17" s="29" t="str">
        <f t="shared" ca="1" si="4"/>
        <v>Moderado</v>
      </c>
      <c r="BB17" s="30">
        <f ca="1">IFERROR(IF(AND(AQ16="Impacto",AQ17="Impacto"),(BB14-(+BB14*AT17)),IF(AQ17="Impacto",($AJ$18-(+$AJ$18*AT17)),IF(AQ17="Probabilidad",BB14,""))),"")</f>
        <v>0.6</v>
      </c>
      <c r="BC17" s="31" t="str">
        <f t="shared" ca="1" si="5"/>
        <v>Moderado</v>
      </c>
      <c r="BD17" s="32" t="s">
        <v>188</v>
      </c>
      <c r="BE17" s="33"/>
      <c r="BF17" s="24"/>
      <c r="BG17" s="34"/>
      <c r="BH17" s="34"/>
      <c r="BI17" s="33"/>
      <c r="BJ17" s="24"/>
      <c r="BK17" s="18"/>
      <c r="BL17" s="18"/>
      <c r="BM17" s="18"/>
      <c r="BN17" s="18"/>
      <c r="BO17" s="18"/>
      <c r="BP17" s="18"/>
      <c r="BQ17" s="18"/>
      <c r="BR17" s="18"/>
      <c r="BS17" s="18"/>
      <c r="BT17" s="18"/>
      <c r="BU17" s="18"/>
      <c r="BV17" s="18"/>
      <c r="BW17" s="18"/>
      <c r="BX17" s="18"/>
      <c r="BY17" s="18"/>
      <c r="BZ17" s="18"/>
      <c r="CA17" s="18"/>
      <c r="CB17" s="18"/>
      <c r="CC17" s="18"/>
      <c r="CD17" s="18"/>
    </row>
    <row r="18" spans="1:82" ht="151.5" customHeight="1" x14ac:dyDescent="0.15">
      <c r="A18" s="223">
        <v>8</v>
      </c>
      <c r="B18" s="223" t="s">
        <v>423</v>
      </c>
      <c r="C18" s="224" t="s">
        <v>191</v>
      </c>
      <c r="D18" s="224" t="s">
        <v>214</v>
      </c>
      <c r="E18" s="224"/>
      <c r="F18" s="224" t="s">
        <v>424</v>
      </c>
      <c r="G18" s="224" t="s">
        <v>425</v>
      </c>
      <c r="H18" s="224" t="str">
        <f>_xlfn.CONCAT("Posibilidad de afectación ",IF(C18='Opciones Tratamiento'!$E$2,"económica",IF(C18='Opciones Tratamiento'!$E$4,"económica y reputacional",LOWER(C18)))," por ",LOWER(F18), ", debido a ",LOWER(G18))</f>
        <v>Posibilidad de afectación reputacional por extemporaneidad en el inicio de acciones,  adopción de decisiones y adelantamiento de trámites frente las actuaciones administrativas, debido a insuficiencia de recurso humano o recurso humano que no cumple con el perfil requerido
alta rotación de funcionarios y contratistas
demoras en la sustanciación de actos administrativos e impulso procesal de los trámites asignados.
retraso procesal acumulado</v>
      </c>
      <c r="I18" s="224" t="s">
        <v>199</v>
      </c>
      <c r="J18" s="223" t="s">
        <v>227</v>
      </c>
      <c r="K18" s="223" t="s">
        <v>238</v>
      </c>
      <c r="L18" s="218" t="str">
        <f>IF(OR(K18='Opciones Tratamiento'!$K$14,K18='Opciones Tratamiento'!$K$15,K18='Opciones Tratamiento'!$K$16),"Muy Baja",IF(OR(K18='Opciones Tratamiento'!$K$10,K18='Opciones Tratamiento'!$K$11,K18='Opciones Tratamiento'!$K$12,K18='Opciones Tratamiento'!$K$13),"Baja",IF(OR(K18='Opciones Tratamiento'!$K$4,K18='Opciones Tratamiento'!$K$5,K18='Opciones Tratamiento'!$K$6,K18='Opciones Tratamiento'!$K$7,K18='Opciones Tratamiento'!$K$8,K18='Opciones Tratamiento'!$K$9),"Media",IF(K18='Opciones Tratamiento'!$K$3,"Alta",IF(OR(K18='Opciones Tratamiento'!$K$2,K18='Opciones Tratamiento'!$K$17),"Muy Alta")))))</f>
        <v>Media</v>
      </c>
      <c r="M18" s="221">
        <f>IF(L18="","",IF(L18="Muy Baja",0.2,IF(L18="Baja",0.4,IF(L18="Media",0.6,IF(L18="Alta",0.8,IF(L18="Muy Alta",1,))))))</f>
        <v>0.6</v>
      </c>
      <c r="N18" s="221" t="s">
        <v>147</v>
      </c>
      <c r="O18" s="221" t="str">
        <f ca="1">IF(NOT(ISERROR(MATCH(N18,'Tabla Impacto'!$B$221:$B$223,0))),'Tabla Impacto'!$F$223&amp;"Por favor no seleccionar los criterios de impacto(Afectación Económica o presupuestal y Pérdida Reputacional)",N18)</f>
        <v xml:space="preserve">     El riesgo afecta la imagen de la entidad con algunos usuarios de relevancia frente al logro de los objetivos</v>
      </c>
      <c r="P18" s="131"/>
      <c r="Q18" s="131"/>
      <c r="R18" s="131"/>
      <c r="S18" s="131"/>
      <c r="T18" s="131"/>
      <c r="U18" s="134"/>
      <c r="V18" s="134"/>
      <c r="W18" s="134"/>
      <c r="X18" s="134"/>
      <c r="Y18" s="134"/>
      <c r="Z18" s="134"/>
      <c r="AA18" s="134"/>
      <c r="AB18" s="134"/>
      <c r="AC18" s="134"/>
      <c r="AD18" s="131"/>
      <c r="AE18" s="131"/>
      <c r="AF18" s="131"/>
      <c r="AG18" s="131"/>
      <c r="AH18" s="131"/>
      <c r="AI18" s="218" t="str">
        <f ca="1">IF(OR(D18='Opciones Tratamiento'!$H$2,D18='Opciones Tratamiento'!$H$4),IF(OR(O18='Tabla Impacto'!$C$11,O18='Tabla Impacto'!$D$11),"Leve",IF(OR(O18='Tabla Impacto'!$C$12,O18='Tabla Impacto'!$D$12),"Menor",IF(OR(O18='Tabla Impacto'!$C$13,O18='Tabla Impacto'!$D$13),"Moderado",IF(OR(O18='Tabla Impacto'!$C$14,O18='Tabla Impacto'!$D$14),"Mayor",IF(OR(O18='Tabla Impacto'!$C$15,O18='Tabla Impacto'!$D$15),"Catastrófico",""))))),IF(D18='Opciones Tratamiento'!$H$3,IF(COUNTIF('Mapa final'!P18:AH18,"Si")&lt;=5,"Moderado",IF(AND(COUNTIF('Mapa final'!P18:AH18,"Si")&gt;5,COUNTIF('Mapa final'!P18:AH18,"Si")&lt;=10),"Mayor",IF(COUNTIF('Mapa final'!P18:AH18,"Si")&gt;10,"Catastrófico","")))))</f>
        <v>Moderado</v>
      </c>
      <c r="AJ18" s="221">
        <f ca="1">IF(AI18="","",IF(AI18="Leve",0.2,IF(AI18="Menor",0.4,IF(AI18="Moderado",0.6,IF(AI18="Mayor",0.8,IF(AI18="Catastrófico",1,))))))</f>
        <v>0.6</v>
      </c>
      <c r="AK18" s="222" t="str">
        <f ca="1">IF(OR(AND(L18="Muy Baja",AI18="Leve"),AND(L18="Muy Baja",AI18="Menor"),AND(L18="Baja",AI18="Leve")),"Bajo",IF(OR(AND(L18="Muy baja",AI18="Moderado"),AND(L18="Baja",AI18="Menor"),AND(L18="Baja",AI18="Moderado"),AND(L18="Media",AI18="Leve"),AND(L18="Media",AI18="Menor"),AND(L18="Media",AI18="Moderado"),AND(L18="Alta",AI18="Leve"),AND(L18="Alta",AI18="Menor")),"Moderado",IF(OR(AND(L18="Muy Baja",AI18="Mayor"),AND(L18="Baja",AI18="Mayor"),AND(L18="Media",AI18="Mayor"),AND(L18="Alta",AI18="Moderado"),AND(L18="Alta",AI18="Mayor"),AND(L18="Muy Alta",AI18="Leve"),AND(L18="Muy Alta",AI18="Menor"),AND(L18="Muy Alta",AI18="Moderado"),AND(L18="Muy Alta",AI18="Mayor")),"Alto",IF(OR(AND(L18="Muy Baja",AI18="Catastrófico"),AND(L18="Baja",AI18="Catastrófico"),AND(L18="Media",AI18="Catastrófico"),AND(L18="Alta",AI18="Catastrófico"),AND(L18="Muy Alta",AI18="Catastrófico")),"Extremo",""))))</f>
        <v>Moderado</v>
      </c>
      <c r="AL18" s="24">
        <v>1</v>
      </c>
      <c r="AM18" s="24"/>
      <c r="AN18" s="24" t="e">
        <f>VLOOKUP(AM18,'Opciones Tratamiento'!$M$2:$O$37,3,FALSE)</f>
        <v>#N/A</v>
      </c>
      <c r="AO18" s="25" t="e">
        <f>VLOOKUP(AM18,'Opciones Tratamiento'!$M$2:$O$37,2,FALSE)</f>
        <v>#N/A</v>
      </c>
      <c r="AP18" s="150" t="s">
        <v>426</v>
      </c>
      <c r="AQ18" s="24" t="str">
        <f t="shared" si="0"/>
        <v>Probabilidad</v>
      </c>
      <c r="AR18" s="26" t="s">
        <v>163</v>
      </c>
      <c r="AS18" s="26" t="s">
        <v>171</v>
      </c>
      <c r="AT18" s="27" t="str">
        <f t="shared" si="1"/>
        <v>40%</v>
      </c>
      <c r="AU18" s="26" t="s">
        <v>177</v>
      </c>
      <c r="AV18" s="26" t="s">
        <v>179</v>
      </c>
      <c r="AW18" s="26" t="s">
        <v>183</v>
      </c>
      <c r="AX18" s="28">
        <f>IFERROR(IF(AQ18="Probabilidad",(M18-(+M18*AT18)),IF(AQ18="Impacto",M18,"")),"")</f>
        <v>0.36</v>
      </c>
      <c r="AY18" s="29" t="str">
        <f t="shared" si="2"/>
        <v>Baja</v>
      </c>
      <c r="AZ18" s="30">
        <f t="shared" si="3"/>
        <v>0.36</v>
      </c>
      <c r="BA18" s="29" t="str">
        <f t="shared" ca="1" si="4"/>
        <v>Moderado</v>
      </c>
      <c r="BB18" s="30">
        <f ca="1">IFERROR(IF(AQ18="Impacto",(AJ18-(+AJ18*AT18)),IF(AQ18="Probabilidad",AJ18,"")),"")</f>
        <v>0.6</v>
      </c>
      <c r="BC18" s="31" t="str">
        <f t="shared" ca="1" si="5"/>
        <v>Moderado</v>
      </c>
      <c r="BD18" s="32"/>
      <c r="BE18" s="33"/>
      <c r="BF18" s="24"/>
      <c r="BG18" s="34"/>
      <c r="BH18" s="34"/>
      <c r="BI18" s="33"/>
      <c r="BJ18" s="24"/>
      <c r="BK18" s="18"/>
      <c r="BL18" s="18"/>
      <c r="BM18" s="18"/>
      <c r="BN18" s="18"/>
      <c r="BO18" s="18"/>
      <c r="BP18" s="18"/>
      <c r="BQ18" s="18"/>
      <c r="BR18" s="18"/>
      <c r="BS18" s="18"/>
      <c r="BT18" s="18"/>
      <c r="BU18" s="18"/>
      <c r="BV18" s="18"/>
      <c r="BW18" s="18"/>
      <c r="BX18" s="18"/>
      <c r="BY18" s="18"/>
      <c r="BZ18" s="18"/>
      <c r="CA18" s="18"/>
      <c r="CB18" s="18"/>
      <c r="CC18" s="18"/>
      <c r="CD18" s="18"/>
    </row>
    <row r="19" spans="1:82" ht="151.5" customHeight="1" x14ac:dyDescent="0.15">
      <c r="A19" s="219"/>
      <c r="B19" s="230"/>
      <c r="C19" s="219"/>
      <c r="D19" s="219"/>
      <c r="E19" s="219"/>
      <c r="F19" s="219"/>
      <c r="G19" s="219"/>
      <c r="H19" s="219"/>
      <c r="I19" s="219"/>
      <c r="J19" s="219"/>
      <c r="K19" s="219"/>
      <c r="L19" s="219"/>
      <c r="M19" s="219"/>
      <c r="N19" s="219"/>
      <c r="O19" s="219"/>
      <c r="P19" s="131"/>
      <c r="Q19" s="131"/>
      <c r="R19" s="131"/>
      <c r="S19" s="131"/>
      <c r="T19" s="131"/>
      <c r="U19" s="134"/>
      <c r="V19" s="134"/>
      <c r="W19" s="134"/>
      <c r="X19" s="134"/>
      <c r="Y19" s="134"/>
      <c r="Z19" s="134"/>
      <c r="AA19" s="134"/>
      <c r="AB19" s="134"/>
      <c r="AC19" s="134"/>
      <c r="AD19" s="131"/>
      <c r="AE19" s="131"/>
      <c r="AF19" s="131"/>
      <c r="AG19" s="131"/>
      <c r="AH19" s="131"/>
      <c r="AI19" s="219"/>
      <c r="AJ19" s="219"/>
      <c r="AK19" s="219"/>
      <c r="AL19" s="24">
        <v>2</v>
      </c>
      <c r="AM19" s="24"/>
      <c r="AN19" s="24" t="e">
        <f>VLOOKUP(AM19,'Opciones Tratamiento'!$M$2:$O$37,3,FALSE)</f>
        <v>#N/A</v>
      </c>
      <c r="AO19" s="25" t="e">
        <f>VLOOKUP(AM19,'Opciones Tratamiento'!$M$2:$O$37,2,FALSE)</f>
        <v>#N/A</v>
      </c>
      <c r="AP19" s="150" t="s">
        <v>427</v>
      </c>
      <c r="AQ19" s="24" t="str">
        <f t="shared" si="0"/>
        <v>Probabilidad</v>
      </c>
      <c r="AR19" s="26" t="s">
        <v>163</v>
      </c>
      <c r="AS19" s="26" t="s">
        <v>171</v>
      </c>
      <c r="AT19" s="27" t="str">
        <f t="shared" si="1"/>
        <v>40%</v>
      </c>
      <c r="AU19" s="26" t="s">
        <v>177</v>
      </c>
      <c r="AV19" s="26" t="s">
        <v>179</v>
      </c>
      <c r="AW19" s="26" t="s">
        <v>183</v>
      </c>
      <c r="AX19" s="28">
        <f>IFERROR(IF(AND(AQ18="Probabilidad",AQ19="Probabilidad"),(AZ18-(+AZ18*AT19)),IF(AQ19="Probabilidad",(M18-(+M18*AT19)),IF(AQ19="Impacto",AZ18,""))),"")</f>
        <v>0.216</v>
      </c>
      <c r="AY19" s="29" t="str">
        <f t="shared" si="2"/>
        <v>Baja</v>
      </c>
      <c r="AZ19" s="30">
        <f t="shared" si="3"/>
        <v>0.216</v>
      </c>
      <c r="BA19" s="29" t="str">
        <f ca="1">IFERROR(IF(BB19="","",IF(BB19&lt;=0.2,"Leve",IF(BB19&lt;=0.4,"Menor",IF(BB19&lt;=0.6,"Moderado",IF(BB19&lt;=0.8,"Mayor","Catastrófico"))))),"")</f>
        <v>Moderado</v>
      </c>
      <c r="BB19" s="30">
        <f ca="1">IFERROR(IF(AND(AQ18="Impacto",AQ19="Impacto"),(BB16-(+BB16*AT19)),IF(AQ19="Impacto",($AJ$18-(+$AJ$18*AT19)),IF(AQ19="Probabilidad",BB16,""))),"")</f>
        <v>0.6</v>
      </c>
      <c r="BC19" s="31" t="str">
        <f t="shared" ca="1" si="5"/>
        <v>Moderado</v>
      </c>
      <c r="BD19" s="32"/>
      <c r="BE19" s="33"/>
      <c r="BF19" s="24"/>
      <c r="BG19" s="34"/>
      <c r="BH19" s="34"/>
      <c r="BI19" s="33"/>
      <c r="BJ19" s="24"/>
      <c r="BK19" s="18"/>
      <c r="BL19" s="18"/>
      <c r="BM19" s="18"/>
      <c r="BN19" s="18"/>
      <c r="BO19" s="18"/>
      <c r="BP19" s="18"/>
      <c r="BQ19" s="18"/>
      <c r="BR19" s="18"/>
      <c r="BS19" s="18"/>
      <c r="BT19" s="18"/>
      <c r="BU19" s="18"/>
      <c r="BV19" s="18"/>
      <c r="BW19" s="18"/>
      <c r="BX19" s="18"/>
      <c r="BY19" s="18"/>
      <c r="BZ19" s="18"/>
      <c r="CA19" s="18"/>
      <c r="CB19" s="18"/>
      <c r="CC19" s="18"/>
      <c r="CD19" s="18"/>
    </row>
    <row r="20" spans="1:82" ht="77.5" customHeight="1" x14ac:dyDescent="0.15">
      <c r="A20" s="267">
        <v>9</v>
      </c>
      <c r="B20" s="267" t="s">
        <v>428</v>
      </c>
      <c r="C20" s="267" t="s">
        <v>191</v>
      </c>
      <c r="D20" s="267" t="s">
        <v>214</v>
      </c>
      <c r="E20" s="267"/>
      <c r="F20" s="270" t="s">
        <v>429</v>
      </c>
      <c r="G20" s="270" t="s">
        <v>430</v>
      </c>
      <c r="H20" s="267" t="str">
        <f>_xlfn.CONCAT("Posibilidad de afectación ",IF(C20='[1]Opciones Tratamiento'!$E$2,"económica",IF(C20='[1]Opciones Tratamiento'!$E$4,"económica y reputacional",LOWER(C20)))," por ",LOWER(F20), ", debido a ",LOWER(G20))</f>
        <v>Posibilidad de afectación reputacional por emisión de informes de seguimiento sobre programas o proyectos de inversión sin considerar los aspectos sociales y técnicos, debido a omisión en la aplicación de los requisitos de la circular vigente y desconocimiento de la normatividad vigente</v>
      </c>
      <c r="I20" s="267" t="s">
        <v>199</v>
      </c>
      <c r="J20" s="271" t="s">
        <v>228</v>
      </c>
      <c r="K20" s="271" t="s">
        <v>248</v>
      </c>
      <c r="L20" s="208" t="str">
        <f>IF(OR(K20='[1]Opciones Tratamiento'!$K$14,K20='[1]Opciones Tratamiento'!$K$15,K20='[1]Opciones Tratamiento'!$K$16),"Muy Baja",IF(OR(K20='[1]Opciones Tratamiento'!$K$10,K20='[1]Opciones Tratamiento'!$K$11,K20='[1]Opciones Tratamiento'!$K$12,K20='[1]Opciones Tratamiento'!$K$13),"Baja",IF(OR(K20='[1]Opciones Tratamiento'!$K$4,K20='[1]Opciones Tratamiento'!$K$5,K20='[1]Opciones Tratamiento'!$K$6,K20='[1]Opciones Tratamiento'!$K$7,K20='[1]Opciones Tratamiento'!$K$8,K20='[1]Opciones Tratamiento'!$K$9),"Media",IF(K20='[1]Opciones Tratamiento'!$K$3,"Alta",IF(OR(K20='[1]Opciones Tratamiento'!$K$2,K20='[1]Opciones Tratamiento'!$K$17),"Muy Alta")))))</f>
        <v>Baja</v>
      </c>
      <c r="M20" s="206">
        <f>IF(L20="","",IF(L20="Muy Baja",0.2,IF(L20="Baja",0.4,IF(L20="Media",0.6,IF(L20="Alta",0.8,IF(L20="Muy Alta",1,))))))</f>
        <v>0.4</v>
      </c>
      <c r="N20" s="206" t="s">
        <v>147</v>
      </c>
      <c r="O20" s="206" t="str">
        <f>IF(NOT(ISERROR(MATCH(N20,'[1]Tabla Impacto'!$B$221:$B$223,0))),'[1]Tabla Impacto'!$F$223&amp;"Por favor no seleccionar los criterios de impacto(Afectación Económica o presupuestal y Pérdida Reputacional)",N20)</f>
        <v xml:space="preserve">     El riesgo afecta la imagen de la entidad con algunos usuarios de relevancia frente al logro de los objetivos</v>
      </c>
      <c r="P20" s="153"/>
      <c r="Q20" s="153"/>
      <c r="R20" s="153"/>
      <c r="S20" s="153"/>
      <c r="T20" s="153"/>
      <c r="U20" s="153"/>
      <c r="V20" s="153"/>
      <c r="W20" s="153"/>
      <c r="X20" s="153"/>
      <c r="Y20" s="153"/>
      <c r="Z20" s="153"/>
      <c r="AA20" s="153"/>
      <c r="AB20" s="153"/>
      <c r="AC20" s="153"/>
      <c r="AD20" s="153"/>
      <c r="AE20" s="153"/>
      <c r="AF20" s="153"/>
      <c r="AG20" s="153"/>
      <c r="AH20" s="153"/>
      <c r="AI20" s="208" t="str">
        <f>IF(OR(D20='[1]Opciones Tratamiento'!$H$2,D20='[1]Opciones Tratamiento'!$H$4),IF(OR(O20='[1]Tabla Impacto'!$C$11,O20='[1]Tabla Impacto'!$D$11),"Leve",IF(OR(O20='[1]Tabla Impacto'!$C$12,O20='[1]Tabla Impacto'!$D$12),"Menor",IF(OR(O20='[1]Tabla Impacto'!$C$13,O20='[1]Tabla Impacto'!$D$13),"Moderado",IF(OR(O20='[1]Tabla Impacto'!$C$14,O20='[1]Tabla Impacto'!$D$14),"Mayor",IF(OR(O20='[1]Tabla Impacto'!$C$15,O20='[1]Tabla Impacto'!$D$15),"Catastrófico",""))))),IF(D20='[1]Opciones Tratamiento'!$H$3,IF(COUNTIF('[1]Mapa final'!P20:AH20,"Si")&lt;=5,"Moderado",IF(AND(COUNTIF('[1]Mapa final'!P20:AH20,"Si")&gt;5,COUNTIF('[1]Mapa final'!P20:AH20,"Si")&lt;=10),"Mayor",IF(COUNTIF('[1]Mapa final'!P20:AH20,"Si")&gt;10,"Catastrófico","")))))</f>
        <v>Moderado</v>
      </c>
      <c r="AJ20" s="206">
        <f>IF(AI20="","",IF(AI20="Leve",0.2,IF(AI20="Menor",0.4,IF(AI20="Moderado",0.6,IF(AI20="Mayor",0.8,IF(AI20="Catastrófico",1,))))))</f>
        <v>0.6</v>
      </c>
      <c r="AK20" s="209" t="str">
        <f>IF(OR(AND(L20="Muy Baja",AI20="Leve"),AND(L20="Muy Baja",AI20="Menor"),AND(L20="Baja",AI20="Leve")),"Bajo",IF(OR(AND(L20="Muy baja",AI20="Moderado"),AND(L20="Baja",AI20="Menor"),AND(L20="Baja",AI20="Moderado"),AND(L20="Media",AI20="Leve"),AND(L20="Media",AI20="Menor"),AND(L20="Media",AI20="Moderado"),AND(L20="Alta",AI20="Leve"),AND(L20="Alta",AI20="Menor")),"Moderado",IF(OR(AND(L20="Muy Baja",AI20="Mayor"),AND(L20="Baja",AI20="Mayor"),AND(L20="Media",AI20="Mayor"),AND(L20="Alta",AI20="Moderado"),AND(L20="Alta",AI20="Mayor"),AND(L20="Muy Alta",AI20="Leve"),AND(L20="Muy Alta",AI20="Menor"),AND(L20="Muy Alta",AI20="Moderado"),AND(L20="Muy Alta",AI20="Mayor")),"Alto",IF(OR(AND(L20="Muy Baja",AI20="Catastrófico"),AND(L20="Baja",AI20="Catastrófico"),AND(L20="Media",AI20="Catastrófico"),AND(L20="Alta",AI20="Catastrófico"),AND(L20="Muy Alta",AI20="Catastrófico")),"Extremo",""))))</f>
        <v>Moderado</v>
      </c>
      <c r="AL20" s="155">
        <v>1</v>
      </c>
      <c r="AM20" s="155"/>
      <c r="AN20" s="155" t="e">
        <f>VLOOKUP(AM20,'[1]Opciones Tratamiento'!$M$2:$O$37,3,FALSE)</f>
        <v>#N/A</v>
      </c>
      <c r="AO20" s="151" t="e">
        <f>VLOOKUP(AM20,'[1]Opciones Tratamiento'!$M$2:$O$37,2,FALSE)</f>
        <v>#N/A</v>
      </c>
      <c r="AP20" s="150" t="s">
        <v>431</v>
      </c>
      <c r="AQ20" s="155" t="str">
        <f t="shared" si="0"/>
        <v>Probabilidad</v>
      </c>
      <c r="AR20" s="156" t="s">
        <v>163</v>
      </c>
      <c r="AS20" s="156" t="s">
        <v>171</v>
      </c>
      <c r="AT20" s="157" t="str">
        <f t="shared" si="1"/>
        <v>40%</v>
      </c>
      <c r="AU20" s="156" t="s">
        <v>174</v>
      </c>
      <c r="AV20" s="156" t="s">
        <v>179</v>
      </c>
      <c r="AW20" s="156" t="s">
        <v>183</v>
      </c>
      <c r="AX20" s="158">
        <f>IFERROR(IF(AQ20="Probabilidad",(M20-(+M20*AT20)),IF(AQ20="Impacto",M20,"")),"")</f>
        <v>0.24</v>
      </c>
      <c r="AY20" s="159" t="str">
        <f t="shared" si="2"/>
        <v>Baja</v>
      </c>
      <c r="AZ20" s="157">
        <f t="shared" si="3"/>
        <v>0.24</v>
      </c>
      <c r="BA20" s="159" t="str">
        <f>IFERROR(IF(BB20="","",IF(BB20&lt;=0.2,"Leve",IF(BB20&lt;=0.4,"Menor",IF(BB20&lt;=0.6,"Moderado",IF(BB20&lt;=0.8,"Mayor","Catastrófico"))))),"")</f>
        <v>Moderado</v>
      </c>
      <c r="BB20" s="157">
        <f>IFERROR(IF(AQ20="Impacto",(AJ20-(+AJ20*AT20)),IF(AQ20="Probabilidad",AJ20,"")),"")</f>
        <v>0.6</v>
      </c>
      <c r="BC20" s="160" t="str">
        <f>IFERROR(IF(OR(AND(AY20="Muy Baja",BA20="Leve"),AND(AY20="Muy Baja",BA20="Menor"),AND(AY20="Baja",BA20="Leve")),"Bajo",IF(OR(AND(AY20="Muy baja",BA20="Moderado"),AND(AY20="Baja",BA20="Menor"),AND(AY20="Baja",BA20="Moderado"),AND(AY20="Media",BA20="Leve"),AND(AY20="Media",BA20="Menor"),AND(AY20="Media",BA20="Moderado"),AND(AY20="Alta",BA20="Leve"),AND(AY20="Alta",BA20="Menor")),"Moderado",IF(OR(AND(AY20="Muy Baja",BA20="Mayor"),AND(AY20="Baja",BA20="Mayor"),AND(AY20="Media",BA20="Mayor"),AND(AY20="Alta",BA20="Moderado"),AND(AY20="Alta",BA20="Mayor"),AND(AY20="Muy Alta",BA20="Leve"),AND(AY20="Muy Alta",BA20="Menor"),AND(AY20="Muy Alta",BA20="Moderado"),AND(AY20="Muy Alta",BA20="Mayor")),"Alto",IF(OR(AND(AY20="Muy Baja",BA20="Catastrófico"),AND(AY20="Baja",BA20="Catastrófico"),AND(AY20="Media",BA20="Catastrófico"),AND(AY20="Alta",BA20="Catastrófico"),AND(AY20="Muy Alta",BA20="Catastrófico")),"Extremo","")))),"")</f>
        <v>Moderado</v>
      </c>
      <c r="BD20" s="156" t="s">
        <v>194</v>
      </c>
      <c r="BE20" s="148"/>
      <c r="BF20" s="155"/>
      <c r="BG20" s="161"/>
      <c r="BH20" s="161"/>
      <c r="BI20" s="148"/>
      <c r="BJ20" s="155"/>
      <c r="BK20" s="132"/>
      <c r="BL20" s="132"/>
      <c r="BM20" s="132"/>
      <c r="BN20" s="132"/>
      <c r="BO20" s="132"/>
      <c r="BP20" s="132"/>
      <c r="BQ20" s="132"/>
      <c r="BR20" s="132"/>
      <c r="BS20" s="132"/>
      <c r="BT20" s="132"/>
      <c r="BU20" s="132"/>
      <c r="BV20" s="132"/>
      <c r="BW20" s="132"/>
      <c r="BX20" s="132"/>
      <c r="BY20" s="132"/>
      <c r="BZ20" s="132"/>
      <c r="CA20" s="132"/>
      <c r="CB20" s="132"/>
      <c r="CC20" s="132"/>
      <c r="CD20" s="132"/>
    </row>
    <row r="21" spans="1:82" ht="77.5" customHeight="1" x14ac:dyDescent="0.15">
      <c r="A21" s="268"/>
      <c r="B21" s="268"/>
      <c r="C21" s="269"/>
      <c r="D21" s="269"/>
      <c r="E21" s="269"/>
      <c r="F21" s="270"/>
      <c r="G21" s="270"/>
      <c r="H21" s="269"/>
      <c r="I21" s="269"/>
      <c r="J21" s="269"/>
      <c r="K21" s="269"/>
      <c r="L21" s="207"/>
      <c r="M21" s="207"/>
      <c r="N21" s="207"/>
      <c r="O21" s="207"/>
      <c r="P21" s="153"/>
      <c r="Q21" s="153"/>
      <c r="R21" s="153"/>
      <c r="S21" s="153"/>
      <c r="T21" s="153"/>
      <c r="U21" s="153"/>
      <c r="V21" s="153"/>
      <c r="W21" s="153"/>
      <c r="X21" s="153"/>
      <c r="Y21" s="153"/>
      <c r="Z21" s="153"/>
      <c r="AA21" s="153"/>
      <c r="AB21" s="153"/>
      <c r="AC21" s="153"/>
      <c r="AD21" s="153"/>
      <c r="AE21" s="153"/>
      <c r="AF21" s="153"/>
      <c r="AG21" s="153"/>
      <c r="AH21" s="153"/>
      <c r="AI21" s="207"/>
      <c r="AJ21" s="207"/>
      <c r="AK21" s="207"/>
      <c r="AL21" s="155">
        <v>2</v>
      </c>
      <c r="AM21" s="155"/>
      <c r="AN21" s="155" t="e">
        <f>VLOOKUP(AM21,'[1]Opciones Tratamiento'!$M$2:$O$37,3,FALSE)</f>
        <v>#N/A</v>
      </c>
      <c r="AO21" s="151" t="e">
        <f>VLOOKUP(AM21,'[1]Opciones Tratamiento'!$M$2:$O$37,2,FALSE)</f>
        <v>#N/A</v>
      </c>
      <c r="AP21" s="150" t="s">
        <v>432</v>
      </c>
      <c r="AQ21" s="155" t="str">
        <f t="shared" si="0"/>
        <v>Probabilidad</v>
      </c>
      <c r="AR21" s="156" t="s">
        <v>163</v>
      </c>
      <c r="AS21" s="156" t="s">
        <v>171</v>
      </c>
      <c r="AT21" s="157" t="str">
        <f t="shared" si="1"/>
        <v>40%</v>
      </c>
      <c r="AU21" s="156" t="s">
        <v>174</v>
      </c>
      <c r="AV21" s="156" t="s">
        <v>179</v>
      </c>
      <c r="AW21" s="156" t="s">
        <v>183</v>
      </c>
      <c r="AX21" s="158">
        <f>IFERROR(IF(AND(AQ20="Probabilidad",AQ21="Probabilidad"),(AZ20-(+AZ20*AT21)),IF(AQ21="Probabilidad",(M20-(+M20*AT21)),IF(AQ21="Impacto",AZ20,""))),"")</f>
        <v>0.14399999999999999</v>
      </c>
      <c r="AY21" s="159" t="str">
        <f t="shared" si="2"/>
        <v>Muy Baja</v>
      </c>
      <c r="AZ21" s="157">
        <f t="shared" si="3"/>
        <v>0.14399999999999999</v>
      </c>
      <c r="BA21" s="159" t="str">
        <f ca="1">IFERROR(IF(BB21="","",IF(BB21&lt;=0.2,"Leve",IF(BB21&lt;=0.4,"Menor",IF(BB21&lt;=0.6,"Moderado",IF(BB21&lt;=0.8,"Mayor","Catastrófico"))))),"")</f>
        <v>Moderado</v>
      </c>
      <c r="BB21" s="157">
        <f ca="1">IFERROR(IF(AND(AQ20="Impacto",AQ21="Impacto"),(BB18-(+BB18*AT21)),IF(AQ21="Impacto",(#REF!-(+#REF!*AT21)),IF(AQ21="Probabilidad",BB18,""))),"")</f>
        <v>0.6</v>
      </c>
      <c r="BC21" s="160" t="str">
        <f ca="1">IFERROR(IF(OR(AND(AY21="Muy Baja",BA21="Leve"),AND(AY21="Muy Baja",BA21="Menor"),AND(AY21="Baja",BA21="Leve")),"Bajo",IF(OR(AND(AY21="Muy baja",BA21="Moderado"),AND(AY21="Baja",BA21="Menor"),AND(AY21="Baja",BA21="Moderado"),AND(AY21="Media",BA21="Leve"),AND(AY21="Media",BA21="Menor"),AND(AY21="Media",BA21="Moderado"),AND(AY21="Alta",BA21="Leve"),AND(AY21="Alta",BA21="Menor")),"Moderado",IF(OR(AND(AY21="Muy Baja",BA21="Mayor"),AND(AY21="Baja",BA21="Mayor"),AND(AY21="Media",BA21="Mayor"),AND(AY21="Alta",BA21="Moderado"),AND(AY21="Alta",BA21="Mayor"),AND(AY21="Muy Alta",BA21="Leve"),AND(AY21="Muy Alta",BA21="Menor"),AND(AY21="Muy Alta",BA21="Moderado"),AND(AY21="Muy Alta",BA21="Mayor")),"Alto",IF(OR(AND(AY21="Muy Baja",BA21="Catastrófico"),AND(AY21="Baja",BA21="Catastrófico"),AND(AY21="Media",BA21="Catastrófico"),AND(AY21="Alta",BA21="Catastrófico"),AND(AY21="Muy Alta",BA21="Catastrófico")),"Extremo","")))),"")</f>
        <v>Moderado</v>
      </c>
      <c r="BD21" s="156" t="s">
        <v>188</v>
      </c>
      <c r="BE21" s="148"/>
      <c r="BF21" s="155"/>
      <c r="BG21" s="161"/>
      <c r="BH21" s="161"/>
      <c r="BI21" s="148"/>
      <c r="BJ21" s="155"/>
      <c r="BK21" s="37"/>
      <c r="BL21" s="37"/>
      <c r="BM21" s="37"/>
      <c r="BN21" s="37"/>
      <c r="BO21" s="37"/>
      <c r="BP21" s="37"/>
      <c r="BQ21" s="37"/>
      <c r="BR21" s="37"/>
      <c r="BS21" s="37"/>
      <c r="BT21" s="37"/>
      <c r="BU21" s="37"/>
      <c r="BV21" s="37"/>
      <c r="BW21" s="37"/>
      <c r="BX21" s="37"/>
      <c r="BY21" s="37"/>
      <c r="BZ21" s="37"/>
      <c r="CA21" s="37"/>
      <c r="CB21" s="37"/>
      <c r="CC21" s="37"/>
      <c r="CD21" s="37"/>
    </row>
    <row r="22" spans="1:82" ht="89.5" customHeight="1" x14ac:dyDescent="0.15">
      <c r="A22" s="267">
        <v>10</v>
      </c>
      <c r="B22" s="267" t="s">
        <v>428</v>
      </c>
      <c r="C22" s="267" t="s">
        <v>193</v>
      </c>
      <c r="D22" s="267" t="s">
        <v>214</v>
      </c>
      <c r="E22" s="267"/>
      <c r="F22" s="267" t="s">
        <v>433</v>
      </c>
      <c r="G22" s="267" t="s">
        <v>434</v>
      </c>
      <c r="H22" s="267" t="str">
        <f>_xlfn.CONCAT("Posibilidad de afectación ",IF(C22='[1]Opciones Tratamiento'!$E$2,"económica",IF(C22='[1]Opciones Tratamiento'!$E$4,"económica y reputacional",LOWER(C22)))," por ",LOWER(F22), ", debido a ",LOWER(G22))</f>
        <v>Posibilidad de afectación económica y reputacional por perdida de confiabilidad y pertinencia en los resultados de los estudios especiales, debido a inobservancia a la rigurosidad metodológica y desconocimiento de la normatividad vigente</v>
      </c>
      <c r="I22" s="267" t="s">
        <v>199</v>
      </c>
      <c r="J22" s="271" t="s">
        <v>228</v>
      </c>
      <c r="K22" s="271" t="s">
        <v>248</v>
      </c>
      <c r="L22" s="208" t="str">
        <f>IF(OR(K22='[1]Opciones Tratamiento'!$K$14,K22='[1]Opciones Tratamiento'!$K$15,K22='[1]Opciones Tratamiento'!$K$16),"Muy Baja",IF(OR(K22='[1]Opciones Tratamiento'!$K$10,K22='[1]Opciones Tratamiento'!$K$11,K22='[1]Opciones Tratamiento'!$K$12,K22='[1]Opciones Tratamiento'!$K$13),"Baja",IF(OR(K22='[1]Opciones Tratamiento'!$K$4,K22='[1]Opciones Tratamiento'!$K$5,K22='[1]Opciones Tratamiento'!$K$6,K22='[1]Opciones Tratamiento'!$K$7,K22='[1]Opciones Tratamiento'!$K$8,K22='[1]Opciones Tratamiento'!$K$9),"Media",IF(K22='[1]Opciones Tratamiento'!$K$3,"Alta",IF(OR(K22='[1]Opciones Tratamiento'!$K$2,K22='[1]Opciones Tratamiento'!$K$17),"Muy Alta")))))</f>
        <v>Baja</v>
      </c>
      <c r="M22" s="206">
        <f>IF(L22="","",IF(L22="Muy Baja",0.2,IF(L22="Baja",0.4,IF(L22="Media",0.6,IF(L22="Alta",0.8,IF(L22="Muy Alta",1,))))))</f>
        <v>0.4</v>
      </c>
      <c r="N22" s="206" t="s">
        <v>148</v>
      </c>
      <c r="O22" s="206" t="str">
        <f>IF(NOT(ISERROR(MATCH(N22,'[1]Tabla Impacto'!$B$221:$B$223,0))),'[1]Tabla Impacto'!$F$223&amp;"Por favor no seleccionar los criterios de impacto(Afectación Económica o presupuestal y Pérdida Reputacional)",N22)</f>
        <v xml:space="preserve">     Entre 100 y 500 SMLMV </v>
      </c>
      <c r="P22" s="153"/>
      <c r="Q22" s="153"/>
      <c r="R22" s="153"/>
      <c r="S22" s="153"/>
      <c r="T22" s="153"/>
      <c r="U22" s="153"/>
      <c r="V22" s="153"/>
      <c r="W22" s="153"/>
      <c r="X22" s="153"/>
      <c r="Y22" s="153"/>
      <c r="Z22" s="153"/>
      <c r="AA22" s="153"/>
      <c r="AB22" s="153"/>
      <c r="AC22" s="153"/>
      <c r="AD22" s="153"/>
      <c r="AE22" s="153"/>
      <c r="AF22" s="153"/>
      <c r="AG22" s="153"/>
      <c r="AH22" s="153"/>
      <c r="AI22" s="208" t="str">
        <f>IF(OR(D22='[1]Opciones Tratamiento'!$H$2,D22='[1]Opciones Tratamiento'!$H$4),IF(OR(O22='[1]Tabla Impacto'!$C$11,O22='[1]Tabla Impacto'!$D$11),"Leve",IF(OR(O22='[1]Tabla Impacto'!$C$12,O22='[1]Tabla Impacto'!$D$12),"Menor",IF(OR(O22='[1]Tabla Impacto'!$C$13,O22='[1]Tabla Impacto'!$D$13),"Moderado",IF(OR(O22='[1]Tabla Impacto'!$C$14,O22='[1]Tabla Impacto'!$D$14),"Mayor",IF(OR(O22='[1]Tabla Impacto'!$C$15,O22='[1]Tabla Impacto'!$D$15),"Catastrófico",""))))),IF(D22='[1]Opciones Tratamiento'!$H$3,IF(COUNTIF('[1]Mapa final'!P22:AH22,"Si")&lt;=5,"Moderado",IF(AND(COUNTIF('[1]Mapa final'!P22:AH22,"Si")&gt;5,COUNTIF('[1]Mapa final'!P22:AH22,"Si")&lt;=10),"Mayor",IF(COUNTIF('[1]Mapa final'!P22:AH22,"Si")&gt;10,"Catastrófico","")))))</f>
        <v>Mayor</v>
      </c>
      <c r="AJ22" s="206">
        <f>IF(AI22="","",IF(AI22="Leve",0.2,IF(AI22="Menor",0.4,IF(AI22="Moderado",0.6,IF(AI22="Mayor",0.8,IF(AI22="Catastrófico",1,))))))</f>
        <v>0.8</v>
      </c>
      <c r="AK22" s="209" t="str">
        <f>IF(OR(AND(L22="Muy Baja",AI22="Leve"),AND(L22="Muy Baja",AI22="Menor"),AND(L22="Baja",AI22="Leve")),"Bajo",IF(OR(AND(L22="Muy baja",AI22="Moderado"),AND(L22="Baja",AI22="Menor"),AND(L22="Baja",AI22="Moderado"),AND(L22="Media",AI22="Leve"),AND(L22="Media",AI22="Menor"),AND(L22="Media",AI22="Moderado"),AND(L22="Alta",AI22="Leve"),AND(L22="Alta",AI22="Menor")),"Moderado",IF(OR(AND(L22="Muy Baja",AI22="Mayor"),AND(L22="Baja",AI22="Mayor"),AND(L22="Media",AI22="Mayor"),AND(L22="Alta",AI22="Moderado"),AND(L22="Alta",AI22="Mayor"),AND(L22="Muy Alta",AI22="Leve"),AND(L22="Muy Alta",AI22="Menor"),AND(L22="Muy Alta",AI22="Moderado"),AND(L22="Muy Alta",AI22="Mayor")),"Alto",IF(OR(AND(L22="Muy Baja",AI22="Catastrófico"),AND(L22="Baja",AI22="Catastrófico"),AND(L22="Media",AI22="Catastrófico"),AND(L22="Alta",AI22="Catastrófico"),AND(L22="Muy Alta",AI22="Catastrófico")),"Extremo",""))))</f>
        <v>Alto</v>
      </c>
      <c r="AL22" s="155">
        <v>1</v>
      </c>
      <c r="AM22" s="155"/>
      <c r="AN22" s="155" t="e">
        <f>VLOOKUP(AM22,'[1]Opciones Tratamiento'!$M$2:$O$37,3,FALSE)</f>
        <v>#N/A</v>
      </c>
      <c r="AO22" s="151" t="e">
        <f>VLOOKUP(AM22,'[1]Opciones Tratamiento'!$M$2:$O$37,2,FALSE)</f>
        <v>#N/A</v>
      </c>
      <c r="AP22" s="151" t="s">
        <v>435</v>
      </c>
      <c r="AQ22" s="155" t="str">
        <f t="shared" si="0"/>
        <v>Probabilidad</v>
      </c>
      <c r="AR22" s="156" t="s">
        <v>163</v>
      </c>
      <c r="AS22" s="156" t="s">
        <v>171</v>
      </c>
      <c r="AT22" s="157" t="str">
        <f t="shared" si="1"/>
        <v>40%</v>
      </c>
      <c r="AU22" s="156" t="s">
        <v>174</v>
      </c>
      <c r="AV22" s="156" t="s">
        <v>179</v>
      </c>
      <c r="AW22" s="156" t="s">
        <v>183</v>
      </c>
      <c r="AX22" s="158">
        <f>IFERROR(IF(AQ22="Probabilidad",(M22-(+M22*AT22)),IF(AQ22="Impacto",M22,"")),"")</f>
        <v>0.24</v>
      </c>
      <c r="AY22" s="159" t="str">
        <f t="shared" si="2"/>
        <v>Baja</v>
      </c>
      <c r="AZ22" s="157">
        <f t="shared" si="3"/>
        <v>0.24</v>
      </c>
      <c r="BA22" s="159" t="str">
        <f t="shared" si="4"/>
        <v>Mayor</v>
      </c>
      <c r="BB22" s="157">
        <f>IFERROR(IF(AQ22="Impacto",(AJ22-(+AJ22*AT22)),IF(AQ22="Probabilidad",AJ22,"")),"")</f>
        <v>0.8</v>
      </c>
      <c r="BC22" s="160" t="str">
        <f t="shared" si="5"/>
        <v>Alto</v>
      </c>
      <c r="BD22" s="156" t="s">
        <v>194</v>
      </c>
      <c r="BE22" s="148"/>
      <c r="BF22" s="155"/>
      <c r="BG22" s="161"/>
      <c r="BH22" s="161"/>
      <c r="BI22" s="148"/>
      <c r="BJ22" s="155"/>
      <c r="BK22" s="132"/>
      <c r="BL22" s="132"/>
      <c r="BM22" s="132"/>
      <c r="BN22" s="132"/>
      <c r="BO22" s="132"/>
      <c r="BP22" s="132"/>
      <c r="BQ22" s="132"/>
      <c r="BR22" s="132"/>
      <c r="BS22" s="132"/>
      <c r="BT22" s="132"/>
      <c r="BU22" s="132"/>
      <c r="BV22" s="132"/>
      <c r="BW22" s="132"/>
      <c r="BX22" s="132"/>
      <c r="BY22" s="132"/>
      <c r="BZ22" s="132"/>
      <c r="CA22" s="132"/>
      <c r="CB22" s="132"/>
      <c r="CC22" s="132"/>
      <c r="CD22" s="132"/>
    </row>
    <row r="23" spans="1:82" ht="89.5" customHeight="1" x14ac:dyDescent="0.15">
      <c r="A23" s="268"/>
      <c r="B23" s="268"/>
      <c r="C23" s="269"/>
      <c r="D23" s="269"/>
      <c r="E23" s="269"/>
      <c r="F23" s="269"/>
      <c r="G23" s="269"/>
      <c r="H23" s="269"/>
      <c r="I23" s="269"/>
      <c r="J23" s="269"/>
      <c r="K23" s="269"/>
      <c r="L23" s="207"/>
      <c r="M23" s="207"/>
      <c r="N23" s="207"/>
      <c r="O23" s="207"/>
      <c r="P23" s="153"/>
      <c r="Q23" s="153"/>
      <c r="R23" s="153"/>
      <c r="S23" s="153"/>
      <c r="T23" s="153"/>
      <c r="U23" s="153"/>
      <c r="V23" s="153"/>
      <c r="W23" s="153"/>
      <c r="X23" s="153"/>
      <c r="Y23" s="153"/>
      <c r="Z23" s="153"/>
      <c r="AA23" s="153"/>
      <c r="AB23" s="153"/>
      <c r="AC23" s="153"/>
      <c r="AD23" s="153"/>
      <c r="AE23" s="153"/>
      <c r="AF23" s="153"/>
      <c r="AG23" s="153"/>
      <c r="AH23" s="153"/>
      <c r="AI23" s="207"/>
      <c r="AJ23" s="207"/>
      <c r="AK23" s="207"/>
      <c r="AL23" s="155">
        <v>2</v>
      </c>
      <c r="AM23" s="155"/>
      <c r="AN23" s="155" t="e">
        <f>VLOOKUP(AM23,'[1]Opciones Tratamiento'!$M$2:$O$37,3,FALSE)</f>
        <v>#N/A</v>
      </c>
      <c r="AO23" s="151" t="e">
        <f>VLOOKUP(AM23,'[1]Opciones Tratamiento'!$M$2:$O$37,2,FALSE)</f>
        <v>#N/A</v>
      </c>
      <c r="AP23" s="151" t="s">
        <v>436</v>
      </c>
      <c r="AQ23" s="155" t="str">
        <f t="shared" si="0"/>
        <v>Probabilidad</v>
      </c>
      <c r="AR23" s="156" t="s">
        <v>163</v>
      </c>
      <c r="AS23" s="156" t="s">
        <v>171</v>
      </c>
      <c r="AT23" s="157" t="str">
        <f t="shared" si="1"/>
        <v>40%</v>
      </c>
      <c r="AU23" s="156" t="s">
        <v>174</v>
      </c>
      <c r="AV23" s="156" t="s">
        <v>179</v>
      </c>
      <c r="AW23" s="156" t="s">
        <v>183</v>
      </c>
      <c r="AX23" s="158">
        <f>IFERROR(IF(AND(AQ22="Probabilidad",AQ23="Probabilidad"),(AZ22-(+AZ22*AT23)),IF(AQ23="Probabilidad",(M22-(+M22*AT23)),IF(AQ23="Impacto",AZ22,""))),"")</f>
        <v>0.14399999999999999</v>
      </c>
      <c r="AY23" s="159" t="str">
        <f t="shared" si="2"/>
        <v>Muy Baja</v>
      </c>
      <c r="AZ23" s="157">
        <f t="shared" si="3"/>
        <v>0.14399999999999999</v>
      </c>
      <c r="BA23" s="159" t="str">
        <f t="shared" si="4"/>
        <v>Moderado</v>
      </c>
      <c r="BB23" s="157">
        <f>IFERROR(IF(AND(AQ22="Impacto",AQ23="Impacto"),(BB20-(+BB20*AT23)),IF(AQ23="Impacto",(#REF!-(+#REF!*AT23)),IF(AQ23="Probabilidad",BB20,""))),"")</f>
        <v>0.6</v>
      </c>
      <c r="BC23" s="160" t="str">
        <f t="shared" si="5"/>
        <v>Moderado</v>
      </c>
      <c r="BD23" s="156" t="s">
        <v>194</v>
      </c>
      <c r="BE23" s="148"/>
      <c r="BF23" s="155"/>
      <c r="BG23" s="161"/>
      <c r="BH23" s="161"/>
      <c r="BI23" s="148"/>
      <c r="BJ23" s="155"/>
      <c r="BK23" s="37"/>
      <c r="BL23" s="37"/>
      <c r="BM23" s="37"/>
      <c r="BN23" s="37"/>
      <c r="BO23" s="37"/>
      <c r="BP23" s="37"/>
      <c r="BQ23" s="37"/>
      <c r="BR23" s="37"/>
      <c r="BS23" s="37"/>
      <c r="BT23" s="37"/>
      <c r="BU23" s="37"/>
      <c r="BV23" s="37"/>
      <c r="BW23" s="37"/>
      <c r="BX23" s="37"/>
      <c r="BY23" s="37"/>
      <c r="BZ23" s="37"/>
      <c r="CA23" s="37"/>
      <c r="CB23" s="37"/>
      <c r="CC23" s="37"/>
      <c r="CD23" s="37"/>
    </row>
    <row r="24" spans="1:82" ht="89.5" customHeight="1" x14ac:dyDescent="0.15">
      <c r="A24" s="268"/>
      <c r="B24" s="268"/>
      <c r="C24" s="269"/>
      <c r="D24" s="269"/>
      <c r="E24" s="269"/>
      <c r="F24" s="269"/>
      <c r="G24" s="269"/>
      <c r="H24" s="269"/>
      <c r="I24" s="269"/>
      <c r="J24" s="269"/>
      <c r="K24" s="269"/>
      <c r="L24" s="207"/>
      <c r="M24" s="207"/>
      <c r="N24" s="207"/>
      <c r="O24" s="207"/>
      <c r="P24" s="153"/>
      <c r="Q24" s="153"/>
      <c r="R24" s="153"/>
      <c r="S24" s="153"/>
      <c r="T24" s="153"/>
      <c r="U24" s="153"/>
      <c r="V24" s="153"/>
      <c r="W24" s="153"/>
      <c r="X24" s="153"/>
      <c r="Y24" s="153"/>
      <c r="Z24" s="153"/>
      <c r="AA24" s="153"/>
      <c r="AB24" s="153"/>
      <c r="AC24" s="153"/>
      <c r="AD24" s="153"/>
      <c r="AE24" s="153"/>
      <c r="AF24" s="153"/>
      <c r="AG24" s="153"/>
      <c r="AH24" s="153"/>
      <c r="AI24" s="207"/>
      <c r="AJ24" s="207"/>
      <c r="AK24" s="207"/>
      <c r="AL24" s="155">
        <v>3</v>
      </c>
      <c r="AM24" s="155"/>
      <c r="AN24" s="155" t="e">
        <f>VLOOKUP(AM24,'[1]Opciones Tratamiento'!$M$2:$O$37,3,FALSE)</f>
        <v>#N/A</v>
      </c>
      <c r="AO24" s="151" t="e">
        <f>VLOOKUP(AM24,'[1]Opciones Tratamiento'!$M$2:$O$37,2,FALSE)</f>
        <v>#N/A</v>
      </c>
      <c r="AP24" s="151" t="s">
        <v>437</v>
      </c>
      <c r="AQ24" s="155" t="str">
        <f t="shared" si="0"/>
        <v>Probabilidad</v>
      </c>
      <c r="AR24" s="156" t="s">
        <v>163</v>
      </c>
      <c r="AS24" s="156" t="s">
        <v>171</v>
      </c>
      <c r="AT24" s="157" t="str">
        <f t="shared" si="1"/>
        <v>40%</v>
      </c>
      <c r="AU24" s="156" t="s">
        <v>174</v>
      </c>
      <c r="AV24" s="156" t="s">
        <v>179</v>
      </c>
      <c r="AW24" s="156" t="s">
        <v>183</v>
      </c>
      <c r="AX24" s="158">
        <f>IFERROR(IF(AND(AQ23="Probabilidad",AQ24="Probabilidad"),(AZ23-(+AZ23*AT24)),IF(AND(AQ23="Impacto",AQ24="Probabilidad"),(AZ22-(+AZ22*AT24)),IF(AQ24="Impacto",AZ23,""))),"")</f>
        <v>8.6399999999999991E-2</v>
      </c>
      <c r="AY24" s="159" t="str">
        <f t="shared" si="2"/>
        <v>Muy Baja</v>
      </c>
      <c r="AZ24" s="157">
        <f t="shared" si="3"/>
        <v>8.6399999999999991E-2</v>
      </c>
      <c r="BA24" s="159" t="str">
        <f t="shared" si="4"/>
        <v>Moderado</v>
      </c>
      <c r="BB24" s="157">
        <f>IFERROR(IF(AND(AQ23="Impacto",AQ24="Impacto"),(BB23-(+BB23*AT24)),IF(AND(AQ23="Probabilidad",AQ24="Impacto"),(BB22-(+BB22*AT24)),IF(AQ24="Probabilidad",BB23,""))),"")</f>
        <v>0.6</v>
      </c>
      <c r="BC24" s="160" t="str">
        <f t="shared" si="5"/>
        <v>Moderado</v>
      </c>
      <c r="BD24" s="156" t="s">
        <v>188</v>
      </c>
      <c r="BE24" s="148"/>
      <c r="BF24" s="155"/>
      <c r="BG24" s="161"/>
      <c r="BH24" s="161"/>
      <c r="BI24" s="148"/>
      <c r="BJ24" s="155"/>
      <c r="BK24" s="37"/>
      <c r="BL24" s="37"/>
      <c r="BM24" s="37"/>
      <c r="BN24" s="37"/>
      <c r="BO24" s="37"/>
      <c r="BP24" s="37"/>
      <c r="BQ24" s="37"/>
      <c r="BR24" s="37"/>
      <c r="BS24" s="37"/>
      <c r="BT24" s="37"/>
      <c r="BU24" s="37"/>
      <c r="BV24" s="37"/>
      <c r="BW24" s="37"/>
      <c r="BX24" s="37"/>
      <c r="BY24" s="37"/>
      <c r="BZ24" s="37"/>
      <c r="CA24" s="37"/>
      <c r="CB24" s="37"/>
      <c r="CC24" s="37"/>
      <c r="CD24" s="37"/>
    </row>
    <row r="25" spans="1:82" ht="63.5" customHeight="1" x14ac:dyDescent="0.15">
      <c r="A25" s="267">
        <v>11</v>
      </c>
      <c r="B25" s="267" t="s">
        <v>428</v>
      </c>
      <c r="C25" s="267" t="s">
        <v>193</v>
      </c>
      <c r="D25" s="267" t="s">
        <v>214</v>
      </c>
      <c r="E25" s="267"/>
      <c r="F25" s="267" t="s">
        <v>438</v>
      </c>
      <c r="G25" s="267" t="s">
        <v>439</v>
      </c>
      <c r="H25" s="267" t="str">
        <f>_xlfn.CONCAT("Posibilidad de afectación ",IF(C25='[1]Opciones Tratamiento'!$E$2,"económica",IF(C25='[1]Opciones Tratamiento'!$E$4,"económica y reputacional",LOWER(C25)))," por ",LOWER(F25), ", debido a ",LOWER(G25))</f>
        <v>Posibilidad de afectación económica y reputacional por entrega de informes de visitas especiales incompletos y / o atemporales, debido a insuficiencia  de personal (tr) y debilidades en el seguimiento a los tiempos para la entrega del informe</v>
      </c>
      <c r="I25" s="267" t="s">
        <v>199</v>
      </c>
      <c r="J25" s="271" t="s">
        <v>228</v>
      </c>
      <c r="K25" s="271" t="s">
        <v>248</v>
      </c>
      <c r="L25" s="208" t="str">
        <f>IF(OR(K25='[1]Opciones Tratamiento'!$K$14,K25='[1]Opciones Tratamiento'!$K$15,K25='[1]Opciones Tratamiento'!$K$16),"Muy Baja",IF(OR(K25='[1]Opciones Tratamiento'!$K$10,K25='[1]Opciones Tratamiento'!$K$11,K25='[1]Opciones Tratamiento'!$K$12,K25='[1]Opciones Tratamiento'!$K$13),"Baja",IF(OR(K25='[1]Opciones Tratamiento'!$K$4,K25='[1]Opciones Tratamiento'!$K$5,K25='[1]Opciones Tratamiento'!$K$6,K25='[1]Opciones Tratamiento'!$K$7,K25='[1]Opciones Tratamiento'!$K$8,K25='[1]Opciones Tratamiento'!$K$9),"Media",IF(K25='[1]Opciones Tratamiento'!$K$3,"Alta",IF(OR(K25='[1]Opciones Tratamiento'!$K$2,K25='[1]Opciones Tratamiento'!$K$17),"Muy Alta")))))</f>
        <v>Baja</v>
      </c>
      <c r="M25" s="206">
        <f>IF(L25="","",IF(L25="Muy Baja",0.2,IF(L25="Baja",0.4,IF(L25="Media",0.6,IF(L25="Alta",0.8,IF(L25="Muy Alta",1,))))))</f>
        <v>0.4</v>
      </c>
      <c r="N25" s="206" t="s">
        <v>145</v>
      </c>
      <c r="O25" s="206" t="str">
        <f>IF(NOT(ISERROR(MATCH(N25,'[1]Tabla Impacto'!$B$221:$B$223,0))),'[1]Tabla Impacto'!$F$223&amp;"Por favor no seleccionar los criterios de impacto(Afectación Económica o presupuestal y Pérdida Reputacional)",N25)</f>
        <v xml:space="preserve">     El riesgo afecta la imagen de la entidad internamente, de conocimiento general, nivel interno, de junta dircetiva y accionistas y/o de provedores</v>
      </c>
      <c r="P25" s="153"/>
      <c r="Q25" s="153"/>
      <c r="R25" s="153"/>
      <c r="S25" s="153"/>
      <c r="T25" s="153"/>
      <c r="U25" s="153"/>
      <c r="V25" s="153"/>
      <c r="W25" s="153"/>
      <c r="X25" s="153"/>
      <c r="Y25" s="153"/>
      <c r="Z25" s="153"/>
      <c r="AA25" s="153"/>
      <c r="AB25" s="153"/>
      <c r="AC25" s="153"/>
      <c r="AD25" s="153"/>
      <c r="AE25" s="153"/>
      <c r="AF25" s="153"/>
      <c r="AG25" s="153"/>
      <c r="AH25" s="153"/>
      <c r="AI25" s="208" t="str">
        <f>IF(OR(D25='[1]Opciones Tratamiento'!$H$2,D25='[1]Opciones Tratamiento'!$H$4),IF(OR(O25='[1]Tabla Impacto'!$C$11,O25='[1]Tabla Impacto'!$D$11),"Leve",IF(OR(O25='[1]Tabla Impacto'!$C$12,O25='[1]Tabla Impacto'!$D$12),"Menor",IF(OR(O25='[1]Tabla Impacto'!$C$13,O25='[1]Tabla Impacto'!$D$13),"Moderado",IF(OR(O25='[1]Tabla Impacto'!$C$14,O25='[1]Tabla Impacto'!$D$14),"Mayor",IF(OR(O25='[1]Tabla Impacto'!$C$15,O25='[1]Tabla Impacto'!$D$15),"Catastrófico",""))))),IF(D25='[1]Opciones Tratamiento'!$H$3,IF(COUNTIF('[1]Mapa final'!P25:AH25,"Si")&lt;=5,"Moderado",IF(AND(COUNTIF('[1]Mapa final'!P25:AH25,"Si")&gt;5,COUNTIF('[1]Mapa final'!P25:AH25,"Si")&lt;=10),"Mayor",IF(COUNTIF('[1]Mapa final'!P25:AH25,"Si")&gt;10,"Catastrófico","")))))</f>
        <v>Menor</v>
      </c>
      <c r="AJ25" s="206">
        <f>IF(AI25="","",IF(AI25="Leve",0.2,IF(AI25="Menor",0.4,IF(AI25="Moderado",0.6,IF(AI25="Mayor",0.8,IF(AI25="Catastrófico",1,))))))</f>
        <v>0.4</v>
      </c>
      <c r="AK25" s="209" t="str">
        <f>IF(OR(AND(L25="Muy Baja",AI25="Leve"),AND(L25="Muy Baja",AI25="Menor"),AND(L25="Baja",AI25="Leve")),"Bajo",IF(OR(AND(L25="Muy baja",AI25="Moderado"),AND(L25="Baja",AI25="Menor"),AND(L25="Baja",AI25="Moderado"),AND(L25="Media",AI25="Leve"),AND(L25="Media",AI25="Menor"),AND(L25="Media",AI25="Moderado"),AND(L25="Alta",AI25="Leve"),AND(L25="Alta",AI25="Menor")),"Moderado",IF(OR(AND(L25="Muy Baja",AI25="Mayor"),AND(L25="Baja",AI25="Mayor"),AND(L25="Media",AI25="Mayor"),AND(L25="Alta",AI25="Moderado"),AND(L25="Alta",AI25="Mayor"),AND(L25="Muy Alta",AI25="Leve"),AND(L25="Muy Alta",AI25="Menor"),AND(L25="Muy Alta",AI25="Moderado"),AND(L25="Muy Alta",AI25="Mayor")),"Alto",IF(OR(AND(L25="Muy Baja",AI25="Catastrófico"),AND(L25="Baja",AI25="Catastrófico"),AND(L25="Media",AI25="Catastrófico"),AND(L25="Alta",AI25="Catastrófico"),AND(L25="Muy Alta",AI25="Catastrófico")),"Extremo",""))))</f>
        <v>Moderado</v>
      </c>
      <c r="AL25" s="155">
        <v>1</v>
      </c>
      <c r="AM25" s="155"/>
      <c r="AN25" s="155" t="e">
        <f>VLOOKUP(AM25,'[1]Opciones Tratamiento'!$M$2:$O$37,3,FALSE)</f>
        <v>#N/A</v>
      </c>
      <c r="AO25" s="151" t="e">
        <f>VLOOKUP(AM25,'[1]Opciones Tratamiento'!$M$2:$O$37,2,FALSE)</f>
        <v>#N/A</v>
      </c>
      <c r="AP25" s="151" t="s">
        <v>440</v>
      </c>
      <c r="AQ25" s="155" t="str">
        <f t="shared" si="0"/>
        <v>Probabilidad</v>
      </c>
      <c r="AR25" s="156" t="s">
        <v>163</v>
      </c>
      <c r="AS25" s="156" t="s">
        <v>171</v>
      </c>
      <c r="AT25" s="157" t="str">
        <f t="shared" si="1"/>
        <v>40%</v>
      </c>
      <c r="AU25" s="156" t="s">
        <v>177</v>
      </c>
      <c r="AV25" s="156" t="s">
        <v>179</v>
      </c>
      <c r="AW25" s="156" t="s">
        <v>183</v>
      </c>
      <c r="AX25" s="158">
        <f>IFERROR(IF(AQ25="Probabilidad",(M25-(+M25*AT25)),IF(AQ25="Impacto",M25,"")),"")</f>
        <v>0.24</v>
      </c>
      <c r="AY25" s="159" t="str">
        <f t="shared" si="2"/>
        <v>Baja</v>
      </c>
      <c r="AZ25" s="157">
        <f t="shared" si="3"/>
        <v>0.24</v>
      </c>
      <c r="BA25" s="159" t="str">
        <f t="shared" si="4"/>
        <v>Menor</v>
      </c>
      <c r="BB25" s="157">
        <f>IFERROR(IF(AQ25="Impacto",(AJ25-(+AJ25*AT25)),IF(AQ25="Probabilidad",AJ25,"")),"")</f>
        <v>0.4</v>
      </c>
      <c r="BC25" s="160" t="str">
        <f t="shared" si="5"/>
        <v>Moderado</v>
      </c>
      <c r="BD25" s="156" t="s">
        <v>194</v>
      </c>
      <c r="BE25" s="148"/>
      <c r="BF25" s="155"/>
      <c r="BG25" s="161"/>
      <c r="BH25" s="161"/>
      <c r="BI25" s="148"/>
      <c r="BJ25" s="155"/>
      <c r="BK25" s="132"/>
      <c r="BL25" s="132"/>
      <c r="BM25" s="132"/>
      <c r="BN25" s="132"/>
      <c r="BO25" s="132"/>
      <c r="BP25" s="132"/>
      <c r="BQ25" s="132"/>
      <c r="BR25" s="132"/>
      <c r="BS25" s="132"/>
      <c r="BT25" s="132"/>
      <c r="BU25" s="132"/>
      <c r="BV25" s="132"/>
      <c r="BW25" s="132"/>
      <c r="BX25" s="132"/>
      <c r="BY25" s="132"/>
      <c r="BZ25" s="132"/>
      <c r="CA25" s="132"/>
      <c r="CB25" s="132"/>
      <c r="CC25" s="132"/>
      <c r="CD25" s="132"/>
    </row>
    <row r="26" spans="1:82" ht="63.5" customHeight="1" x14ac:dyDescent="0.15">
      <c r="A26" s="268"/>
      <c r="B26" s="268"/>
      <c r="C26" s="269"/>
      <c r="D26" s="269"/>
      <c r="E26" s="269"/>
      <c r="F26" s="269"/>
      <c r="G26" s="269"/>
      <c r="H26" s="269"/>
      <c r="I26" s="269"/>
      <c r="J26" s="269"/>
      <c r="K26" s="269"/>
      <c r="L26" s="207"/>
      <c r="M26" s="207"/>
      <c r="N26" s="207"/>
      <c r="O26" s="207"/>
      <c r="P26" s="153"/>
      <c r="Q26" s="153"/>
      <c r="R26" s="153"/>
      <c r="S26" s="153"/>
      <c r="T26" s="153"/>
      <c r="U26" s="153"/>
      <c r="V26" s="153"/>
      <c r="W26" s="153"/>
      <c r="X26" s="153"/>
      <c r="Y26" s="153"/>
      <c r="Z26" s="153"/>
      <c r="AA26" s="153"/>
      <c r="AB26" s="153"/>
      <c r="AC26" s="153"/>
      <c r="AD26" s="153"/>
      <c r="AE26" s="153"/>
      <c r="AF26" s="153"/>
      <c r="AG26" s="153"/>
      <c r="AH26" s="153"/>
      <c r="AI26" s="207"/>
      <c r="AJ26" s="207"/>
      <c r="AK26" s="207"/>
      <c r="AL26" s="155">
        <v>2</v>
      </c>
      <c r="AM26" s="155"/>
      <c r="AN26" s="155" t="e">
        <f>VLOOKUP(AM26,'[1]Opciones Tratamiento'!$M$2:$O$37,3,FALSE)</f>
        <v>#N/A</v>
      </c>
      <c r="AO26" s="151" t="e">
        <f>VLOOKUP(AM26,'[1]Opciones Tratamiento'!$M$2:$O$37,2,FALSE)</f>
        <v>#N/A</v>
      </c>
      <c r="AP26" s="151" t="s">
        <v>441</v>
      </c>
      <c r="AQ26" s="155" t="str">
        <f t="shared" si="0"/>
        <v>Probabilidad</v>
      </c>
      <c r="AR26" s="156" t="s">
        <v>165</v>
      </c>
      <c r="AS26" s="156" t="s">
        <v>171</v>
      </c>
      <c r="AT26" s="157" t="str">
        <f t="shared" si="1"/>
        <v>30%</v>
      </c>
      <c r="AU26" s="156" t="s">
        <v>174</v>
      </c>
      <c r="AV26" s="156" t="s">
        <v>179</v>
      </c>
      <c r="AW26" s="156" t="s">
        <v>183</v>
      </c>
      <c r="AX26" s="158">
        <f>IFERROR(IF(AND(AQ25="Probabilidad",AQ26="Probabilidad"),(AZ25-(+AZ25*AT26)),IF(AQ26="Probabilidad",(M25-(+M25*AT26)),IF(AQ26="Impacto",AZ25,""))),"")</f>
        <v>0.16799999999999998</v>
      </c>
      <c r="AY26" s="159" t="str">
        <f t="shared" si="2"/>
        <v>Muy Baja</v>
      </c>
      <c r="AZ26" s="157">
        <f t="shared" si="3"/>
        <v>0.16799999999999998</v>
      </c>
      <c r="BA26" s="159" t="str">
        <f t="shared" si="4"/>
        <v>Mayor</v>
      </c>
      <c r="BB26" s="157">
        <f>IFERROR(IF(AND(AQ25="Impacto",AQ26="Impacto"),(BB22-(+BB22*AT26)),IF(AQ26="Impacto",(#REF!-(+#REF!*AT26)),IF(AQ26="Probabilidad",BB22,""))),"")</f>
        <v>0.8</v>
      </c>
      <c r="BC26" s="160" t="str">
        <f t="shared" si="5"/>
        <v>Alto</v>
      </c>
      <c r="BD26" s="156" t="s">
        <v>194</v>
      </c>
      <c r="BE26" s="148"/>
      <c r="BF26" s="155"/>
      <c r="BG26" s="161"/>
      <c r="BH26" s="161"/>
      <c r="BI26" s="148"/>
      <c r="BJ26" s="155"/>
      <c r="BK26" s="37"/>
      <c r="BL26" s="37"/>
      <c r="BM26" s="37"/>
      <c r="BN26" s="37"/>
      <c r="BO26" s="37"/>
      <c r="BP26" s="37"/>
      <c r="BQ26" s="37"/>
      <c r="BR26" s="37"/>
      <c r="BS26" s="37"/>
      <c r="BT26" s="37"/>
      <c r="BU26" s="37"/>
      <c r="BV26" s="37"/>
      <c r="BW26" s="37"/>
      <c r="BX26" s="37"/>
      <c r="BY26" s="37"/>
      <c r="BZ26" s="37"/>
      <c r="CA26" s="37"/>
      <c r="CB26" s="37"/>
      <c r="CC26" s="37"/>
      <c r="CD26" s="37"/>
    </row>
    <row r="27" spans="1:82" ht="63.5" customHeight="1" x14ac:dyDescent="0.15">
      <c r="A27" s="268"/>
      <c r="B27" s="268"/>
      <c r="C27" s="269"/>
      <c r="D27" s="269"/>
      <c r="E27" s="269"/>
      <c r="F27" s="269"/>
      <c r="G27" s="269"/>
      <c r="H27" s="269"/>
      <c r="I27" s="269"/>
      <c r="J27" s="269"/>
      <c r="K27" s="269"/>
      <c r="L27" s="207"/>
      <c r="M27" s="207"/>
      <c r="N27" s="207"/>
      <c r="O27" s="207"/>
      <c r="P27" s="153"/>
      <c r="Q27" s="153"/>
      <c r="R27" s="153"/>
      <c r="S27" s="153"/>
      <c r="T27" s="153"/>
      <c r="U27" s="153"/>
      <c r="V27" s="153"/>
      <c r="W27" s="153"/>
      <c r="X27" s="153"/>
      <c r="Y27" s="153"/>
      <c r="Z27" s="153"/>
      <c r="AA27" s="153"/>
      <c r="AB27" s="153"/>
      <c r="AC27" s="153"/>
      <c r="AD27" s="153"/>
      <c r="AE27" s="153"/>
      <c r="AF27" s="153"/>
      <c r="AG27" s="153"/>
      <c r="AH27" s="153"/>
      <c r="AI27" s="207"/>
      <c r="AJ27" s="207"/>
      <c r="AK27" s="207"/>
      <c r="AL27" s="155">
        <v>3</v>
      </c>
      <c r="AM27" s="155"/>
      <c r="AN27" s="155" t="e">
        <f>VLOOKUP(AM27,'[1]Opciones Tratamiento'!$M$2:$O$37,3,FALSE)</f>
        <v>#N/A</v>
      </c>
      <c r="AO27" s="151" t="e">
        <f>VLOOKUP(AM27,'[1]Opciones Tratamiento'!$M$2:$O$37,2,FALSE)</f>
        <v>#N/A</v>
      </c>
      <c r="AP27" s="162" t="s">
        <v>442</v>
      </c>
      <c r="AQ27" s="155" t="str">
        <f t="shared" si="0"/>
        <v>Impacto</v>
      </c>
      <c r="AR27" s="156" t="s">
        <v>167</v>
      </c>
      <c r="AS27" s="156" t="s">
        <v>171</v>
      </c>
      <c r="AT27" s="157" t="str">
        <f t="shared" si="1"/>
        <v>25%</v>
      </c>
      <c r="AU27" s="156" t="s">
        <v>174</v>
      </c>
      <c r="AV27" s="156" t="s">
        <v>179</v>
      </c>
      <c r="AW27" s="156" t="s">
        <v>183</v>
      </c>
      <c r="AX27" s="158">
        <f>IFERROR(IF(AND(AQ26="Probabilidad",AQ27="Probabilidad"),(AZ26-(+AZ26*AT27)),IF(AND(AQ26="Impacto",AQ27="Probabilidad"),(AZ25-(+AZ25*AT27)),IF(AQ27="Impacto",AZ26,""))),"")</f>
        <v>0.16799999999999998</v>
      </c>
      <c r="AY27" s="159" t="str">
        <f t="shared" si="2"/>
        <v>Muy Baja</v>
      </c>
      <c r="AZ27" s="157">
        <f t="shared" si="3"/>
        <v>0.16799999999999998</v>
      </c>
      <c r="BA27" s="159" t="str">
        <f t="shared" si="4"/>
        <v>Menor</v>
      </c>
      <c r="BB27" s="157">
        <f>IFERROR(IF(AND(AQ26="Impacto",AQ27="Impacto"),(BB26-(+BB26*AT27)),IF(AND(AQ26="Probabilidad",AQ27="Impacto"),(BB25-(+BB25*AT27)),IF(AQ27="Probabilidad",BB26,""))),"")</f>
        <v>0.30000000000000004</v>
      </c>
      <c r="BC27" s="160" t="str">
        <f t="shared" si="5"/>
        <v>Bajo</v>
      </c>
      <c r="BD27" s="156" t="s">
        <v>194</v>
      </c>
      <c r="BE27" s="148"/>
      <c r="BF27" s="155"/>
      <c r="BG27" s="161"/>
      <c r="BH27" s="161"/>
      <c r="BI27" s="148"/>
      <c r="BJ27" s="155"/>
      <c r="BK27" s="37"/>
      <c r="BL27" s="37"/>
      <c r="BM27" s="37"/>
      <c r="BN27" s="37"/>
      <c r="BO27" s="37"/>
      <c r="BP27" s="37"/>
      <c r="BQ27" s="37"/>
      <c r="BR27" s="37"/>
      <c r="BS27" s="37"/>
      <c r="BT27" s="37"/>
      <c r="BU27" s="37"/>
      <c r="BV27" s="37"/>
      <c r="BW27" s="37"/>
      <c r="BX27" s="37"/>
      <c r="BY27" s="37"/>
      <c r="BZ27" s="37"/>
      <c r="CA27" s="37"/>
      <c r="CB27" s="37"/>
      <c r="CC27" s="37"/>
      <c r="CD27" s="37"/>
    </row>
    <row r="28" spans="1:82" ht="55.5" customHeight="1" x14ac:dyDescent="0.15">
      <c r="A28" s="267">
        <v>12</v>
      </c>
      <c r="B28" s="267" t="s">
        <v>428</v>
      </c>
      <c r="C28" s="267" t="s">
        <v>191</v>
      </c>
      <c r="D28" s="267" t="s">
        <v>214</v>
      </c>
      <c r="E28" s="267"/>
      <c r="F28" s="267" t="s">
        <v>443</v>
      </c>
      <c r="G28" s="267" t="s">
        <v>444</v>
      </c>
      <c r="H28" s="267" t="str">
        <f>_xlfn.CONCAT("Posibilidad de afectación ",IF(C28='[1]Opciones Tratamiento'!$E$2,"económica",IF(C28='[1]Opciones Tratamiento'!$E$4,"económica y reputacional",LOWER(C28)))," por ",LOWER(F28), ", debido a ",LOWER(G28))</f>
        <v xml:space="preserve">Posibilidad de afectación reputacional por  errores o inconsistencias en los reportes del limite máximo de inversión de las ccf., debido a debilidades en las verificaciones </v>
      </c>
      <c r="I28" s="267" t="s">
        <v>199</v>
      </c>
      <c r="J28" s="271" t="s">
        <v>228</v>
      </c>
      <c r="K28" s="271" t="s">
        <v>247</v>
      </c>
      <c r="L28" s="208" t="str">
        <f>IF(OR(K28='[1]Opciones Tratamiento'!$K$14,K28='[1]Opciones Tratamiento'!$K$15,K28='[1]Opciones Tratamiento'!$K$16),"Muy Baja",IF(OR(K28='[1]Opciones Tratamiento'!$K$10,K28='[1]Opciones Tratamiento'!$K$11,K28='[1]Opciones Tratamiento'!$K$12,K28='[1]Opciones Tratamiento'!$K$13),"Baja",IF(OR(K28='[1]Opciones Tratamiento'!$K$4,K28='[1]Opciones Tratamiento'!$K$5,K28='[1]Opciones Tratamiento'!$K$6,K28='[1]Opciones Tratamiento'!$K$7,K28='[1]Opciones Tratamiento'!$K$8,K28='[1]Opciones Tratamiento'!$K$9),"Media",IF(K28='[1]Opciones Tratamiento'!$K$3,"Alta",IF(OR(K28='[1]Opciones Tratamiento'!$K$2,K28='[1]Opciones Tratamiento'!$K$17),"Muy Alta")))))</f>
        <v>Baja</v>
      </c>
      <c r="M28" s="206">
        <f>IF(L28="","",IF(L28="Muy Baja",0.2,IF(L28="Baja",0.4,IF(L28="Media",0.6,IF(L28="Alta",0.8,IF(L28="Muy Alta",1,))))))</f>
        <v>0.4</v>
      </c>
      <c r="N28" s="206" t="s">
        <v>147</v>
      </c>
      <c r="O28" s="206" t="str">
        <f>IF(NOT(ISERROR(MATCH(N28,'[1]Tabla Impacto'!$B$221:$B$223,0))),'[1]Tabla Impacto'!$F$223&amp;"Por favor no seleccionar los criterios de impacto(Afectación Económica o presupuestal y Pérdida Reputacional)",N28)</f>
        <v xml:space="preserve">     El riesgo afecta la imagen de la entidad con algunos usuarios de relevancia frente al logro de los objetivos</v>
      </c>
      <c r="P28" s="153"/>
      <c r="Q28" s="153"/>
      <c r="R28" s="153"/>
      <c r="S28" s="153"/>
      <c r="T28" s="153"/>
      <c r="U28" s="153"/>
      <c r="V28" s="153"/>
      <c r="W28" s="153"/>
      <c r="X28" s="153"/>
      <c r="Y28" s="153"/>
      <c r="Z28" s="153"/>
      <c r="AA28" s="153"/>
      <c r="AB28" s="153"/>
      <c r="AC28" s="153"/>
      <c r="AD28" s="153"/>
      <c r="AE28" s="153"/>
      <c r="AF28" s="153"/>
      <c r="AG28" s="153"/>
      <c r="AH28" s="153"/>
      <c r="AI28" s="208" t="str">
        <f>IF(OR(D28='[1]Opciones Tratamiento'!$H$2,D28='[1]Opciones Tratamiento'!$H$4),IF(OR(O28='[1]Tabla Impacto'!$C$11,O28='[1]Tabla Impacto'!$D$11),"Leve",IF(OR(O28='[1]Tabla Impacto'!$C$12,O28='[1]Tabla Impacto'!$D$12),"Menor",IF(OR(O28='[1]Tabla Impacto'!$C$13,O28='[1]Tabla Impacto'!$D$13),"Moderado",IF(OR(O28='[1]Tabla Impacto'!$C$14,O28='[1]Tabla Impacto'!$D$14),"Mayor",IF(OR(O28='[1]Tabla Impacto'!$C$15,O28='[1]Tabla Impacto'!$D$15),"Catastrófico",""))))),IF(D28='[1]Opciones Tratamiento'!$H$3,IF(COUNTIF('[1]Mapa final'!P28:AH28,"Si")&lt;=5,"Moderado",IF(AND(COUNTIF('[1]Mapa final'!P28:AH28,"Si")&gt;5,COUNTIF('[1]Mapa final'!P28:AH28,"Si")&lt;=10),"Mayor",IF(COUNTIF('[1]Mapa final'!P28:AH28,"Si")&gt;10,"Catastrófico","")))))</f>
        <v>Moderado</v>
      </c>
      <c r="AJ28" s="206">
        <f>IF(AI28="","",IF(AI28="Leve",0.2,IF(AI28="Menor",0.4,IF(AI28="Moderado",0.6,IF(AI28="Mayor",0.8,IF(AI28="Catastrófico",1,))))))</f>
        <v>0.6</v>
      </c>
      <c r="AK28" s="209" t="str">
        <f>IF(OR(AND(L28="Muy Baja",AI28="Leve"),AND(L28="Muy Baja",AI28="Menor"),AND(L28="Baja",AI28="Leve")),"Bajo",IF(OR(AND(L28="Muy baja",AI28="Moderado"),AND(L28="Baja",AI28="Menor"),AND(L28="Baja",AI28="Moderado"),AND(L28="Media",AI28="Leve"),AND(L28="Media",AI28="Menor"),AND(L28="Media",AI28="Moderado"),AND(L28="Alta",AI28="Leve"),AND(L28="Alta",AI28="Menor")),"Moderado",IF(OR(AND(L28="Muy Baja",AI28="Mayor"),AND(L28="Baja",AI28="Mayor"),AND(L28="Media",AI28="Mayor"),AND(L28="Alta",AI28="Moderado"),AND(L28="Alta",AI28="Mayor"),AND(L28="Muy Alta",AI28="Leve"),AND(L28="Muy Alta",AI28="Menor"),AND(L28="Muy Alta",AI28="Moderado"),AND(L28="Muy Alta",AI28="Mayor")),"Alto",IF(OR(AND(L28="Muy Baja",AI28="Catastrófico"),AND(L28="Baja",AI28="Catastrófico"),AND(L28="Media",AI28="Catastrófico"),AND(L28="Alta",AI28="Catastrófico"),AND(L28="Muy Alta",AI28="Catastrófico")),"Extremo",""))))</f>
        <v>Moderado</v>
      </c>
      <c r="AL28" s="155">
        <v>1</v>
      </c>
      <c r="AM28" s="155"/>
      <c r="AN28" s="155" t="e">
        <f>VLOOKUP(AM28,'[1]Opciones Tratamiento'!$M$2:$O$37,3,FALSE)</f>
        <v>#N/A</v>
      </c>
      <c r="AO28" s="151" t="e">
        <f>VLOOKUP(AM28,'[1]Opciones Tratamiento'!$M$2:$O$37,2,FALSE)</f>
        <v>#N/A</v>
      </c>
      <c r="AP28" s="151" t="s">
        <v>445</v>
      </c>
      <c r="AQ28" s="155" t="str">
        <f t="shared" si="0"/>
        <v>Probabilidad</v>
      </c>
      <c r="AR28" s="156" t="s">
        <v>163</v>
      </c>
      <c r="AS28" s="156" t="s">
        <v>171</v>
      </c>
      <c r="AT28" s="157" t="str">
        <f t="shared" si="1"/>
        <v>40%</v>
      </c>
      <c r="AU28" s="156" t="s">
        <v>174</v>
      </c>
      <c r="AV28" s="156" t="s">
        <v>179</v>
      </c>
      <c r="AW28" s="156" t="s">
        <v>183</v>
      </c>
      <c r="AX28" s="158">
        <f>IFERROR(IF(AQ28="Probabilidad",(M28-(+M28*AT28)),IF(AQ28="Impacto",M28,"")),"")</f>
        <v>0.24</v>
      </c>
      <c r="AY28" s="159" t="str">
        <f t="shared" si="2"/>
        <v>Baja</v>
      </c>
      <c r="AZ28" s="157">
        <f t="shared" si="3"/>
        <v>0.24</v>
      </c>
      <c r="BA28" s="159" t="str">
        <f t="shared" si="4"/>
        <v>Moderado</v>
      </c>
      <c r="BB28" s="157">
        <f>IFERROR(IF(AQ28="Impacto",(AJ28-(+AJ28*AT28)),IF(AQ28="Probabilidad",AJ28,"")),"")</f>
        <v>0.6</v>
      </c>
      <c r="BC28" s="160" t="str">
        <f t="shared" si="5"/>
        <v>Moderado</v>
      </c>
      <c r="BD28" s="156" t="s">
        <v>194</v>
      </c>
      <c r="BE28" s="148"/>
      <c r="BF28" s="155"/>
      <c r="BG28" s="161"/>
      <c r="BH28" s="161"/>
      <c r="BI28" s="148"/>
      <c r="BJ28" s="155"/>
      <c r="BK28" s="132"/>
      <c r="BL28" s="132"/>
      <c r="BM28" s="132"/>
      <c r="BN28" s="132"/>
      <c r="BO28" s="132"/>
      <c r="BP28" s="132"/>
      <c r="BQ28" s="132"/>
      <c r="BR28" s="132"/>
      <c r="BS28" s="132"/>
      <c r="BT28" s="132"/>
      <c r="BU28" s="132"/>
      <c r="BV28" s="132"/>
      <c r="BW28" s="132"/>
      <c r="BX28" s="132"/>
      <c r="BY28" s="132"/>
      <c r="BZ28" s="132"/>
      <c r="CA28" s="132"/>
      <c r="CB28" s="132"/>
      <c r="CC28" s="132"/>
      <c r="CD28" s="132"/>
    </row>
    <row r="29" spans="1:82" ht="55.5" customHeight="1" x14ac:dyDescent="0.15">
      <c r="A29" s="268"/>
      <c r="B29" s="268"/>
      <c r="C29" s="269"/>
      <c r="D29" s="269"/>
      <c r="E29" s="269"/>
      <c r="F29" s="269"/>
      <c r="G29" s="269"/>
      <c r="H29" s="269"/>
      <c r="I29" s="269"/>
      <c r="J29" s="269"/>
      <c r="K29" s="269"/>
      <c r="L29" s="207"/>
      <c r="M29" s="207"/>
      <c r="N29" s="207"/>
      <c r="O29" s="207"/>
      <c r="P29" s="153"/>
      <c r="Q29" s="153"/>
      <c r="R29" s="153"/>
      <c r="S29" s="153"/>
      <c r="T29" s="153"/>
      <c r="U29" s="153"/>
      <c r="V29" s="153"/>
      <c r="W29" s="153"/>
      <c r="X29" s="153"/>
      <c r="Y29" s="153"/>
      <c r="Z29" s="153"/>
      <c r="AA29" s="153"/>
      <c r="AB29" s="153"/>
      <c r="AC29" s="153"/>
      <c r="AD29" s="153"/>
      <c r="AE29" s="153"/>
      <c r="AF29" s="153"/>
      <c r="AG29" s="153"/>
      <c r="AH29" s="153"/>
      <c r="AI29" s="207"/>
      <c r="AJ29" s="207"/>
      <c r="AK29" s="207"/>
      <c r="AL29" s="155">
        <v>2</v>
      </c>
      <c r="AM29" s="155"/>
      <c r="AN29" s="155" t="e">
        <f>VLOOKUP(AM29,'[1]Opciones Tratamiento'!$M$2:$O$37,3,FALSE)</f>
        <v>#N/A</v>
      </c>
      <c r="AO29" s="151" t="e">
        <f>VLOOKUP(AM29,'[1]Opciones Tratamiento'!$M$2:$O$37,2,FALSE)</f>
        <v>#N/A</v>
      </c>
      <c r="AP29" s="151" t="s">
        <v>446</v>
      </c>
      <c r="AQ29" s="155" t="str">
        <f t="shared" si="0"/>
        <v>Probabilidad</v>
      </c>
      <c r="AR29" s="156" t="s">
        <v>163</v>
      </c>
      <c r="AS29" s="156" t="s">
        <v>171</v>
      </c>
      <c r="AT29" s="157" t="str">
        <f t="shared" si="1"/>
        <v>40%</v>
      </c>
      <c r="AU29" s="156" t="s">
        <v>174</v>
      </c>
      <c r="AV29" s="156" t="s">
        <v>179</v>
      </c>
      <c r="AW29" s="156" t="s">
        <v>183</v>
      </c>
      <c r="AX29" s="158">
        <f>IFERROR(IF(AND(AQ28="Probabilidad",AQ29="Probabilidad"),(AZ28-(+AZ28*AT29)),IF(AQ29="Probabilidad",(M28-(+M28*AT29)),IF(AQ29="Impacto",AZ28,""))),"")</f>
        <v>0.14399999999999999</v>
      </c>
      <c r="AY29" s="159" t="str">
        <f t="shared" si="2"/>
        <v>Muy Baja</v>
      </c>
      <c r="AZ29" s="157">
        <f t="shared" si="3"/>
        <v>0.14399999999999999</v>
      </c>
      <c r="BA29" s="159" t="str">
        <f t="shared" si="4"/>
        <v>Menor</v>
      </c>
      <c r="BB29" s="157">
        <f>IFERROR(IF(AND(AQ28="Impacto",AQ29="Impacto"),(BB25-(+BB25*AT29)),IF(AQ29="Impacto",(#REF!-(+#REF!*AT29)),IF(AQ29="Probabilidad",BB25,""))),"")</f>
        <v>0.4</v>
      </c>
      <c r="BC29" s="160" t="str">
        <f t="shared" si="5"/>
        <v>Bajo</v>
      </c>
      <c r="BD29" s="156" t="s">
        <v>194</v>
      </c>
      <c r="BE29" s="148"/>
      <c r="BF29" s="155"/>
      <c r="BG29" s="161"/>
      <c r="BH29" s="161"/>
      <c r="BI29" s="148"/>
      <c r="BJ29" s="155"/>
      <c r="BK29" s="37"/>
      <c r="BL29" s="37"/>
      <c r="BM29" s="37"/>
      <c r="BN29" s="37"/>
      <c r="BO29" s="37"/>
      <c r="BP29" s="37"/>
      <c r="BQ29" s="37"/>
      <c r="BR29" s="37"/>
      <c r="BS29" s="37"/>
      <c r="BT29" s="37"/>
      <c r="BU29" s="37"/>
      <c r="BV29" s="37"/>
      <c r="BW29" s="37"/>
      <c r="BX29" s="37"/>
      <c r="BY29" s="37"/>
      <c r="BZ29" s="37"/>
      <c r="CA29" s="37"/>
      <c r="CB29" s="37"/>
      <c r="CC29" s="37"/>
      <c r="CD29" s="37"/>
    </row>
    <row r="30" spans="1:82" ht="55.5" customHeight="1" x14ac:dyDescent="0.15">
      <c r="A30" s="268"/>
      <c r="B30" s="268"/>
      <c r="C30" s="269"/>
      <c r="D30" s="269"/>
      <c r="E30" s="269"/>
      <c r="F30" s="269"/>
      <c r="G30" s="269"/>
      <c r="H30" s="269"/>
      <c r="I30" s="269"/>
      <c r="J30" s="269"/>
      <c r="K30" s="269"/>
      <c r="L30" s="207"/>
      <c r="M30" s="207"/>
      <c r="N30" s="207"/>
      <c r="O30" s="207"/>
      <c r="P30" s="153"/>
      <c r="Q30" s="153"/>
      <c r="R30" s="153"/>
      <c r="S30" s="153"/>
      <c r="T30" s="153"/>
      <c r="U30" s="153"/>
      <c r="V30" s="153"/>
      <c r="W30" s="153"/>
      <c r="X30" s="153"/>
      <c r="Y30" s="153"/>
      <c r="Z30" s="153"/>
      <c r="AA30" s="153"/>
      <c r="AB30" s="153"/>
      <c r="AC30" s="153"/>
      <c r="AD30" s="153"/>
      <c r="AE30" s="153"/>
      <c r="AF30" s="153"/>
      <c r="AG30" s="153"/>
      <c r="AH30" s="153"/>
      <c r="AI30" s="207"/>
      <c r="AJ30" s="207"/>
      <c r="AK30" s="207"/>
      <c r="AL30" s="155">
        <v>3</v>
      </c>
      <c r="AM30" s="155"/>
      <c r="AN30" s="155" t="e">
        <f>VLOOKUP(AM30,'[1]Opciones Tratamiento'!$M$2:$O$37,3,FALSE)</f>
        <v>#N/A</v>
      </c>
      <c r="AO30" s="151" t="e">
        <f>VLOOKUP(AM30,'[1]Opciones Tratamiento'!$M$2:$O$37,2,FALSE)</f>
        <v>#N/A</v>
      </c>
      <c r="AP30" s="151" t="s">
        <v>447</v>
      </c>
      <c r="AQ30" s="155" t="str">
        <f t="shared" si="0"/>
        <v>Probabilidad</v>
      </c>
      <c r="AR30" s="156" t="s">
        <v>163</v>
      </c>
      <c r="AS30" s="156" t="s">
        <v>171</v>
      </c>
      <c r="AT30" s="157" t="str">
        <f t="shared" si="1"/>
        <v>40%</v>
      </c>
      <c r="AU30" s="156" t="s">
        <v>174</v>
      </c>
      <c r="AV30" s="156" t="s">
        <v>179</v>
      </c>
      <c r="AW30" s="156" t="s">
        <v>183</v>
      </c>
      <c r="AX30" s="158">
        <f>IFERROR(IF(AND(AQ29="Probabilidad",AQ30="Probabilidad"),(AZ29-(+AZ29*AT30)),IF(AND(AQ29="Impacto",AQ30="Probabilidad"),(AZ28-(+AZ28*AT30)),IF(AQ30="Impacto",AZ29,""))),"")</f>
        <v>8.6399999999999991E-2</v>
      </c>
      <c r="AY30" s="159" t="str">
        <f t="shared" si="2"/>
        <v>Muy Baja</v>
      </c>
      <c r="AZ30" s="157">
        <f t="shared" si="3"/>
        <v>8.6399999999999991E-2</v>
      </c>
      <c r="BA30" s="159" t="str">
        <f t="shared" si="4"/>
        <v>Menor</v>
      </c>
      <c r="BB30" s="157">
        <f>IFERROR(IF(AND(AQ29="Impacto",AQ30="Impacto"),(BB29-(+BB29*AT30)),IF(AND(AQ29="Probabilidad",AQ30="Impacto"),(BB28-(+BB28*AT30)),IF(AQ30="Probabilidad",BB29,""))),"")</f>
        <v>0.4</v>
      </c>
      <c r="BC30" s="160" t="str">
        <f t="shared" si="5"/>
        <v>Bajo</v>
      </c>
      <c r="BD30" s="156" t="s">
        <v>194</v>
      </c>
      <c r="BE30" s="148"/>
      <c r="BF30" s="155"/>
      <c r="BG30" s="161"/>
      <c r="BH30" s="161"/>
      <c r="BI30" s="148"/>
      <c r="BJ30" s="155"/>
      <c r="BK30" s="37"/>
      <c r="BL30" s="37"/>
      <c r="BM30" s="37"/>
      <c r="BN30" s="37"/>
      <c r="BO30" s="37"/>
      <c r="BP30" s="37"/>
      <c r="BQ30" s="37"/>
      <c r="BR30" s="37"/>
      <c r="BS30" s="37"/>
      <c r="BT30" s="37"/>
      <c r="BU30" s="37"/>
      <c r="BV30" s="37"/>
      <c r="BW30" s="37"/>
      <c r="BX30" s="37"/>
      <c r="BY30" s="37"/>
      <c r="BZ30" s="37"/>
      <c r="CA30" s="37"/>
      <c r="CB30" s="37"/>
      <c r="CC30" s="37"/>
      <c r="CD30" s="37"/>
    </row>
    <row r="31" spans="1:82" ht="55.5" customHeight="1" x14ac:dyDescent="0.15">
      <c r="A31" s="268"/>
      <c r="B31" s="268"/>
      <c r="C31" s="269"/>
      <c r="D31" s="269"/>
      <c r="E31" s="269"/>
      <c r="F31" s="269"/>
      <c r="G31" s="269"/>
      <c r="H31" s="269"/>
      <c r="I31" s="269"/>
      <c r="J31" s="269"/>
      <c r="K31" s="269"/>
      <c r="L31" s="207"/>
      <c r="M31" s="207"/>
      <c r="N31" s="207"/>
      <c r="O31" s="207"/>
      <c r="P31" s="153"/>
      <c r="Q31" s="153"/>
      <c r="R31" s="153"/>
      <c r="S31" s="153"/>
      <c r="T31" s="153"/>
      <c r="U31" s="153"/>
      <c r="V31" s="153"/>
      <c r="W31" s="153"/>
      <c r="X31" s="153"/>
      <c r="Y31" s="153"/>
      <c r="Z31" s="153"/>
      <c r="AA31" s="153"/>
      <c r="AB31" s="153"/>
      <c r="AC31" s="153"/>
      <c r="AD31" s="153"/>
      <c r="AE31" s="153"/>
      <c r="AF31" s="153"/>
      <c r="AG31" s="153"/>
      <c r="AH31" s="153"/>
      <c r="AI31" s="207"/>
      <c r="AJ31" s="207"/>
      <c r="AK31" s="207"/>
      <c r="AL31" s="155">
        <v>4</v>
      </c>
      <c r="AM31" s="155"/>
      <c r="AN31" s="155" t="e">
        <f>VLOOKUP(AM31,'[1]Opciones Tratamiento'!$M$2:$O$37,3,FALSE)</f>
        <v>#N/A</v>
      </c>
      <c r="AO31" s="151" t="e">
        <f>VLOOKUP(AM31,'[1]Opciones Tratamiento'!$M$2:$O$37,2,FALSE)</f>
        <v>#N/A</v>
      </c>
      <c r="AP31" s="151" t="s">
        <v>448</v>
      </c>
      <c r="AQ31" s="155" t="str">
        <f t="shared" si="0"/>
        <v>Impacto</v>
      </c>
      <c r="AR31" s="156" t="s">
        <v>167</v>
      </c>
      <c r="AS31" s="156" t="s">
        <v>171</v>
      </c>
      <c r="AT31" s="157" t="str">
        <f t="shared" si="1"/>
        <v>25%</v>
      </c>
      <c r="AU31" s="156" t="s">
        <v>174</v>
      </c>
      <c r="AV31" s="156" t="s">
        <v>179</v>
      </c>
      <c r="AW31" s="156" t="s">
        <v>183</v>
      </c>
      <c r="AX31" s="158">
        <f>IFERROR(IF(AND(AQ30="Probabilidad",AQ31="Probabilidad"),(AZ30-(+AZ30*AT31)),IF(AND(AQ30="Impacto",AQ31="Probabilidad"),(AZ29-(+AZ29*AT31)),IF(AQ31="Impacto",AZ30,""))),"")</f>
        <v>8.6399999999999991E-2</v>
      </c>
      <c r="AY31" s="159" t="str">
        <f t="shared" si="2"/>
        <v>Muy Baja</v>
      </c>
      <c r="AZ31" s="157">
        <f t="shared" si="3"/>
        <v>8.6399999999999991E-2</v>
      </c>
      <c r="BA31" s="159" t="str">
        <f t="shared" si="4"/>
        <v>Menor</v>
      </c>
      <c r="BB31" s="157">
        <f>IFERROR(IF(AND(AQ30="Impacto",AQ31="Impacto"),(BB30-(+BB30*AT31)),IF(AND(AQ30="Probabilidad",AQ31="Impacto"),(BB29-(+BB29*AT31)),IF(AQ31="Probabilidad",BB30,""))),"")</f>
        <v>0.30000000000000004</v>
      </c>
      <c r="BC31" s="160" t="str">
        <f t="shared" si="5"/>
        <v>Bajo</v>
      </c>
      <c r="BD31" s="156" t="s">
        <v>188</v>
      </c>
      <c r="BE31" s="148"/>
      <c r="BF31" s="155"/>
      <c r="BG31" s="161"/>
      <c r="BH31" s="161"/>
      <c r="BI31" s="148"/>
      <c r="BJ31" s="155"/>
      <c r="BK31" s="37"/>
      <c r="BL31" s="37"/>
      <c r="BM31" s="37"/>
      <c r="BN31" s="37"/>
      <c r="BO31" s="37"/>
      <c r="BP31" s="37"/>
      <c r="BQ31" s="37"/>
      <c r="BR31" s="37"/>
      <c r="BS31" s="37"/>
      <c r="BT31" s="37"/>
      <c r="BU31" s="37"/>
      <c r="BV31" s="37"/>
      <c r="BW31" s="37"/>
      <c r="BX31" s="37"/>
      <c r="BY31" s="37"/>
      <c r="BZ31" s="37"/>
      <c r="CA31" s="37"/>
      <c r="CB31" s="37"/>
      <c r="CC31" s="37"/>
      <c r="CD31" s="37"/>
    </row>
    <row r="32" spans="1:82" ht="151.5" customHeight="1" x14ac:dyDescent="0.15">
      <c r="A32" s="223">
        <v>13</v>
      </c>
      <c r="B32" s="225" t="s">
        <v>449</v>
      </c>
      <c r="C32" s="224" t="s">
        <v>191</v>
      </c>
      <c r="D32" s="224" t="s">
        <v>214</v>
      </c>
      <c r="E32" s="224"/>
      <c r="F32" s="224" t="s">
        <v>450</v>
      </c>
      <c r="G32" s="224" t="s">
        <v>451</v>
      </c>
      <c r="H32" s="224" t="str">
        <f>_xlfn.CONCAT("Posibilidad de afectación ",IF(C32='Opciones Tratamiento'!$E$2,"económica",IF(C32='Opciones Tratamiento'!$E$4,"económica y reputacional",LOWER(C32)))," por ",LOWER(F32), ", debido a ",LOWER(G32))</f>
        <v>Posibilidad de afectación reputacional por remisión de informes por fuera de los términos establecidos
, debido a demora en las revisiones y vistos buenos por parte de los directores y delegado
exceso de carga laboral comisionados que no cuenten con las competencias técnicas necesarias para la realización de las visitas</v>
      </c>
      <c r="I32" s="224" t="s">
        <v>199</v>
      </c>
      <c r="J32" s="223" t="s">
        <v>227</v>
      </c>
      <c r="K32" s="223" t="s">
        <v>243</v>
      </c>
      <c r="L32" s="218" t="str">
        <f>IF(OR(K32='Opciones Tratamiento'!$K$14,K32='Opciones Tratamiento'!$K$15,K32='Opciones Tratamiento'!$K$16),"Muy Baja",IF(OR(K32='Opciones Tratamiento'!$K$10,K32='Opciones Tratamiento'!$K$11,K32='Opciones Tratamiento'!$K$12,K32='Opciones Tratamiento'!$K$13),"Baja",IF(OR(K32='Opciones Tratamiento'!$K$4,K32='Opciones Tratamiento'!$K$5,K32='Opciones Tratamiento'!$K$6,K32='Opciones Tratamiento'!$K$7,K32='Opciones Tratamiento'!$K$8,K32='Opciones Tratamiento'!$K$9),"Media",IF(K32='Opciones Tratamiento'!$K$3,"Alta",IF(OR(K32='Opciones Tratamiento'!$K$2,K32='Opciones Tratamiento'!$K$17),"Muy Alta")))))</f>
        <v>Media</v>
      </c>
      <c r="M32" s="221">
        <f>IF(L32="","",IF(L32="Muy Baja",0.2,IF(L32="Baja",0.4,IF(L32="Media",0.6,IF(L32="Alta",0.8,IF(L32="Muy Alta",1,))))))</f>
        <v>0.6</v>
      </c>
      <c r="N32" s="221" t="s">
        <v>149</v>
      </c>
      <c r="O32" s="221" t="str">
        <f ca="1">IF(NOT(ISERROR(MATCH(N32,'Tabla Impacto'!$B$221:$B$223,0))),'Tabla Impacto'!$F$223&amp;"Por favor no seleccionar los criterios de impacto(Afectación Económica o presupuestal y Pérdida Reputacional)",N32)</f>
        <v xml:space="preserve">     El riesgo afecta la imagen de de la entidad con efecto publicitario sostenido a nivel de sector administrativo, nivel departamental o municipal</v>
      </c>
      <c r="P32" s="131"/>
      <c r="Q32" s="131"/>
      <c r="R32" s="131"/>
      <c r="S32" s="131"/>
      <c r="T32" s="131"/>
      <c r="U32" s="134"/>
      <c r="V32" s="134"/>
      <c r="W32" s="134"/>
      <c r="X32" s="134"/>
      <c r="Y32" s="134"/>
      <c r="Z32" s="134"/>
      <c r="AA32" s="134"/>
      <c r="AB32" s="134"/>
      <c r="AC32" s="134"/>
      <c r="AD32" s="131"/>
      <c r="AE32" s="131"/>
      <c r="AF32" s="131"/>
      <c r="AG32" s="131"/>
      <c r="AH32" s="131"/>
      <c r="AI32" s="218" t="str">
        <f ca="1">IF(OR(D32='Opciones Tratamiento'!$H$2,D32='Opciones Tratamiento'!$H$4),IF(OR(O32='Tabla Impacto'!$C$11,O32='Tabla Impacto'!$D$11),"Leve",IF(OR(O32='Tabla Impacto'!$C$12,O32='Tabla Impacto'!$D$12),"Menor",IF(OR(O32='Tabla Impacto'!$C$13,O32='Tabla Impacto'!$D$13),"Moderado",IF(OR(O32='Tabla Impacto'!$C$14,O32='Tabla Impacto'!$D$14),"Mayor",IF(OR(O32='Tabla Impacto'!$C$15,O32='Tabla Impacto'!$D$15),"Catastrófico",""))))),IF(D32='Opciones Tratamiento'!$H$3,IF(COUNTIF('Mapa final'!P32:AH32,"Si")&lt;=5,"Moderado",IF(AND(COUNTIF('Mapa final'!P32:AH32,"Si")&gt;5,COUNTIF('Mapa final'!P32:AH32,"Si")&lt;=10),"Mayor",IF(COUNTIF('Mapa final'!P32:AH32,"Si")&gt;10,"Catastrófico","")))))</f>
        <v>Mayor</v>
      </c>
      <c r="AJ32" s="221">
        <f ca="1">IF(AI32="","",IF(AI32="Leve",0.2,IF(AI32="Menor",0.4,IF(AI32="Moderado",0.6,IF(AI32="Mayor",0.8,IF(AI32="Catastrófico",1,))))))</f>
        <v>0.8</v>
      </c>
      <c r="AK32" s="222" t="str">
        <f ca="1">IF(OR(AND(L32="Muy Baja",AI32="Leve"),AND(L32="Muy Baja",AI32="Menor"),AND(L32="Baja",AI32="Leve")),"Bajo",IF(OR(AND(L32="Muy baja",AI32="Moderado"),AND(L32="Baja",AI32="Menor"),AND(L32="Baja",AI32="Moderado"),AND(L32="Media",AI32="Leve"),AND(L32="Media",AI32="Menor"),AND(L32="Media",AI32="Moderado"),AND(L32="Alta",AI32="Leve"),AND(L32="Alta",AI32="Menor")),"Moderado",IF(OR(AND(L32="Muy Baja",AI32="Mayor"),AND(L32="Baja",AI32="Mayor"),AND(L32="Media",AI32="Mayor"),AND(L32="Alta",AI32="Moderado"),AND(L32="Alta",AI32="Mayor"),AND(L32="Muy Alta",AI32="Leve"),AND(L32="Muy Alta",AI32="Menor"),AND(L32="Muy Alta",AI32="Moderado"),AND(L32="Muy Alta",AI32="Mayor")),"Alto",IF(OR(AND(L32="Muy Baja",AI32="Catastrófico"),AND(L32="Baja",AI32="Catastrófico"),AND(L32="Media",AI32="Catastrófico"),AND(L32="Alta",AI32="Catastrófico"),AND(L32="Muy Alta",AI32="Catastrófico")),"Extremo",""))))</f>
        <v>Alto</v>
      </c>
      <c r="AL32" s="24">
        <v>1</v>
      </c>
      <c r="AM32" s="33"/>
      <c r="AN32" s="24" t="e">
        <f>VLOOKUP(AM32,'Opciones Tratamiento'!$M$2:$O$37,3,FALSE)</f>
        <v>#N/A</v>
      </c>
      <c r="AO32" s="25" t="e">
        <f>VLOOKUP(AM32,'Opciones Tratamiento'!$M$2:$O$37,2,FALSE)</f>
        <v>#N/A</v>
      </c>
      <c r="AP32" s="150" t="s">
        <v>452</v>
      </c>
      <c r="AQ32" s="24" t="str">
        <f t="shared" si="0"/>
        <v>Probabilidad</v>
      </c>
      <c r="AR32" s="26" t="s">
        <v>163</v>
      </c>
      <c r="AS32" s="26" t="s">
        <v>171</v>
      </c>
      <c r="AT32" s="27" t="str">
        <f t="shared" si="1"/>
        <v>40%</v>
      </c>
      <c r="AU32" s="156" t="s">
        <v>174</v>
      </c>
      <c r="AV32" s="156" t="s">
        <v>179</v>
      </c>
      <c r="AW32" s="156" t="s">
        <v>183</v>
      </c>
      <c r="AX32" s="28">
        <f>IFERROR(IF(AQ32="Probabilidad",(M32-(+M32*AT32)),IF(AQ32="Impacto",M32,"")),"")</f>
        <v>0.36</v>
      </c>
      <c r="AY32" s="29" t="str">
        <f t="shared" si="2"/>
        <v>Baja</v>
      </c>
      <c r="AZ32" s="30">
        <f t="shared" si="3"/>
        <v>0.36</v>
      </c>
      <c r="BA32" s="29" t="str">
        <f t="shared" ca="1" si="4"/>
        <v>Mayor</v>
      </c>
      <c r="BB32" s="30">
        <f ca="1">IFERROR(IF(AQ32="Impacto",(AJ32-(+AJ32*AT32)),IF(AQ32="Probabilidad",AJ32,"")),"")</f>
        <v>0.8</v>
      </c>
      <c r="BC32" s="31" t="str">
        <f t="shared" ca="1" si="5"/>
        <v>Alto</v>
      </c>
      <c r="BD32" s="32" t="s">
        <v>192</v>
      </c>
      <c r="BE32" s="33"/>
      <c r="BF32" s="24"/>
      <c r="BG32" s="34"/>
      <c r="BH32" s="34"/>
      <c r="BI32" s="33"/>
      <c r="BJ32" s="24"/>
      <c r="BK32" s="18"/>
      <c r="BL32" s="18"/>
      <c r="BM32" s="18"/>
      <c r="BN32" s="18"/>
      <c r="BO32" s="18"/>
      <c r="BP32" s="18"/>
      <c r="BQ32" s="18"/>
      <c r="BR32" s="18"/>
      <c r="BS32" s="18"/>
      <c r="BT32" s="18"/>
      <c r="BU32" s="18"/>
      <c r="BV32" s="18"/>
      <c r="BW32" s="18"/>
      <c r="BX32" s="18"/>
      <c r="BY32" s="18"/>
      <c r="BZ32" s="18"/>
      <c r="CA32" s="18"/>
      <c r="CB32" s="18"/>
      <c r="CC32" s="18"/>
      <c r="CD32" s="18"/>
    </row>
    <row r="33" spans="1:82" ht="151.5" customHeight="1" x14ac:dyDescent="0.15">
      <c r="A33" s="219"/>
      <c r="B33" s="226"/>
      <c r="C33" s="219"/>
      <c r="D33" s="219"/>
      <c r="E33" s="219"/>
      <c r="F33" s="219"/>
      <c r="G33" s="219"/>
      <c r="H33" s="219"/>
      <c r="I33" s="219"/>
      <c r="J33" s="219"/>
      <c r="K33" s="219"/>
      <c r="L33" s="219"/>
      <c r="M33" s="219"/>
      <c r="N33" s="219"/>
      <c r="O33" s="219"/>
      <c r="P33" s="131"/>
      <c r="Q33" s="131"/>
      <c r="R33" s="131"/>
      <c r="S33" s="131"/>
      <c r="T33" s="131"/>
      <c r="U33" s="134"/>
      <c r="V33" s="134"/>
      <c r="W33" s="134"/>
      <c r="X33" s="134"/>
      <c r="Y33" s="134"/>
      <c r="Z33" s="134"/>
      <c r="AA33" s="134"/>
      <c r="AB33" s="134"/>
      <c r="AC33" s="134"/>
      <c r="AD33" s="131"/>
      <c r="AE33" s="131"/>
      <c r="AF33" s="131"/>
      <c r="AG33" s="131"/>
      <c r="AH33" s="131"/>
      <c r="AI33" s="219"/>
      <c r="AJ33" s="219"/>
      <c r="AK33" s="219"/>
      <c r="AL33" s="24">
        <v>2</v>
      </c>
      <c r="AM33" s="24"/>
      <c r="AN33" s="24" t="e">
        <f>VLOOKUP(AM33,'Opciones Tratamiento'!$M$2:$O$37,3,FALSE)</f>
        <v>#N/A</v>
      </c>
      <c r="AO33" s="25" t="e">
        <f>VLOOKUP(AM33,'Opciones Tratamiento'!$M$2:$O$37,2,FALSE)</f>
        <v>#N/A</v>
      </c>
      <c r="AP33" s="150" t="s">
        <v>453</v>
      </c>
      <c r="AQ33" s="24" t="str">
        <f t="shared" si="0"/>
        <v>Probabilidad</v>
      </c>
      <c r="AR33" s="26" t="s">
        <v>163</v>
      </c>
      <c r="AS33" s="26" t="s">
        <v>171</v>
      </c>
      <c r="AT33" s="27" t="str">
        <f t="shared" si="1"/>
        <v>40%</v>
      </c>
      <c r="AU33" s="156" t="s">
        <v>174</v>
      </c>
      <c r="AV33" s="156" t="s">
        <v>179</v>
      </c>
      <c r="AW33" s="156" t="s">
        <v>183</v>
      </c>
      <c r="AX33" s="28">
        <f>IFERROR(IF(AND(AQ32="Probabilidad",AQ33="Probabilidad"),(AZ32-(+AZ32*AT33)),IF(AQ33="Probabilidad",(M32-(+M32*AT33)),IF(AQ33="Impacto",AZ32,""))),"")</f>
        <v>0.216</v>
      </c>
      <c r="AY33" s="29" t="str">
        <f t="shared" si="2"/>
        <v>Baja</v>
      </c>
      <c r="AZ33" s="30">
        <f t="shared" si="3"/>
        <v>0.216</v>
      </c>
      <c r="BA33" s="29" t="str">
        <f t="shared" ca="1" si="4"/>
        <v>Moderado</v>
      </c>
      <c r="BB33" s="30">
        <f ca="1">IFERROR(IF(AND(AQ32="Impacto",AQ33="Impacto"),(BB18-(+BB18*AT33)),IF(AQ33="Impacto",($AJ$32-(+$AJ$32*AT33)),IF(AQ33="Probabilidad",BB18,""))),"")</f>
        <v>0.6</v>
      </c>
      <c r="BC33" s="31" t="str">
        <f t="shared" ca="1" si="5"/>
        <v>Moderado</v>
      </c>
      <c r="BD33" s="32" t="s">
        <v>192</v>
      </c>
      <c r="BE33" s="33"/>
      <c r="BF33" s="24"/>
      <c r="BG33" s="34"/>
      <c r="BH33" s="34"/>
      <c r="BI33" s="33"/>
      <c r="BJ33" s="24"/>
      <c r="BK33" s="18"/>
      <c r="BL33" s="18"/>
      <c r="BM33" s="18"/>
      <c r="BN33" s="18"/>
      <c r="BO33" s="18"/>
      <c r="BP33" s="18"/>
      <c r="BQ33" s="18"/>
      <c r="BR33" s="18"/>
      <c r="BS33" s="18"/>
      <c r="BT33" s="18"/>
      <c r="BU33" s="18"/>
      <c r="BV33" s="18"/>
      <c r="BW33" s="18"/>
      <c r="BX33" s="18"/>
      <c r="BY33" s="18"/>
      <c r="BZ33" s="18"/>
      <c r="CA33" s="18"/>
      <c r="CB33" s="18"/>
      <c r="CC33" s="18"/>
      <c r="CD33" s="18"/>
    </row>
    <row r="34" spans="1:82" ht="151.5" customHeight="1" x14ac:dyDescent="0.15">
      <c r="A34" s="219"/>
      <c r="B34" s="226"/>
      <c r="C34" s="219"/>
      <c r="D34" s="219"/>
      <c r="E34" s="219"/>
      <c r="F34" s="219"/>
      <c r="G34" s="219"/>
      <c r="H34" s="219"/>
      <c r="I34" s="219"/>
      <c r="J34" s="219"/>
      <c r="K34" s="219"/>
      <c r="L34" s="219"/>
      <c r="M34" s="219"/>
      <c r="N34" s="219"/>
      <c r="O34" s="219"/>
      <c r="P34" s="131"/>
      <c r="Q34" s="131"/>
      <c r="R34" s="131"/>
      <c r="S34" s="131"/>
      <c r="T34" s="131"/>
      <c r="U34" s="134"/>
      <c r="V34" s="134"/>
      <c r="W34" s="134"/>
      <c r="X34" s="134"/>
      <c r="Y34" s="134"/>
      <c r="Z34" s="134"/>
      <c r="AA34" s="134"/>
      <c r="AB34" s="134"/>
      <c r="AC34" s="134"/>
      <c r="AD34" s="131"/>
      <c r="AE34" s="131"/>
      <c r="AF34" s="131"/>
      <c r="AG34" s="131"/>
      <c r="AH34" s="131"/>
      <c r="AI34" s="219"/>
      <c r="AJ34" s="219"/>
      <c r="AK34" s="219"/>
      <c r="AL34" s="24">
        <v>3</v>
      </c>
      <c r="AM34" s="24"/>
      <c r="AN34" s="24" t="e">
        <f>VLOOKUP(AM34,'Opciones Tratamiento'!$M$2:$O$37,3,FALSE)</f>
        <v>#N/A</v>
      </c>
      <c r="AO34" s="25" t="e">
        <f>VLOOKUP(AM34,'Opciones Tratamiento'!$M$2:$O$37,2,FALSE)</f>
        <v>#N/A</v>
      </c>
      <c r="AP34" s="150" t="s">
        <v>454</v>
      </c>
      <c r="AQ34" s="24" t="str">
        <f t="shared" si="0"/>
        <v>Probabilidad</v>
      </c>
      <c r="AR34" s="26" t="s">
        <v>163</v>
      </c>
      <c r="AS34" s="26" t="s">
        <v>171</v>
      </c>
      <c r="AT34" s="27" t="str">
        <f t="shared" si="1"/>
        <v>40%</v>
      </c>
      <c r="AU34" s="156" t="s">
        <v>174</v>
      </c>
      <c r="AV34" s="156" t="s">
        <v>179</v>
      </c>
      <c r="AW34" s="156" t="s">
        <v>183</v>
      </c>
      <c r="AX34" s="28">
        <f>IFERROR(IF(AND(AQ33="Probabilidad",AQ34="Probabilidad"),(AZ33-(+AZ33*AT34)),IF(AND(AQ33="Impacto",AQ34="Probabilidad"),(AZ32-(+AZ32*AT34)),IF(AQ34="Impacto",AZ33,""))),"")</f>
        <v>0.12959999999999999</v>
      </c>
      <c r="AY34" s="29" t="str">
        <f t="shared" si="2"/>
        <v>Muy Baja</v>
      </c>
      <c r="AZ34" s="30">
        <f t="shared" si="3"/>
        <v>0.12959999999999999</v>
      </c>
      <c r="BA34" s="29" t="str">
        <f t="shared" ca="1" si="4"/>
        <v>Moderado</v>
      </c>
      <c r="BB34" s="30">
        <f ca="1">IFERROR(IF(AND(AQ33="Impacto",AQ34="Impacto"),(BB33-(+BB33*AT34)),IF(AND(AQ33="Probabilidad",AQ34="Impacto"),(BB32-(+BB32*AT34)),IF(AQ34="Probabilidad",BB33,""))),"")</f>
        <v>0.6</v>
      </c>
      <c r="BC34" s="31" t="str">
        <f t="shared" ca="1" si="5"/>
        <v>Moderado</v>
      </c>
      <c r="BD34" s="32" t="s">
        <v>192</v>
      </c>
      <c r="BE34" s="33"/>
      <c r="BF34" s="24"/>
      <c r="BG34" s="34"/>
      <c r="BH34" s="34"/>
      <c r="BI34" s="33"/>
      <c r="BJ34" s="24"/>
      <c r="BK34" s="18"/>
      <c r="BL34" s="18"/>
      <c r="BM34" s="18"/>
      <c r="BN34" s="18"/>
      <c r="BO34" s="18"/>
      <c r="BP34" s="18"/>
      <c r="BQ34" s="18"/>
      <c r="BR34" s="18"/>
      <c r="BS34" s="18"/>
      <c r="BT34" s="18"/>
      <c r="BU34" s="18"/>
      <c r="BV34" s="18"/>
      <c r="BW34" s="18"/>
      <c r="BX34" s="18"/>
      <c r="BY34" s="18"/>
      <c r="BZ34" s="18"/>
      <c r="CA34" s="18"/>
      <c r="CB34" s="18"/>
      <c r="CC34" s="18"/>
      <c r="CD34" s="18"/>
    </row>
    <row r="35" spans="1:82" ht="151.5" customHeight="1" x14ac:dyDescent="0.15">
      <c r="A35" s="219"/>
      <c r="B35" s="227"/>
      <c r="C35" s="219"/>
      <c r="D35" s="219"/>
      <c r="E35" s="219"/>
      <c r="F35" s="219"/>
      <c r="G35" s="219"/>
      <c r="H35" s="219"/>
      <c r="I35" s="219"/>
      <c r="J35" s="219"/>
      <c r="K35" s="219"/>
      <c r="L35" s="219"/>
      <c r="M35" s="219"/>
      <c r="N35" s="219"/>
      <c r="O35" s="219"/>
      <c r="P35" s="131"/>
      <c r="Q35" s="131"/>
      <c r="R35" s="131"/>
      <c r="S35" s="131"/>
      <c r="T35" s="131"/>
      <c r="U35" s="134"/>
      <c r="V35" s="134"/>
      <c r="W35" s="134"/>
      <c r="X35" s="134"/>
      <c r="Y35" s="134"/>
      <c r="Z35" s="134"/>
      <c r="AA35" s="134"/>
      <c r="AB35" s="134"/>
      <c r="AC35" s="134"/>
      <c r="AD35" s="131"/>
      <c r="AE35" s="131"/>
      <c r="AF35" s="131"/>
      <c r="AG35" s="131"/>
      <c r="AH35" s="131"/>
      <c r="AI35" s="219"/>
      <c r="AJ35" s="219"/>
      <c r="AK35" s="219"/>
      <c r="AL35" s="24">
        <v>4</v>
      </c>
      <c r="AM35" s="24"/>
      <c r="AN35" s="24" t="e">
        <f>VLOOKUP(AM35,'Opciones Tratamiento'!$M$2:$O$37,3,FALSE)</f>
        <v>#N/A</v>
      </c>
      <c r="AO35" s="25" t="e">
        <f>VLOOKUP(AM35,'Opciones Tratamiento'!$M$2:$O$37,2,FALSE)</f>
        <v>#N/A</v>
      </c>
      <c r="AP35" s="150" t="s">
        <v>455</v>
      </c>
      <c r="AQ35" s="24" t="str">
        <f t="shared" si="0"/>
        <v>Impacto</v>
      </c>
      <c r="AR35" s="26" t="s">
        <v>167</v>
      </c>
      <c r="AS35" s="26" t="s">
        <v>171</v>
      </c>
      <c r="AT35" s="27" t="str">
        <f t="shared" si="1"/>
        <v>25%</v>
      </c>
      <c r="AU35" s="156" t="s">
        <v>174</v>
      </c>
      <c r="AV35" s="156" t="s">
        <v>179</v>
      </c>
      <c r="AW35" s="156" t="s">
        <v>183</v>
      </c>
      <c r="AX35" s="28">
        <f>IFERROR(IF(AND(AQ34="Probabilidad",AQ35="Probabilidad"),(AZ34-(+AZ34*AT35)),IF(AND(AQ34="Impacto",AQ35="Probabilidad"),(AZ33-(+AZ33*AT35)),IF(AQ35="Impacto",AZ34,""))),"")</f>
        <v>0.12959999999999999</v>
      </c>
      <c r="AY35" s="29" t="str">
        <f t="shared" si="2"/>
        <v>Muy Baja</v>
      </c>
      <c r="AZ35" s="30">
        <f t="shared" si="3"/>
        <v>0.12959999999999999</v>
      </c>
      <c r="BA35" s="29" t="str">
        <f t="shared" ca="1" si="4"/>
        <v>Moderado</v>
      </c>
      <c r="BB35" s="30">
        <f ca="1">IFERROR(IF(AND(AQ34="Impacto",AQ35="Impacto"),(BB34-(+BB34*AT35)),IF(AND(AQ34="Probabilidad",AQ35="Impacto"),(BB33-(+BB33*AT35)),IF(AQ35="Probabilidad",BB34,""))),"")</f>
        <v>0.44999999999999996</v>
      </c>
      <c r="BC35" s="31" t="str">
        <f t="shared" ca="1" si="5"/>
        <v>Moderado</v>
      </c>
      <c r="BD35" s="32" t="s">
        <v>188</v>
      </c>
      <c r="BE35" s="33"/>
      <c r="BF35" s="24"/>
      <c r="BG35" s="34"/>
      <c r="BH35" s="34"/>
      <c r="BI35" s="33"/>
      <c r="BJ35" s="24"/>
      <c r="BK35" s="18"/>
      <c r="BL35" s="18"/>
      <c r="BM35" s="18"/>
      <c r="BN35" s="18"/>
      <c r="BO35" s="18"/>
      <c r="BP35" s="18"/>
      <c r="BQ35" s="18"/>
      <c r="BR35" s="18"/>
      <c r="BS35" s="18"/>
      <c r="BT35" s="18"/>
      <c r="BU35" s="18"/>
      <c r="BV35" s="18"/>
      <c r="BW35" s="18"/>
      <c r="BX35" s="18"/>
      <c r="BY35" s="18"/>
      <c r="BZ35" s="18"/>
      <c r="CA35" s="18"/>
      <c r="CB35" s="18"/>
      <c r="CC35" s="18"/>
      <c r="CD35" s="18"/>
    </row>
    <row r="36" spans="1:82" ht="91.5" customHeight="1" x14ac:dyDescent="0.15">
      <c r="A36" s="210">
        <v>14</v>
      </c>
      <c r="B36" s="210" t="s">
        <v>449</v>
      </c>
      <c r="C36" s="210" t="s">
        <v>191</v>
      </c>
      <c r="D36" s="210" t="s">
        <v>214</v>
      </c>
      <c r="E36" s="210"/>
      <c r="F36" s="210" t="s">
        <v>456</v>
      </c>
      <c r="G36" s="210" t="s">
        <v>457</v>
      </c>
      <c r="H36" s="210" t="str">
        <f>_xlfn.CONCAT("Posibilidad de afectación ",IF(C36='[2]Opciones Tratamiento'!$E$2,"económica",IF(C36='[2]Opciones Tratamiento'!$E$4,"económica y reputacional",LOWER(C36)))," por ",LOWER(F36), ", debido a ",LOWER(G36))</f>
        <v>Posibilidad de afectación reputacional por incumplimiento al plan anual de visitas  de ivc, debido a implementación de políticas de austeridad en el gasto
recurso humano insuficiente para el desarrollo de las visitas ordinarias
eventos que dificulten la realización de visitas presenciales a las ccf</v>
      </c>
      <c r="I36" s="210" t="s">
        <v>199</v>
      </c>
      <c r="J36" s="212" t="s">
        <v>227</v>
      </c>
      <c r="K36" s="212" t="s">
        <v>243</v>
      </c>
      <c r="L36" s="208" t="str">
        <f>IF(OR(K36='[2]Opciones Tratamiento'!$K$14,K36='[2]Opciones Tratamiento'!$K$15,K36='[2]Opciones Tratamiento'!$K$16),"Muy Baja",IF(OR(K36='[2]Opciones Tratamiento'!$K$10,K36='[2]Opciones Tratamiento'!$K$11,K36='[2]Opciones Tratamiento'!$K$12,K36='[2]Opciones Tratamiento'!$K$13),"Baja",IF(OR(K36='[2]Opciones Tratamiento'!$K$4,K36='[2]Opciones Tratamiento'!$K$5,K36='[2]Opciones Tratamiento'!$K$6,K36='[2]Opciones Tratamiento'!$K$7,K36='[2]Opciones Tratamiento'!$K$8,K36='[2]Opciones Tratamiento'!$K$9),"Media",IF(K36='[2]Opciones Tratamiento'!$K$3,"Alta",IF(OR(K36='[2]Opciones Tratamiento'!$K$2,K36='[2]Opciones Tratamiento'!$K$17),"Muy Alta")))))</f>
        <v>Media</v>
      </c>
      <c r="M36" s="206">
        <f>IF(L36="","",IF(L36="Muy Baja",0.2,IF(L36="Baja",0.4,IF(L36="Media",0.6,IF(L36="Alta",0.8,IF(L36="Muy Alta",1,))))))</f>
        <v>0.6</v>
      </c>
      <c r="N36" s="206" t="s">
        <v>149</v>
      </c>
      <c r="O36" s="206" t="str">
        <f>IF(NOT(ISERROR(MATCH(N36,'[2]Tabla Impacto'!$B$221:$B$223,0))),'[2]Tabla Impacto'!$F$223&amp;"Por favor no seleccionar los criterios de impacto(Afectación Económica o presupuestal y Pérdida Reputacional)",N36)</f>
        <v xml:space="preserve">     El riesgo afecta la imagen de de la entidad con efecto publicitario sostenido a nivel de sector administrativo, nivel departamental o municipal</v>
      </c>
      <c r="P36" s="153"/>
      <c r="Q36" s="153"/>
      <c r="R36" s="153"/>
      <c r="S36" s="153"/>
      <c r="T36" s="153"/>
      <c r="U36" s="153"/>
      <c r="V36" s="153"/>
      <c r="W36" s="153"/>
      <c r="X36" s="153"/>
      <c r="Y36" s="153"/>
      <c r="Z36" s="153"/>
      <c r="AA36" s="153"/>
      <c r="AB36" s="153"/>
      <c r="AC36" s="153"/>
      <c r="AD36" s="153"/>
      <c r="AE36" s="153"/>
      <c r="AF36" s="153"/>
      <c r="AG36" s="153"/>
      <c r="AH36" s="153"/>
      <c r="AI36" s="208" t="str">
        <f>IF(OR(D36='[2]Opciones Tratamiento'!$H$2,D36='[2]Opciones Tratamiento'!$H$4),IF(OR(O36='[2]Tabla Impacto'!$C$11,O36='[2]Tabla Impacto'!$D$11),"Leve",IF(OR(O36='[2]Tabla Impacto'!$C$12,O36='[2]Tabla Impacto'!$D$12),"Menor",IF(OR(O36='[2]Tabla Impacto'!$C$13,O36='[2]Tabla Impacto'!$D$13),"Moderado",IF(OR(O36='[2]Tabla Impacto'!$C$14,O36='[2]Tabla Impacto'!$D$14),"Mayor",IF(OR(O36='[2]Tabla Impacto'!$C$15,O36='[2]Tabla Impacto'!$D$15),"Catastrófico",""))))),IF(D36='[2]Opciones Tratamiento'!$H$3,IF(COUNTIF('[2]Mapa final'!P36:AH36,"Si")&lt;=5,"Moderado",IF(AND(COUNTIF('[2]Mapa final'!P36:AH36,"Si")&gt;5,COUNTIF('[2]Mapa final'!P36:AH36,"Si")&lt;=10),"Mayor",IF(COUNTIF('[2]Mapa final'!P36:AH36,"Si")&gt;10,"Catastrófico","")))))</f>
        <v>Mayor</v>
      </c>
      <c r="AJ36" s="206">
        <f>IF(AI36="","",IF(AI36="Leve",0.2,IF(AI36="Menor",0.4,IF(AI36="Moderado",0.6,IF(AI36="Mayor",0.8,IF(AI36="Catastrófico",1,))))))</f>
        <v>0.8</v>
      </c>
      <c r="AK36" s="209" t="str">
        <f>IF(OR(AND(L36="Muy Baja",AI36="Leve"),AND(L36="Muy Baja",AI36="Menor"),AND(L36="Baja",AI36="Leve")),"Bajo",IF(OR(AND(L36="Muy baja",AI36="Moderado"),AND(L36="Baja",AI36="Menor"),AND(L36="Baja",AI36="Moderado"),AND(L36="Media",AI36="Leve"),AND(L36="Media",AI36="Menor"),AND(L36="Media",AI36="Moderado"),AND(L36="Alta",AI36="Leve"),AND(L36="Alta",AI36="Menor")),"Moderado",IF(OR(AND(L36="Muy Baja",AI36="Mayor"),AND(L36="Baja",AI36="Mayor"),AND(L36="Media",AI36="Mayor"),AND(L36="Alta",AI36="Moderado"),AND(L36="Alta",AI36="Mayor"),AND(L36="Muy Alta",AI36="Leve"),AND(L36="Muy Alta",AI36="Menor"),AND(L36="Muy Alta",AI36="Moderado"),AND(L36="Muy Alta",AI36="Mayor")),"Alto",IF(OR(AND(L36="Muy Baja",AI36="Catastrófico"),AND(L36="Baja",AI36="Catastrófico"),AND(L36="Media",AI36="Catastrófico"),AND(L36="Alta",AI36="Catastrófico"),AND(L36="Muy Alta",AI36="Catastrófico")),"Extremo",""))))</f>
        <v>Alto</v>
      </c>
      <c r="AL36" s="155">
        <v>1</v>
      </c>
      <c r="AM36" s="155"/>
      <c r="AN36" s="155" t="e">
        <f>VLOOKUP(AM36,'[2]Opciones Tratamiento'!$M$2:$O$37,3,FALSE)</f>
        <v>#N/A</v>
      </c>
      <c r="AO36" s="151" t="e">
        <f>VLOOKUP(AM36,'[2]Opciones Tratamiento'!$M$2:$O$37,2,FALSE)</f>
        <v>#N/A</v>
      </c>
      <c r="AP36" s="151" t="s">
        <v>458</v>
      </c>
      <c r="AQ36" s="155" t="str">
        <f t="shared" si="0"/>
        <v>Probabilidad</v>
      </c>
      <c r="AR36" s="156" t="s">
        <v>163</v>
      </c>
      <c r="AS36" s="156" t="s">
        <v>171</v>
      </c>
      <c r="AT36" s="157" t="str">
        <f t="shared" si="1"/>
        <v>40%</v>
      </c>
      <c r="AU36" s="156" t="s">
        <v>174</v>
      </c>
      <c r="AV36" s="156" t="s">
        <v>179</v>
      </c>
      <c r="AW36" s="156" t="s">
        <v>183</v>
      </c>
      <c r="AX36" s="158">
        <f>IFERROR(IF(AQ36="Probabilidad",(M36-(+M36*AT36)),IF(AQ36="Impacto",M36,"")),"")</f>
        <v>0.36</v>
      </c>
      <c r="AY36" s="159" t="str">
        <f t="shared" si="2"/>
        <v>Baja</v>
      </c>
      <c r="AZ36" s="157">
        <f t="shared" si="3"/>
        <v>0.36</v>
      </c>
      <c r="BA36" s="159" t="str">
        <f t="shared" si="4"/>
        <v>Mayor</v>
      </c>
      <c r="BB36" s="157">
        <f>IFERROR(IF(AQ36="Impacto",(AJ36-(+AJ36*AT36)),IF(AQ36="Probabilidad",AJ36,"")),"")</f>
        <v>0.8</v>
      </c>
      <c r="BC36" s="160" t="str">
        <f t="shared" si="5"/>
        <v>Alto</v>
      </c>
      <c r="BD36" s="156" t="s">
        <v>194</v>
      </c>
      <c r="BE36" s="148"/>
      <c r="BF36" s="155"/>
      <c r="BG36" s="161"/>
      <c r="BH36" s="161"/>
      <c r="BI36" s="148"/>
      <c r="BJ36" s="155"/>
      <c r="BK36" s="132"/>
      <c r="BL36" s="132"/>
      <c r="BM36" s="132"/>
      <c r="BN36" s="132"/>
      <c r="BO36" s="132"/>
      <c r="BP36" s="132"/>
      <c r="BQ36" s="132"/>
      <c r="BR36" s="132"/>
      <c r="BS36" s="132"/>
      <c r="BT36" s="132"/>
      <c r="BU36" s="132"/>
      <c r="BV36" s="132"/>
      <c r="BW36" s="132"/>
      <c r="BX36" s="132"/>
      <c r="BY36" s="132"/>
      <c r="BZ36" s="132"/>
      <c r="CA36" s="132"/>
      <c r="CB36" s="132"/>
      <c r="CC36" s="132"/>
      <c r="CD36" s="132"/>
    </row>
    <row r="37" spans="1:82" ht="91.5" customHeight="1" x14ac:dyDescent="0.15">
      <c r="A37" s="211"/>
      <c r="B37" s="211"/>
      <c r="C37" s="207"/>
      <c r="D37" s="207"/>
      <c r="E37" s="207"/>
      <c r="F37" s="207"/>
      <c r="G37" s="207"/>
      <c r="H37" s="207"/>
      <c r="I37" s="207"/>
      <c r="J37" s="207"/>
      <c r="K37" s="207"/>
      <c r="L37" s="207"/>
      <c r="M37" s="207"/>
      <c r="N37" s="207"/>
      <c r="O37" s="207"/>
      <c r="P37" s="153"/>
      <c r="Q37" s="153"/>
      <c r="R37" s="153"/>
      <c r="S37" s="153"/>
      <c r="T37" s="153"/>
      <c r="U37" s="153"/>
      <c r="V37" s="153"/>
      <c r="W37" s="153"/>
      <c r="X37" s="153"/>
      <c r="Y37" s="153"/>
      <c r="Z37" s="153"/>
      <c r="AA37" s="153"/>
      <c r="AB37" s="153"/>
      <c r="AC37" s="153"/>
      <c r="AD37" s="153"/>
      <c r="AE37" s="153"/>
      <c r="AF37" s="153"/>
      <c r="AG37" s="153"/>
      <c r="AH37" s="153"/>
      <c r="AI37" s="207"/>
      <c r="AJ37" s="207"/>
      <c r="AK37" s="207"/>
      <c r="AL37" s="155">
        <v>2</v>
      </c>
      <c r="AM37" s="155"/>
      <c r="AN37" s="155" t="e">
        <f>VLOOKUP(AM37,'[2]Opciones Tratamiento'!$M$2:$O$37,3,FALSE)</f>
        <v>#N/A</v>
      </c>
      <c r="AO37" s="151" t="e">
        <f>VLOOKUP(AM37,'[2]Opciones Tratamiento'!$M$2:$O$37,2,FALSE)</f>
        <v>#N/A</v>
      </c>
      <c r="AP37" s="151" t="s">
        <v>459</v>
      </c>
      <c r="AQ37" s="155" t="str">
        <f t="shared" si="0"/>
        <v>Probabilidad</v>
      </c>
      <c r="AR37" s="156" t="s">
        <v>163</v>
      </c>
      <c r="AS37" s="156" t="s">
        <v>171</v>
      </c>
      <c r="AT37" s="157" t="str">
        <f t="shared" si="1"/>
        <v>40%</v>
      </c>
      <c r="AU37" s="156" t="s">
        <v>174</v>
      </c>
      <c r="AV37" s="156" t="s">
        <v>179</v>
      </c>
      <c r="AW37" s="156" t="s">
        <v>183</v>
      </c>
      <c r="AX37" s="158">
        <f>IFERROR(IF(AND(AQ36="Probabilidad",AQ37="Probabilidad"),(AZ36-(+AZ36*AT37)),IF(AQ37="Probabilidad",(M36-(+M36*AT37)),IF(AQ37="Impacto",AZ36,""))),"")</f>
        <v>0.216</v>
      </c>
      <c r="AY37" s="159" t="str">
        <f t="shared" si="2"/>
        <v>Baja</v>
      </c>
      <c r="AZ37" s="157">
        <f t="shared" si="3"/>
        <v>0.216</v>
      </c>
      <c r="BA37" s="159" t="str">
        <f t="shared" ca="1" si="4"/>
        <v>Mayor</v>
      </c>
      <c r="BB37" s="157">
        <f ca="1">IFERROR(IF(AND(AQ36="Impacto",AQ37="Impacto"),(BB32-(+BB32*AT37)),IF(AQ37="Impacto",(#REF!-(+#REF!*AT37)),IF(AQ37="Probabilidad",BB32,""))),"")</f>
        <v>0.8</v>
      </c>
      <c r="BC37" s="160" t="str">
        <f t="shared" ca="1" si="5"/>
        <v>Alto</v>
      </c>
      <c r="BD37" s="156" t="s">
        <v>194</v>
      </c>
      <c r="BE37" s="148"/>
      <c r="BF37" s="155"/>
      <c r="BG37" s="161"/>
      <c r="BH37" s="161"/>
      <c r="BI37" s="148"/>
      <c r="BJ37" s="155"/>
      <c r="BK37" s="37"/>
      <c r="BL37" s="37"/>
      <c r="BM37" s="37"/>
      <c r="BN37" s="37"/>
      <c r="BO37" s="37"/>
      <c r="BP37" s="37"/>
      <c r="BQ37" s="37"/>
      <c r="BR37" s="37"/>
      <c r="BS37" s="37"/>
      <c r="BT37" s="37"/>
      <c r="BU37" s="37"/>
      <c r="BV37" s="37"/>
      <c r="BW37" s="37"/>
      <c r="BX37" s="37"/>
      <c r="BY37" s="37"/>
      <c r="BZ37" s="37"/>
      <c r="CA37" s="37"/>
      <c r="CB37" s="37"/>
      <c r="CC37" s="37"/>
      <c r="CD37" s="37"/>
    </row>
    <row r="38" spans="1:82" ht="91.5" customHeight="1" x14ac:dyDescent="0.15">
      <c r="A38" s="211"/>
      <c r="B38" s="211"/>
      <c r="C38" s="207"/>
      <c r="D38" s="207"/>
      <c r="E38" s="207"/>
      <c r="F38" s="207"/>
      <c r="G38" s="207"/>
      <c r="H38" s="207"/>
      <c r="I38" s="207"/>
      <c r="J38" s="207"/>
      <c r="K38" s="207"/>
      <c r="L38" s="207"/>
      <c r="M38" s="207"/>
      <c r="N38" s="207"/>
      <c r="O38" s="207"/>
      <c r="P38" s="153"/>
      <c r="Q38" s="153"/>
      <c r="R38" s="153"/>
      <c r="S38" s="153"/>
      <c r="T38" s="153"/>
      <c r="U38" s="153"/>
      <c r="V38" s="153"/>
      <c r="W38" s="153"/>
      <c r="X38" s="153"/>
      <c r="Y38" s="153"/>
      <c r="Z38" s="153"/>
      <c r="AA38" s="153"/>
      <c r="AB38" s="153"/>
      <c r="AC38" s="153"/>
      <c r="AD38" s="153"/>
      <c r="AE38" s="153"/>
      <c r="AF38" s="153"/>
      <c r="AG38" s="153"/>
      <c r="AH38" s="153"/>
      <c r="AI38" s="207"/>
      <c r="AJ38" s="207"/>
      <c r="AK38" s="207"/>
      <c r="AL38" s="155">
        <v>3</v>
      </c>
      <c r="AM38" s="155"/>
      <c r="AN38" s="155" t="e">
        <f>VLOOKUP(AM38,'[2]Opciones Tratamiento'!$M$2:$O$37,3,FALSE)</f>
        <v>#N/A</v>
      </c>
      <c r="AO38" s="151" t="e">
        <f>VLOOKUP(AM38,'[2]Opciones Tratamiento'!$M$2:$O$37,2,FALSE)</f>
        <v>#N/A</v>
      </c>
      <c r="AP38" s="151" t="s">
        <v>460</v>
      </c>
      <c r="AQ38" s="155" t="str">
        <f t="shared" si="0"/>
        <v>Impacto</v>
      </c>
      <c r="AR38" s="156" t="s">
        <v>167</v>
      </c>
      <c r="AS38" s="156" t="s">
        <v>171</v>
      </c>
      <c r="AT38" s="157" t="str">
        <f t="shared" si="1"/>
        <v>25%</v>
      </c>
      <c r="AU38" s="156" t="s">
        <v>174</v>
      </c>
      <c r="AV38" s="156" t="s">
        <v>179</v>
      </c>
      <c r="AW38" s="156" t="s">
        <v>183</v>
      </c>
      <c r="AX38" s="158">
        <f>IFERROR(IF(AND(AQ37="Probabilidad",AQ38="Probabilidad"),(AZ37-(+AZ37*AT38)),IF(AND(AQ37="Impacto",AQ38="Probabilidad"),(AZ36-(+AZ36*AT38)),IF(AQ38="Impacto",AZ37,""))),"")</f>
        <v>0.216</v>
      </c>
      <c r="AY38" s="159" t="str">
        <f t="shared" si="2"/>
        <v>Baja</v>
      </c>
      <c r="AZ38" s="157">
        <f t="shared" si="3"/>
        <v>0.216</v>
      </c>
      <c r="BA38" s="159" t="str">
        <f t="shared" si="4"/>
        <v>Moderado</v>
      </c>
      <c r="BB38" s="157">
        <f>IFERROR(IF(AND(AQ37="Impacto",AQ38="Impacto"),(BB37-(+BB37*AT38)),IF(AND(AQ37="Probabilidad",AQ38="Impacto"),(BB36-(+BB36*AT38)),IF(AQ38="Probabilidad",BB37,""))),"")</f>
        <v>0.60000000000000009</v>
      </c>
      <c r="BC38" s="160" t="str">
        <f t="shared" si="5"/>
        <v>Moderado</v>
      </c>
      <c r="BD38" s="156" t="s">
        <v>188</v>
      </c>
      <c r="BE38" s="148"/>
      <c r="BF38" s="155"/>
      <c r="BG38" s="161"/>
      <c r="BH38" s="161"/>
      <c r="BI38" s="148"/>
      <c r="BJ38" s="155"/>
      <c r="BK38" s="37"/>
      <c r="BL38" s="37"/>
      <c r="BM38" s="37"/>
      <c r="BN38" s="37"/>
      <c r="BO38" s="37"/>
      <c r="BP38" s="37"/>
      <c r="BQ38" s="37"/>
      <c r="BR38" s="37"/>
      <c r="BS38" s="37"/>
      <c r="BT38" s="37"/>
      <c r="BU38" s="37"/>
      <c r="BV38" s="37"/>
      <c r="BW38" s="37"/>
      <c r="BX38" s="37"/>
      <c r="BY38" s="37"/>
      <c r="BZ38" s="37"/>
      <c r="CA38" s="37"/>
      <c r="CB38" s="37"/>
      <c r="CC38" s="37"/>
      <c r="CD38" s="37"/>
    </row>
    <row r="39" spans="1:82" ht="89" customHeight="1" x14ac:dyDescent="0.15">
      <c r="A39" s="210">
        <v>15</v>
      </c>
      <c r="B39" s="210" t="s">
        <v>449</v>
      </c>
      <c r="C39" s="210" t="s">
        <v>191</v>
      </c>
      <c r="D39" s="210" t="s">
        <v>214</v>
      </c>
      <c r="E39" s="210"/>
      <c r="F39" s="210" t="s">
        <v>461</v>
      </c>
      <c r="G39" s="210" t="s">
        <v>462</v>
      </c>
      <c r="H39" s="210" t="str">
        <f>_xlfn.CONCAT("Posibilidad de afectación ",IF(C39='[2]Opciones Tratamiento'!$E$2,"económica",IF(C39='[2]Opciones Tratamiento'!$E$4,"económica y reputacional",LOWER(C39)))," por ",LOWER(F39), ", debido a ",LOWER(G39))</f>
        <v>Posibilidad de afectación reputacional por ineficacia en el seguimiento a los planes de mejoramiento producto de las visitas ordinarias, debido a remisión de informes por fuera de los términos establecidos
demora en las revisiones y vistos buenos por parte de los directores y delegado
exceso de carga laboral</v>
      </c>
      <c r="I39" s="210" t="s">
        <v>199</v>
      </c>
      <c r="J39" s="212" t="s">
        <v>228</v>
      </c>
      <c r="K39" s="212" t="s">
        <v>248</v>
      </c>
      <c r="L39" s="208" t="str">
        <f>IF(OR(K39='[2]Opciones Tratamiento'!$K$14,K39='[2]Opciones Tratamiento'!$K$15,K39='[2]Opciones Tratamiento'!$K$16),"Muy Baja",IF(OR(K39='[2]Opciones Tratamiento'!$K$10,K39='[2]Opciones Tratamiento'!$K$11,K39='[2]Opciones Tratamiento'!$K$12,K39='[2]Opciones Tratamiento'!$K$13),"Baja",IF(OR(K39='[2]Opciones Tratamiento'!$K$4,K39='[2]Opciones Tratamiento'!$K$5,K39='[2]Opciones Tratamiento'!$K$6,K39='[2]Opciones Tratamiento'!$K$7,K39='[2]Opciones Tratamiento'!$K$8,K39='[2]Opciones Tratamiento'!$K$9),"Media",IF(K39='[2]Opciones Tratamiento'!$K$3,"Alta",IF(OR(K39='[2]Opciones Tratamiento'!$K$2,K39='[2]Opciones Tratamiento'!$K$17),"Muy Alta")))))</f>
        <v>Baja</v>
      </c>
      <c r="M39" s="206">
        <f>IF(L39="","",IF(L39="Muy Baja",0.2,IF(L39="Baja",0.4,IF(L39="Media",0.6,IF(L39="Alta",0.8,IF(L39="Muy Alta",1,))))))</f>
        <v>0.4</v>
      </c>
      <c r="N39" s="206" t="s">
        <v>147</v>
      </c>
      <c r="O39" s="206" t="str">
        <f>IF(NOT(ISERROR(MATCH(N39,'[2]Tabla Impacto'!$B$221:$B$223,0))),'[2]Tabla Impacto'!$F$223&amp;"Por favor no seleccionar los criterios de impacto(Afectación Económica o presupuestal y Pérdida Reputacional)",N39)</f>
        <v xml:space="preserve">     El riesgo afecta la imagen de la entidad con algunos usuarios de relevancia frente al logro de los objetivos</v>
      </c>
      <c r="P39" s="153"/>
      <c r="Q39" s="153"/>
      <c r="R39" s="153"/>
      <c r="S39" s="153"/>
      <c r="T39" s="153"/>
      <c r="U39" s="153"/>
      <c r="V39" s="153"/>
      <c r="W39" s="153"/>
      <c r="X39" s="153"/>
      <c r="Y39" s="153"/>
      <c r="Z39" s="153"/>
      <c r="AA39" s="153"/>
      <c r="AB39" s="153"/>
      <c r="AC39" s="153"/>
      <c r="AD39" s="153"/>
      <c r="AE39" s="153"/>
      <c r="AF39" s="153"/>
      <c r="AG39" s="153"/>
      <c r="AH39" s="153"/>
      <c r="AI39" s="208" t="str">
        <f>IF(OR(D39='[2]Opciones Tratamiento'!$H$2,D39='[2]Opciones Tratamiento'!$H$4),IF(OR(O39='[2]Tabla Impacto'!$C$11,O39='[2]Tabla Impacto'!$D$11),"Leve",IF(OR(O39='[2]Tabla Impacto'!$C$12,O39='[2]Tabla Impacto'!$D$12),"Menor",IF(OR(O39='[2]Tabla Impacto'!$C$13,O39='[2]Tabla Impacto'!$D$13),"Moderado",IF(OR(O39='[2]Tabla Impacto'!$C$14,O39='[2]Tabla Impacto'!$D$14),"Mayor",IF(OR(O39='[2]Tabla Impacto'!$C$15,O39='[2]Tabla Impacto'!$D$15),"Catastrófico",""))))),IF(D39='[2]Opciones Tratamiento'!$H$3,IF(COUNTIF('[2]Mapa final'!P39:AH39,"Si")&lt;=5,"Moderado",IF(AND(COUNTIF('[2]Mapa final'!P39:AH39,"Si")&gt;5,COUNTIF('[2]Mapa final'!P39:AH39,"Si")&lt;=10),"Mayor",IF(COUNTIF('[2]Mapa final'!P39:AH39,"Si")&gt;10,"Catastrófico","")))))</f>
        <v>Moderado</v>
      </c>
      <c r="AJ39" s="206">
        <f>IF(AI39="","",IF(AI39="Leve",0.2,IF(AI39="Menor",0.4,IF(AI39="Moderado",0.6,IF(AI39="Mayor",0.8,IF(AI39="Catastrófico",1,))))))</f>
        <v>0.6</v>
      </c>
      <c r="AK39" s="209" t="str">
        <f>IF(OR(AND(L39="Muy Baja",AI39="Leve"),AND(L39="Muy Baja",AI39="Menor"),AND(L39="Baja",AI39="Leve")),"Bajo",IF(OR(AND(L39="Muy baja",AI39="Moderado"),AND(L39="Baja",AI39="Menor"),AND(L39="Baja",AI39="Moderado"),AND(L39="Media",AI39="Leve"),AND(L39="Media",AI39="Menor"),AND(L39="Media",AI39="Moderado"),AND(L39="Alta",AI39="Leve"),AND(L39="Alta",AI39="Menor")),"Moderado",IF(OR(AND(L39="Muy Baja",AI39="Mayor"),AND(L39="Baja",AI39="Mayor"),AND(L39="Media",AI39="Mayor"),AND(L39="Alta",AI39="Moderado"),AND(L39="Alta",AI39="Mayor"),AND(L39="Muy Alta",AI39="Leve"),AND(L39="Muy Alta",AI39="Menor"),AND(L39="Muy Alta",AI39="Moderado"),AND(L39="Muy Alta",AI39="Mayor")),"Alto",IF(OR(AND(L39="Muy Baja",AI39="Catastrófico"),AND(L39="Baja",AI39="Catastrófico"),AND(L39="Media",AI39="Catastrófico"),AND(L39="Alta",AI39="Catastrófico"),AND(L39="Muy Alta",AI39="Catastrófico")),"Extremo",""))))</f>
        <v>Moderado</v>
      </c>
      <c r="AL39" s="155">
        <v>1</v>
      </c>
      <c r="AM39" s="155"/>
      <c r="AN39" s="155" t="e">
        <f>VLOOKUP(AM39,'[2]Opciones Tratamiento'!$M$2:$O$37,3,FALSE)</f>
        <v>#N/A</v>
      </c>
      <c r="AO39" s="151" t="e">
        <f>VLOOKUP(AM39,'[2]Opciones Tratamiento'!$M$2:$O$37,2,FALSE)</f>
        <v>#N/A</v>
      </c>
      <c r="AP39" s="151" t="s">
        <v>463</v>
      </c>
      <c r="AQ39" s="155" t="str">
        <f t="shared" si="0"/>
        <v>Probabilidad</v>
      </c>
      <c r="AR39" s="156" t="s">
        <v>163</v>
      </c>
      <c r="AS39" s="156" t="s">
        <v>171</v>
      </c>
      <c r="AT39" s="157" t="str">
        <f t="shared" si="1"/>
        <v>40%</v>
      </c>
      <c r="AU39" s="156" t="s">
        <v>174</v>
      </c>
      <c r="AV39" s="156" t="s">
        <v>179</v>
      </c>
      <c r="AW39" s="156" t="s">
        <v>183</v>
      </c>
      <c r="AX39" s="158">
        <f>IFERROR(IF(AQ39="Probabilidad",(M39-(+M39*AT39)),IF(AQ39="Impacto",M39,"")),"")</f>
        <v>0.24</v>
      </c>
      <c r="AY39" s="159" t="str">
        <f t="shared" si="2"/>
        <v>Baja</v>
      </c>
      <c r="AZ39" s="157">
        <f t="shared" si="3"/>
        <v>0.24</v>
      </c>
      <c r="BA39" s="159" t="str">
        <f t="shared" si="4"/>
        <v>Moderado</v>
      </c>
      <c r="BB39" s="157">
        <f>IFERROR(IF(AQ39="Impacto",(AJ39-(+AJ39*AT39)),IF(AQ39="Probabilidad",AJ39,"")),"")</f>
        <v>0.6</v>
      </c>
      <c r="BC39" s="160" t="str">
        <f t="shared" si="5"/>
        <v>Moderado</v>
      </c>
      <c r="BD39" s="156" t="s">
        <v>194</v>
      </c>
      <c r="BE39" s="148"/>
      <c r="BF39" s="155"/>
      <c r="BG39" s="161"/>
      <c r="BH39" s="161"/>
      <c r="BI39" s="148"/>
      <c r="BJ39" s="155"/>
      <c r="BK39" s="132"/>
      <c r="BL39" s="132"/>
      <c r="BM39" s="132"/>
      <c r="BN39" s="132"/>
      <c r="BO39" s="132"/>
      <c r="BP39" s="132"/>
      <c r="BQ39" s="132"/>
      <c r="BR39" s="132"/>
      <c r="BS39" s="132"/>
      <c r="BT39" s="132"/>
      <c r="BU39" s="132"/>
      <c r="BV39" s="132"/>
      <c r="BW39" s="132"/>
      <c r="BX39" s="132"/>
      <c r="BY39" s="132"/>
      <c r="BZ39" s="132"/>
      <c r="CA39" s="132"/>
      <c r="CB39" s="132"/>
      <c r="CC39" s="132"/>
      <c r="CD39" s="132"/>
    </row>
    <row r="40" spans="1:82" ht="89" customHeight="1" x14ac:dyDescent="0.15">
      <c r="A40" s="211"/>
      <c r="B40" s="211"/>
      <c r="C40" s="207"/>
      <c r="D40" s="207"/>
      <c r="E40" s="207"/>
      <c r="F40" s="207"/>
      <c r="G40" s="207"/>
      <c r="H40" s="207"/>
      <c r="I40" s="207"/>
      <c r="J40" s="207"/>
      <c r="K40" s="207"/>
      <c r="L40" s="207"/>
      <c r="M40" s="207"/>
      <c r="N40" s="207"/>
      <c r="O40" s="207"/>
      <c r="P40" s="153"/>
      <c r="Q40" s="153"/>
      <c r="R40" s="153"/>
      <c r="S40" s="153"/>
      <c r="T40" s="153"/>
      <c r="U40" s="153"/>
      <c r="V40" s="153"/>
      <c r="W40" s="153"/>
      <c r="X40" s="153"/>
      <c r="Y40" s="153"/>
      <c r="Z40" s="153"/>
      <c r="AA40" s="153"/>
      <c r="AB40" s="153"/>
      <c r="AC40" s="153"/>
      <c r="AD40" s="153"/>
      <c r="AE40" s="153"/>
      <c r="AF40" s="153"/>
      <c r="AG40" s="153"/>
      <c r="AH40" s="153"/>
      <c r="AI40" s="207"/>
      <c r="AJ40" s="207"/>
      <c r="AK40" s="207"/>
      <c r="AL40" s="155">
        <v>2</v>
      </c>
      <c r="AM40" s="155"/>
      <c r="AN40" s="155" t="e">
        <f>VLOOKUP(AM40,'[2]Opciones Tratamiento'!$M$2:$O$37,3,FALSE)</f>
        <v>#N/A</v>
      </c>
      <c r="AO40" s="151" t="e">
        <f>VLOOKUP(AM40,'[2]Opciones Tratamiento'!$M$2:$O$37,2,FALSE)</f>
        <v>#N/A</v>
      </c>
      <c r="AP40" s="163" t="s">
        <v>464</v>
      </c>
      <c r="AQ40" s="155" t="str">
        <f t="shared" si="0"/>
        <v>Probabilidad</v>
      </c>
      <c r="AR40" s="156" t="s">
        <v>163</v>
      </c>
      <c r="AS40" s="156" t="s">
        <v>171</v>
      </c>
      <c r="AT40" s="157" t="str">
        <f t="shared" si="1"/>
        <v>40%</v>
      </c>
      <c r="AU40" s="156" t="s">
        <v>174</v>
      </c>
      <c r="AV40" s="156" t="s">
        <v>179</v>
      </c>
      <c r="AW40" s="156" t="s">
        <v>183</v>
      </c>
      <c r="AX40" s="158">
        <f>IFERROR(IF(AND(AQ39="Probabilidad",AQ40="Probabilidad"),(AZ39-(+AZ39*AT40)),IF(AQ40="Probabilidad",(M39-(+M39*AT40)),IF(AQ40="Impacto",AZ39,""))),"")</f>
        <v>0.14399999999999999</v>
      </c>
      <c r="AY40" s="159" t="str">
        <f t="shared" si="2"/>
        <v>Muy Baja</v>
      </c>
      <c r="AZ40" s="157">
        <f t="shared" si="3"/>
        <v>0.14399999999999999</v>
      </c>
      <c r="BA40" s="159" t="str">
        <f t="shared" si="4"/>
        <v>Moderado</v>
      </c>
      <c r="BB40" s="157">
        <v>0.6</v>
      </c>
      <c r="BC40" s="160" t="str">
        <f t="shared" si="5"/>
        <v>Moderado</v>
      </c>
      <c r="BD40" s="156" t="s">
        <v>188</v>
      </c>
      <c r="BE40" s="148"/>
      <c r="BF40" s="155"/>
      <c r="BG40" s="161"/>
      <c r="BH40" s="161"/>
      <c r="BI40" s="148"/>
      <c r="BJ40" s="155"/>
      <c r="BK40" s="37"/>
      <c r="BL40" s="37"/>
      <c r="BM40" s="37"/>
      <c r="BN40" s="37"/>
      <c r="BO40" s="37"/>
      <c r="BP40" s="37"/>
      <c r="BQ40" s="37"/>
      <c r="BR40" s="37"/>
      <c r="BS40" s="37"/>
      <c r="BT40" s="37"/>
      <c r="BU40" s="37"/>
      <c r="BV40" s="37"/>
      <c r="BW40" s="37"/>
      <c r="BX40" s="37"/>
      <c r="BY40" s="37"/>
      <c r="BZ40" s="37"/>
      <c r="CA40" s="37"/>
      <c r="CB40" s="37"/>
      <c r="CC40" s="37"/>
      <c r="CD40" s="37"/>
    </row>
    <row r="41" spans="1:82" ht="76.5" customHeight="1" x14ac:dyDescent="0.15">
      <c r="A41" s="210">
        <v>16</v>
      </c>
      <c r="B41" s="210" t="s">
        <v>465</v>
      </c>
      <c r="C41" s="210" t="s">
        <v>191</v>
      </c>
      <c r="D41" s="210" t="s">
        <v>214</v>
      </c>
      <c r="E41" s="210"/>
      <c r="F41" s="213" t="s">
        <v>466</v>
      </c>
      <c r="G41" s="213" t="s">
        <v>467</v>
      </c>
      <c r="H41" s="210" t="str">
        <f>_xlfn.CONCAT("Posibilidad de afectación ",IF(C41='[3]Opciones Tratamiento'!$E$2,"económica",IF(C41='[3]Opciones Tratamiento'!$E$4,"económica y reputacional",LOWER(C41)))," por ",LOWER(F41), ", debido a ",LOWER(G41))</f>
        <v>Posibilidad de afectación reputacional por respuesta dadas a los ciudadanos que incumplen los términos legales, debido a posibles fallas de la funcionalidad en el software de gestión documental y debilidades en la asignación de los funcionarios que desarrollan las actividades del proceso.</v>
      </c>
      <c r="I41" s="210" t="s">
        <v>199</v>
      </c>
      <c r="J41" s="212" t="s">
        <v>227</v>
      </c>
      <c r="K41" s="212" t="s">
        <v>254</v>
      </c>
      <c r="L41" s="208" t="str">
        <f>IF(OR(K41='[3]Opciones Tratamiento'!$K$14,K41='[3]Opciones Tratamiento'!$K$15,K41='[3]Opciones Tratamiento'!$K$16),"Muy Baja",IF(OR(K41='[3]Opciones Tratamiento'!$K$10,K41='[3]Opciones Tratamiento'!$K$11,K41='[3]Opciones Tratamiento'!$K$12,K41='[3]Opciones Tratamiento'!$K$13),"Baja",IF(OR(K41='[3]Opciones Tratamiento'!$K$4,K41='[3]Opciones Tratamiento'!$K$5,K41='[3]Opciones Tratamiento'!$K$6,K41='[3]Opciones Tratamiento'!$K$7,K41='[3]Opciones Tratamiento'!$K$8,K41='[3]Opciones Tratamiento'!$K$9),"Media",IF(K41='[3]Opciones Tratamiento'!$K$3,"Alta",IF(OR(K41='[3]Opciones Tratamiento'!$K$2,K41='[3]Opciones Tratamiento'!$K$17),"Muy Alta")))))</f>
        <v>Muy Alta</v>
      </c>
      <c r="M41" s="206">
        <f>IF(L41="","",IF(L41="Muy Baja",0.2,IF(L41="Baja",0.4,IF(L41="Media",0.6,IF(L41="Alta",0.8,IF(L41="Muy Alta",1,))))))</f>
        <v>1</v>
      </c>
      <c r="N41" s="206" t="s">
        <v>147</v>
      </c>
      <c r="O41" s="206" t="str">
        <f>IF(NOT(ISERROR(MATCH(N41,'[3]Tabla Impacto'!$B$221:$B$223,0))),'[3]Tabla Impacto'!$F$223&amp;"Por favor no seleccionar los criterios de impacto(Afectación Económica o presupuestal y Pérdida Reputacional)",N41)</f>
        <v xml:space="preserve">     El riesgo afecta la imagen de la entidad con algunos usuarios de relevancia frente al logro de los objetivos</v>
      </c>
      <c r="P41" s="153"/>
      <c r="Q41" s="153"/>
      <c r="R41" s="153"/>
      <c r="S41" s="153"/>
      <c r="T41" s="153"/>
      <c r="U41" s="153"/>
      <c r="V41" s="153"/>
      <c r="W41" s="153"/>
      <c r="X41" s="153"/>
      <c r="Y41" s="153"/>
      <c r="Z41" s="153"/>
      <c r="AA41" s="153"/>
      <c r="AB41" s="153"/>
      <c r="AC41" s="153"/>
      <c r="AD41" s="153"/>
      <c r="AE41" s="153"/>
      <c r="AF41" s="153"/>
      <c r="AG41" s="153"/>
      <c r="AH41" s="153"/>
      <c r="AI41" s="208" t="str">
        <f>IF(OR(D41='[3]Opciones Tratamiento'!$H$2,D41='[3]Opciones Tratamiento'!$H$4),IF(OR(O41='[3]Tabla Impacto'!$C$11,O41='[3]Tabla Impacto'!$D$11),"Leve",IF(OR(O41='[3]Tabla Impacto'!$C$12,O41='[3]Tabla Impacto'!$D$12),"Menor",IF(OR(O41='[3]Tabla Impacto'!$C$13,O41='[3]Tabla Impacto'!$D$13),"Moderado",IF(OR(O41='[3]Tabla Impacto'!$C$14,O41='[3]Tabla Impacto'!$D$14),"Mayor",IF(OR(O41='[3]Tabla Impacto'!$C$15,O41='[3]Tabla Impacto'!$D$15),"Catastrófico",""))))),IF(D41='[3]Opciones Tratamiento'!$H$3,IF(COUNTIF('[3]Mapa final'!P41:AH41,"Si")&lt;=5,"Moderado",IF(AND(COUNTIF('[3]Mapa final'!P41:AH41,"Si")&gt;5,COUNTIF('[3]Mapa final'!P41:AH41,"Si")&lt;=10),"Mayor",IF(COUNTIF('[3]Mapa final'!P41:AH41,"Si")&gt;10,"Catastrófico","")))))</f>
        <v>Moderado</v>
      </c>
      <c r="AJ41" s="206">
        <f>IF(AI41="","",IF(AI41="Leve",0.2,IF(AI41="Menor",0.4,IF(AI41="Moderado",0.6,IF(AI41="Mayor",0.8,IF(AI41="Catastrófico",1,))))))</f>
        <v>0.6</v>
      </c>
      <c r="AK41" s="209" t="str">
        <f>IF(OR(AND(L41="Muy Baja",AI41="Leve"),AND(L41="Muy Baja",AI41="Menor"),AND(L41="Baja",AI41="Leve")),"Bajo",IF(OR(AND(L41="Muy baja",AI41="Moderado"),AND(L41="Baja",AI41="Menor"),AND(L41="Baja",AI41="Moderado"),AND(L41="Media",AI41="Leve"),AND(L41="Media",AI41="Menor"),AND(L41="Media",AI41="Moderado"),AND(L41="Alta",AI41="Leve"),AND(L41="Alta",AI41="Menor")),"Moderado",IF(OR(AND(L41="Muy Baja",AI41="Mayor"),AND(L41="Baja",AI41="Mayor"),AND(L41="Media",AI41="Mayor"),AND(L41="Alta",AI41="Moderado"),AND(L41="Alta",AI41="Mayor"),AND(L41="Muy Alta",AI41="Leve"),AND(L41="Muy Alta",AI41="Menor"),AND(L41="Muy Alta",AI41="Moderado"),AND(L41="Muy Alta",AI41="Mayor")),"Alto",IF(OR(AND(L41="Muy Baja",AI41="Catastrófico"),AND(L41="Baja",AI41="Catastrófico"),AND(L41="Media",AI41="Catastrófico"),AND(L41="Alta",AI41="Catastrófico"),AND(L41="Muy Alta",AI41="Catastrófico")),"Extremo",""))))</f>
        <v>Alto</v>
      </c>
      <c r="AL41" s="155">
        <v>1</v>
      </c>
      <c r="AM41" s="155"/>
      <c r="AN41" s="155" t="e">
        <f>VLOOKUP(AM41,'[3]Opciones Tratamiento'!$M$2:$O$37,3,FALSE)</f>
        <v>#N/A</v>
      </c>
      <c r="AO41" s="151" t="e">
        <f>VLOOKUP(AM41,'[3]Opciones Tratamiento'!$M$2:$O$37,2,FALSE)</f>
        <v>#N/A</v>
      </c>
      <c r="AP41" s="150" t="s">
        <v>468</v>
      </c>
      <c r="AQ41" s="155" t="str">
        <f t="shared" si="0"/>
        <v>Probabilidad</v>
      </c>
      <c r="AR41" s="156" t="s">
        <v>163</v>
      </c>
      <c r="AS41" s="156" t="s">
        <v>171</v>
      </c>
      <c r="AT41" s="157" t="str">
        <f t="shared" si="1"/>
        <v>40%</v>
      </c>
      <c r="AU41" s="156" t="s">
        <v>174</v>
      </c>
      <c r="AV41" s="156" t="s">
        <v>179</v>
      </c>
      <c r="AW41" s="156" t="s">
        <v>183</v>
      </c>
      <c r="AX41" s="158">
        <f>IFERROR(IF(AQ41="Probabilidad",(M41-(+M41*AT41)),IF(AQ41="Impacto",M41,"")),"")</f>
        <v>0.6</v>
      </c>
      <c r="AY41" s="159" t="str">
        <f t="shared" si="2"/>
        <v>Media</v>
      </c>
      <c r="AZ41" s="157">
        <f t="shared" si="3"/>
        <v>0.6</v>
      </c>
      <c r="BA41" s="159" t="str">
        <f t="shared" si="4"/>
        <v>Moderado</v>
      </c>
      <c r="BB41" s="157">
        <f>IFERROR(IF(AQ41="Impacto",(AJ41-(+AJ41*AT41)),IF(AQ41="Probabilidad",AJ41,"")),"")</f>
        <v>0.6</v>
      </c>
      <c r="BC41" s="160" t="str">
        <f t="shared" si="5"/>
        <v>Moderado</v>
      </c>
      <c r="BD41" s="156" t="s">
        <v>194</v>
      </c>
      <c r="BE41" s="148"/>
      <c r="BF41" s="155"/>
      <c r="BG41" s="161"/>
      <c r="BH41" s="161"/>
      <c r="BI41" s="148"/>
      <c r="BJ41" s="155"/>
      <c r="BK41" s="132"/>
      <c r="BL41" s="132"/>
      <c r="BM41" s="132"/>
      <c r="BN41" s="132"/>
      <c r="BO41" s="132"/>
      <c r="BP41" s="132"/>
      <c r="BQ41" s="132"/>
      <c r="BR41" s="132"/>
      <c r="BS41" s="132"/>
      <c r="BT41" s="132"/>
      <c r="BU41" s="132"/>
      <c r="BV41" s="132"/>
      <c r="BW41" s="132"/>
      <c r="BX41" s="132"/>
      <c r="BY41" s="132"/>
      <c r="BZ41" s="132"/>
      <c r="CA41" s="132"/>
      <c r="CB41" s="132"/>
      <c r="CC41" s="132"/>
      <c r="CD41" s="132"/>
    </row>
    <row r="42" spans="1:82" ht="76.5" customHeight="1" x14ac:dyDescent="0.15">
      <c r="A42" s="211"/>
      <c r="B42" s="211"/>
      <c r="C42" s="207"/>
      <c r="D42" s="207"/>
      <c r="E42" s="207"/>
      <c r="F42" s="213"/>
      <c r="G42" s="213"/>
      <c r="H42" s="207"/>
      <c r="I42" s="207"/>
      <c r="J42" s="207"/>
      <c r="K42" s="207"/>
      <c r="L42" s="207"/>
      <c r="M42" s="207"/>
      <c r="N42" s="207"/>
      <c r="O42" s="207"/>
      <c r="P42" s="153"/>
      <c r="Q42" s="153"/>
      <c r="R42" s="153"/>
      <c r="S42" s="153"/>
      <c r="T42" s="153"/>
      <c r="U42" s="153"/>
      <c r="V42" s="153"/>
      <c r="W42" s="153"/>
      <c r="X42" s="153"/>
      <c r="Y42" s="153"/>
      <c r="Z42" s="153"/>
      <c r="AA42" s="153"/>
      <c r="AB42" s="153"/>
      <c r="AC42" s="153"/>
      <c r="AD42" s="153"/>
      <c r="AE42" s="153"/>
      <c r="AF42" s="153"/>
      <c r="AG42" s="153"/>
      <c r="AH42" s="153"/>
      <c r="AI42" s="207"/>
      <c r="AJ42" s="207"/>
      <c r="AK42" s="207"/>
      <c r="AL42" s="155">
        <v>2</v>
      </c>
      <c r="AM42" s="155"/>
      <c r="AN42" s="155" t="e">
        <f>VLOOKUP(AM42,'[3]Opciones Tratamiento'!$M$2:$O$37,3,FALSE)</f>
        <v>#N/A</v>
      </c>
      <c r="AO42" s="151" t="e">
        <f>VLOOKUP(AM42,'[3]Opciones Tratamiento'!$M$2:$O$37,2,FALSE)</f>
        <v>#N/A</v>
      </c>
      <c r="AP42" s="150" t="s">
        <v>469</v>
      </c>
      <c r="AQ42" s="155" t="str">
        <f t="shared" si="0"/>
        <v>Probabilidad</v>
      </c>
      <c r="AR42" s="156" t="s">
        <v>163</v>
      </c>
      <c r="AS42" s="156" t="s">
        <v>171</v>
      </c>
      <c r="AT42" s="157" t="str">
        <f t="shared" si="1"/>
        <v>40%</v>
      </c>
      <c r="AU42" s="156" t="s">
        <v>174</v>
      </c>
      <c r="AV42" s="156" t="s">
        <v>179</v>
      </c>
      <c r="AW42" s="156" t="s">
        <v>183</v>
      </c>
      <c r="AX42" s="158">
        <f>IFERROR(IF(AND(AQ41="Probabilidad",AQ42="Probabilidad"),(AZ41-(+AZ41*AT42)),IF(AQ42="Probabilidad",(M41-(+M41*AT42)),IF(AQ42="Impacto",AZ41,""))),"")</f>
        <v>0.36</v>
      </c>
      <c r="AY42" s="159" t="str">
        <f t="shared" si="2"/>
        <v>Baja</v>
      </c>
      <c r="AZ42" s="157">
        <f t="shared" si="3"/>
        <v>0.36</v>
      </c>
      <c r="BA42" s="159" t="str">
        <f t="shared" si="4"/>
        <v>Moderado</v>
      </c>
      <c r="BB42" s="157">
        <f>IFERROR(IF(AND(AQ41="Impacto",AQ42="Impacto"),(BB39-(+BB39*AT42)),IF(AQ42="Impacto",($AJ$25-(+$AJ$25*AT42)),IF(AQ42="Probabilidad",BB39,""))),"")</f>
        <v>0.6</v>
      </c>
      <c r="BC42" s="160" t="str">
        <f t="shared" si="5"/>
        <v>Moderado</v>
      </c>
      <c r="BD42" s="156" t="s">
        <v>194</v>
      </c>
      <c r="BE42" s="148"/>
      <c r="BF42" s="155"/>
      <c r="BG42" s="161"/>
      <c r="BH42" s="161"/>
      <c r="BI42" s="148"/>
      <c r="BJ42" s="155"/>
      <c r="BK42" s="37"/>
      <c r="BL42" s="37"/>
      <c r="BM42" s="37"/>
      <c r="BN42" s="37"/>
      <c r="BO42" s="37"/>
      <c r="BP42" s="37"/>
      <c r="BQ42" s="37"/>
      <c r="BR42" s="37"/>
      <c r="BS42" s="37"/>
      <c r="BT42" s="37"/>
      <c r="BU42" s="37"/>
      <c r="BV42" s="37"/>
      <c r="BW42" s="37"/>
      <c r="BX42" s="37"/>
      <c r="BY42" s="37"/>
      <c r="BZ42" s="37"/>
      <c r="CA42" s="37"/>
      <c r="CB42" s="37"/>
      <c r="CC42" s="37"/>
      <c r="CD42" s="37"/>
    </row>
    <row r="43" spans="1:82" ht="76.5" customHeight="1" x14ac:dyDescent="0.15">
      <c r="A43" s="211"/>
      <c r="B43" s="211"/>
      <c r="C43" s="207"/>
      <c r="D43" s="207"/>
      <c r="E43" s="207"/>
      <c r="F43" s="213"/>
      <c r="G43" s="213"/>
      <c r="H43" s="207"/>
      <c r="I43" s="207"/>
      <c r="J43" s="207"/>
      <c r="K43" s="207"/>
      <c r="L43" s="207"/>
      <c r="M43" s="207"/>
      <c r="N43" s="207"/>
      <c r="O43" s="207"/>
      <c r="P43" s="153"/>
      <c r="Q43" s="153"/>
      <c r="R43" s="153"/>
      <c r="S43" s="153"/>
      <c r="T43" s="153"/>
      <c r="U43" s="153"/>
      <c r="V43" s="153"/>
      <c r="W43" s="153"/>
      <c r="X43" s="153"/>
      <c r="Y43" s="153"/>
      <c r="Z43" s="153"/>
      <c r="AA43" s="153"/>
      <c r="AB43" s="153"/>
      <c r="AC43" s="153"/>
      <c r="AD43" s="153"/>
      <c r="AE43" s="153"/>
      <c r="AF43" s="153"/>
      <c r="AG43" s="153"/>
      <c r="AH43" s="153"/>
      <c r="AI43" s="207"/>
      <c r="AJ43" s="207"/>
      <c r="AK43" s="207"/>
      <c r="AL43" s="155">
        <v>3</v>
      </c>
      <c r="AM43" s="155"/>
      <c r="AN43" s="155" t="e">
        <f>VLOOKUP(AM43,'[3]Opciones Tratamiento'!$M$2:$O$37,3,FALSE)</f>
        <v>#N/A</v>
      </c>
      <c r="AO43" s="151" t="e">
        <f>VLOOKUP(AM43,'[3]Opciones Tratamiento'!$M$2:$O$37,2,FALSE)</f>
        <v>#N/A</v>
      </c>
      <c r="AP43" s="150" t="s">
        <v>470</v>
      </c>
      <c r="AQ43" s="155" t="str">
        <f t="shared" si="0"/>
        <v>Impacto</v>
      </c>
      <c r="AR43" s="156" t="s">
        <v>167</v>
      </c>
      <c r="AS43" s="156" t="s">
        <v>171</v>
      </c>
      <c r="AT43" s="157" t="str">
        <f t="shared" si="1"/>
        <v>25%</v>
      </c>
      <c r="AU43" s="156" t="s">
        <v>174</v>
      </c>
      <c r="AV43" s="156" t="s">
        <v>179</v>
      </c>
      <c r="AW43" s="156" t="s">
        <v>183</v>
      </c>
      <c r="AX43" s="158">
        <f>IFERROR(IF(AND(AQ42="Probabilidad",AQ43="Probabilidad"),(AZ42-(+AZ42*AT43)),IF(AND(AQ42="Impacto",AQ43="Probabilidad"),(AZ41-(+AZ41*AT43)),IF(AQ43="Impacto",AZ42,""))),"")</f>
        <v>0.36</v>
      </c>
      <c r="AY43" s="159" t="str">
        <f t="shared" si="2"/>
        <v>Baja</v>
      </c>
      <c r="AZ43" s="157">
        <f t="shared" si="3"/>
        <v>0.36</v>
      </c>
      <c r="BA43" s="159" t="str">
        <f t="shared" si="4"/>
        <v>Moderado</v>
      </c>
      <c r="BB43" s="157">
        <f>IFERROR(IF(AND(AQ42="Impacto",AQ43="Impacto"),(BB42-(+BB42*AT43)),IF(AND(AQ42="Probabilidad",AQ43="Impacto"),(BB41-(+BB41*AT43)),IF(AQ43="Probabilidad",BB42,""))),"")</f>
        <v>0.44999999999999996</v>
      </c>
      <c r="BC43" s="160" t="str">
        <f t="shared" si="5"/>
        <v>Moderado</v>
      </c>
      <c r="BD43" s="156" t="s">
        <v>188</v>
      </c>
      <c r="BE43" s="148"/>
      <c r="BF43" s="155"/>
      <c r="BG43" s="161"/>
      <c r="BH43" s="161"/>
      <c r="BI43" s="148"/>
      <c r="BJ43" s="155"/>
      <c r="BK43" s="37"/>
      <c r="BL43" s="37"/>
      <c r="BM43" s="37"/>
      <c r="BN43" s="37"/>
      <c r="BO43" s="37"/>
      <c r="BP43" s="37"/>
      <c r="BQ43" s="37"/>
      <c r="BR43" s="37"/>
      <c r="BS43" s="37"/>
      <c r="BT43" s="37"/>
      <c r="BU43" s="37"/>
      <c r="BV43" s="37"/>
      <c r="BW43" s="37"/>
      <c r="BX43" s="37"/>
      <c r="BY43" s="37"/>
      <c r="BZ43" s="37"/>
      <c r="CA43" s="37"/>
      <c r="CB43" s="37"/>
      <c r="CC43" s="37"/>
      <c r="CD43" s="37"/>
    </row>
    <row r="44" spans="1:82" ht="99.5" customHeight="1" x14ac:dyDescent="0.15">
      <c r="A44" s="210">
        <v>17</v>
      </c>
      <c r="B44" s="210" t="s">
        <v>471</v>
      </c>
      <c r="C44" s="210" t="s">
        <v>191</v>
      </c>
      <c r="D44" s="210" t="s">
        <v>214</v>
      </c>
      <c r="E44" s="210"/>
      <c r="F44" s="210" t="s">
        <v>472</v>
      </c>
      <c r="G44" s="210" t="s">
        <v>473</v>
      </c>
      <c r="H44" s="210" t="str">
        <f>_xlfn.CONCAT("Posibilidad de afectación ",IF(C44='[3]Opciones Tratamiento'!$E$2,"económica",IF(C44='[3]Opciones Tratamiento'!$E$4,"económica y reputacional",LOWER(C44)))," por ",LOWER(F44), ", debido a ",LOWER(G44))</f>
        <v>Posibilidad de afectación reputacional por perdida de los atributos de seguridad de la información, debido a deficiencias en la planeación e implementación del sgsi
 ausencia de mecanismos para evaluar la implementación, mantenimiento y mejora  del sgsi
debilidades en las condiciones de seguridad de la información</v>
      </c>
      <c r="I44" s="210" t="s">
        <v>200</v>
      </c>
      <c r="J44" s="212" t="s">
        <v>227</v>
      </c>
      <c r="K44" s="212" t="s">
        <v>254</v>
      </c>
      <c r="L44" s="208" t="str">
        <f>IF(OR(K44='[3]Opciones Tratamiento'!$K$14,K44='[3]Opciones Tratamiento'!$K$15,K44='[3]Opciones Tratamiento'!$K$16),"Muy Baja",IF(OR(K44='[3]Opciones Tratamiento'!$K$10,K44='[3]Opciones Tratamiento'!$K$11,K44='[3]Opciones Tratamiento'!$K$12,K44='[3]Opciones Tratamiento'!$K$13),"Baja",IF(OR(K44='[3]Opciones Tratamiento'!$K$4,K44='[3]Opciones Tratamiento'!$K$5,K44='[3]Opciones Tratamiento'!$K$6,K44='[3]Opciones Tratamiento'!$K$7,K44='[3]Opciones Tratamiento'!$K$8,K44='[3]Opciones Tratamiento'!$K$9),"Media",IF(K44='[3]Opciones Tratamiento'!$K$3,"Alta",IF(OR(K44='[3]Opciones Tratamiento'!$K$2,K44='[3]Opciones Tratamiento'!$K$17),"Muy Alta")))))</f>
        <v>Muy Alta</v>
      </c>
      <c r="M44" s="206">
        <f>IF(L44="","",IF(L44="Muy Baja",0.2,IF(L44="Baja",0.4,IF(L44="Media",0.6,IF(L44="Alta",0.8,IF(L44="Muy Alta",1,))))))</f>
        <v>1</v>
      </c>
      <c r="N44" s="206" t="s">
        <v>147</v>
      </c>
      <c r="O44" s="206" t="str">
        <f>IF(NOT(ISERROR(MATCH(N44,'[3]Tabla Impacto'!$B$221:$B$223,0))),'[3]Tabla Impacto'!$F$223&amp;"Por favor no seleccionar los criterios de impacto(Afectación Económica o presupuestal y Pérdida Reputacional)",N44)</f>
        <v xml:space="preserve">     El riesgo afecta la imagen de la entidad con algunos usuarios de relevancia frente al logro de los objetivos</v>
      </c>
      <c r="P44" s="153"/>
      <c r="Q44" s="153"/>
      <c r="R44" s="153"/>
      <c r="S44" s="153"/>
      <c r="T44" s="153"/>
      <c r="U44" s="153"/>
      <c r="V44" s="153"/>
      <c r="W44" s="153"/>
      <c r="X44" s="153"/>
      <c r="Y44" s="153"/>
      <c r="Z44" s="153"/>
      <c r="AA44" s="153"/>
      <c r="AB44" s="153"/>
      <c r="AC44" s="153"/>
      <c r="AD44" s="153"/>
      <c r="AE44" s="153"/>
      <c r="AF44" s="153"/>
      <c r="AG44" s="153"/>
      <c r="AH44" s="153"/>
      <c r="AI44" s="208" t="str">
        <f>IF(OR(D44='[3]Opciones Tratamiento'!$H$2,D44='[3]Opciones Tratamiento'!$H$4),IF(OR(O44='[3]Tabla Impacto'!$C$11,O44='[3]Tabla Impacto'!$D$11),"Leve",IF(OR(O44='[3]Tabla Impacto'!$C$12,O44='[3]Tabla Impacto'!$D$12),"Menor",IF(OR(O44='[3]Tabla Impacto'!$C$13,O44='[3]Tabla Impacto'!$D$13),"Moderado",IF(OR(O44='[3]Tabla Impacto'!$C$14,O44='[3]Tabla Impacto'!$D$14),"Mayor",IF(OR(O44='[3]Tabla Impacto'!$C$15,O44='[3]Tabla Impacto'!$D$15),"Catastrófico",""))))),IF(D44='[3]Opciones Tratamiento'!$H$3,IF(COUNTIF('[3]Mapa final'!P44:AH44,"Si")&lt;=5,"Moderado",IF(AND(COUNTIF('[3]Mapa final'!P44:AH44,"Si")&gt;5,COUNTIF('[3]Mapa final'!P44:AH44,"Si")&lt;=10),"Mayor",IF(COUNTIF('[3]Mapa final'!P44:AH44,"Si")&gt;10,"Catastrófico","")))))</f>
        <v>Moderado</v>
      </c>
      <c r="AJ44" s="206">
        <f>IF(AI44="","",IF(AI44="Leve",0.2,IF(AI44="Menor",0.4,IF(AI44="Moderado",0.6,IF(AI44="Mayor",0.8,IF(AI44="Catastrófico",1,))))))</f>
        <v>0.6</v>
      </c>
      <c r="AK44" s="209" t="str">
        <f>IF(OR(AND(L44="Muy Baja",AI44="Leve"),AND(L44="Muy Baja",AI44="Menor"),AND(L44="Baja",AI44="Leve")),"Bajo",IF(OR(AND(L44="Muy baja",AI44="Moderado"),AND(L44="Baja",AI44="Menor"),AND(L44="Baja",AI44="Moderado"),AND(L44="Media",AI44="Leve"),AND(L44="Media",AI44="Menor"),AND(L44="Media",AI44="Moderado"),AND(L44="Alta",AI44="Leve"),AND(L44="Alta",AI44="Menor")),"Moderado",IF(OR(AND(L44="Muy Baja",AI44="Mayor"),AND(L44="Baja",AI44="Mayor"),AND(L44="Media",AI44="Mayor"),AND(L44="Alta",AI44="Moderado"),AND(L44="Alta",AI44="Mayor"),AND(L44="Muy Alta",AI44="Leve"),AND(L44="Muy Alta",AI44="Menor"),AND(L44="Muy Alta",AI44="Moderado"),AND(L44="Muy Alta",AI44="Mayor")),"Alto",IF(OR(AND(L44="Muy Baja",AI44="Catastrófico"),AND(L44="Baja",AI44="Catastrófico"),AND(L44="Media",AI44="Catastrófico"),AND(L44="Alta",AI44="Catastrófico"),AND(L44="Muy Alta",AI44="Catastrófico")),"Extremo",""))))</f>
        <v>Alto</v>
      </c>
      <c r="AL44" s="155">
        <v>1</v>
      </c>
      <c r="AM44" s="155"/>
      <c r="AN44" s="155" t="e">
        <f>VLOOKUP(AM44,'[3]Opciones Tratamiento'!$M$2:$O$37,3,FALSE)</f>
        <v>#N/A</v>
      </c>
      <c r="AO44" s="151" t="e">
        <f>VLOOKUP(AM44,'[3]Opciones Tratamiento'!$M$2:$O$37,2,FALSE)</f>
        <v>#N/A</v>
      </c>
      <c r="AP44" s="150" t="s">
        <v>474</v>
      </c>
      <c r="AQ44" s="155" t="str">
        <f t="shared" si="0"/>
        <v>Probabilidad</v>
      </c>
      <c r="AR44" s="156" t="s">
        <v>163</v>
      </c>
      <c r="AS44" s="156" t="s">
        <v>171</v>
      </c>
      <c r="AT44" s="157" t="str">
        <f t="shared" si="1"/>
        <v>40%</v>
      </c>
      <c r="AU44" s="156" t="s">
        <v>174</v>
      </c>
      <c r="AV44" s="156" t="s">
        <v>179</v>
      </c>
      <c r="AW44" s="156" t="s">
        <v>183</v>
      </c>
      <c r="AX44" s="158">
        <f>IFERROR(IF(AQ44="Probabilidad",(M44-(+M44*AT44)),IF(AQ44="Impacto",M44,"")),"")</f>
        <v>0.6</v>
      </c>
      <c r="AY44" s="159" t="str">
        <f t="shared" si="2"/>
        <v>Media</v>
      </c>
      <c r="AZ44" s="157">
        <f t="shared" si="3"/>
        <v>0.6</v>
      </c>
      <c r="BA44" s="159" t="str">
        <f t="shared" si="4"/>
        <v>Moderado</v>
      </c>
      <c r="BB44" s="157">
        <f>IFERROR(IF(AQ44="Impacto",(AJ44-(+AJ44*AT44)),IF(AQ44="Probabilidad",AJ44,"")),"")</f>
        <v>0.6</v>
      </c>
      <c r="BC44" s="160" t="str">
        <f t="shared" si="5"/>
        <v>Moderado</v>
      </c>
      <c r="BD44" s="156" t="s">
        <v>194</v>
      </c>
      <c r="BE44" s="148"/>
      <c r="BF44" s="155"/>
      <c r="BG44" s="161"/>
      <c r="BH44" s="161"/>
      <c r="BI44" s="148"/>
      <c r="BJ44" s="155"/>
      <c r="BK44" s="132"/>
      <c r="BL44" s="132"/>
      <c r="BM44" s="132"/>
      <c r="BN44" s="132"/>
      <c r="BO44" s="132"/>
      <c r="BP44" s="132"/>
      <c r="BQ44" s="132"/>
      <c r="BR44" s="132"/>
      <c r="BS44" s="132"/>
      <c r="BT44" s="132"/>
      <c r="BU44" s="132"/>
      <c r="BV44" s="132"/>
      <c r="BW44" s="132"/>
      <c r="BX44" s="132"/>
      <c r="BY44" s="132"/>
      <c r="BZ44" s="132"/>
      <c r="CA44" s="132"/>
      <c r="CB44" s="132"/>
      <c r="CC44" s="132"/>
      <c r="CD44" s="132"/>
    </row>
    <row r="45" spans="1:82" ht="99.5" customHeight="1" x14ac:dyDescent="0.15">
      <c r="A45" s="211"/>
      <c r="B45" s="211"/>
      <c r="C45" s="207"/>
      <c r="D45" s="207"/>
      <c r="E45" s="207"/>
      <c r="F45" s="207"/>
      <c r="G45" s="207"/>
      <c r="H45" s="207"/>
      <c r="I45" s="207"/>
      <c r="J45" s="207"/>
      <c r="K45" s="207"/>
      <c r="L45" s="207"/>
      <c r="M45" s="207"/>
      <c r="N45" s="207"/>
      <c r="O45" s="207"/>
      <c r="P45" s="153"/>
      <c r="Q45" s="153"/>
      <c r="R45" s="153"/>
      <c r="S45" s="153"/>
      <c r="T45" s="153"/>
      <c r="U45" s="153"/>
      <c r="V45" s="153"/>
      <c r="W45" s="153"/>
      <c r="X45" s="153"/>
      <c r="Y45" s="153"/>
      <c r="Z45" s="153"/>
      <c r="AA45" s="153"/>
      <c r="AB45" s="153"/>
      <c r="AC45" s="153"/>
      <c r="AD45" s="153"/>
      <c r="AE45" s="153"/>
      <c r="AF45" s="153"/>
      <c r="AG45" s="153"/>
      <c r="AH45" s="153"/>
      <c r="AI45" s="207"/>
      <c r="AJ45" s="207"/>
      <c r="AK45" s="207"/>
      <c r="AL45" s="155">
        <v>2</v>
      </c>
      <c r="AM45" s="155"/>
      <c r="AN45" s="155" t="e">
        <f>VLOOKUP(AM45,'[3]Opciones Tratamiento'!$M$2:$O$37,3,FALSE)</f>
        <v>#N/A</v>
      </c>
      <c r="AO45" s="151" t="e">
        <f>VLOOKUP(AM45,'[3]Opciones Tratamiento'!$M$2:$O$37,2,FALSE)</f>
        <v>#N/A</v>
      </c>
      <c r="AP45" s="150" t="s">
        <v>475</v>
      </c>
      <c r="AQ45" s="155" t="str">
        <f t="shared" si="0"/>
        <v>Probabilidad</v>
      </c>
      <c r="AR45" s="156" t="s">
        <v>163</v>
      </c>
      <c r="AS45" s="156" t="s">
        <v>171</v>
      </c>
      <c r="AT45" s="157" t="str">
        <f t="shared" si="1"/>
        <v>40%</v>
      </c>
      <c r="AU45" s="156" t="s">
        <v>174</v>
      </c>
      <c r="AV45" s="156" t="s">
        <v>179</v>
      </c>
      <c r="AW45" s="156" t="s">
        <v>183</v>
      </c>
      <c r="AX45" s="158">
        <f>IFERROR(IF(AND(AQ44="Probabilidad",AQ45="Probabilidad"),(AZ44-(+AZ44*AT45)),IF(AQ45="Probabilidad",(M44-(+M44*AT45)),IF(AQ45="Impacto",AZ44,""))),"")</f>
        <v>0.36</v>
      </c>
      <c r="AY45" s="159" t="str">
        <f t="shared" si="2"/>
        <v>Baja</v>
      </c>
      <c r="AZ45" s="157">
        <f t="shared" si="3"/>
        <v>0.36</v>
      </c>
      <c r="BA45" s="159" t="str">
        <f t="shared" si="4"/>
        <v>Moderado</v>
      </c>
      <c r="BB45" s="157">
        <f>IFERROR(IF(AND(AQ44="Impacto",AQ45="Impacto"),(BB42-(+BB42*AT45)),IF(AQ45="Impacto",($AJ$25-(+$AJ$25*AT45)),IF(AQ45="Probabilidad",BB42,""))),"")</f>
        <v>0.6</v>
      </c>
      <c r="BC45" s="160" t="str">
        <f t="shared" si="5"/>
        <v>Moderado</v>
      </c>
      <c r="BD45" s="156" t="s">
        <v>194</v>
      </c>
      <c r="BE45" s="148"/>
      <c r="BF45" s="155"/>
      <c r="BG45" s="161"/>
      <c r="BH45" s="161"/>
      <c r="BI45" s="148"/>
      <c r="BJ45" s="155"/>
      <c r="BK45" s="37"/>
      <c r="BL45" s="37"/>
      <c r="BM45" s="37"/>
      <c r="BN45" s="37"/>
      <c r="BO45" s="37"/>
      <c r="BP45" s="37"/>
      <c r="BQ45" s="37"/>
      <c r="BR45" s="37"/>
      <c r="BS45" s="37"/>
      <c r="BT45" s="37"/>
      <c r="BU45" s="37"/>
      <c r="BV45" s="37"/>
      <c r="BW45" s="37"/>
      <c r="BX45" s="37"/>
      <c r="BY45" s="37"/>
      <c r="BZ45" s="37"/>
      <c r="CA45" s="37"/>
      <c r="CB45" s="37"/>
      <c r="CC45" s="37"/>
      <c r="CD45" s="37"/>
    </row>
    <row r="46" spans="1:82" ht="99.5" customHeight="1" x14ac:dyDescent="0.15">
      <c r="A46" s="211"/>
      <c r="B46" s="211"/>
      <c r="C46" s="207"/>
      <c r="D46" s="207"/>
      <c r="E46" s="207"/>
      <c r="F46" s="207"/>
      <c r="G46" s="207"/>
      <c r="H46" s="207"/>
      <c r="I46" s="207"/>
      <c r="J46" s="207"/>
      <c r="K46" s="207"/>
      <c r="L46" s="207"/>
      <c r="M46" s="207"/>
      <c r="N46" s="207"/>
      <c r="O46" s="207"/>
      <c r="P46" s="153"/>
      <c r="Q46" s="153"/>
      <c r="R46" s="153"/>
      <c r="S46" s="153"/>
      <c r="T46" s="153"/>
      <c r="U46" s="153"/>
      <c r="V46" s="153"/>
      <c r="W46" s="153"/>
      <c r="X46" s="153"/>
      <c r="Y46" s="153"/>
      <c r="Z46" s="153"/>
      <c r="AA46" s="153"/>
      <c r="AB46" s="153"/>
      <c r="AC46" s="153"/>
      <c r="AD46" s="153"/>
      <c r="AE46" s="153"/>
      <c r="AF46" s="153"/>
      <c r="AG46" s="153"/>
      <c r="AH46" s="153"/>
      <c r="AI46" s="207"/>
      <c r="AJ46" s="207"/>
      <c r="AK46" s="207"/>
      <c r="AL46" s="155">
        <v>3</v>
      </c>
      <c r="AM46" s="155"/>
      <c r="AN46" s="155" t="e">
        <f>VLOOKUP(AM46,'[3]Opciones Tratamiento'!$M$2:$O$37,3,FALSE)</f>
        <v>#N/A</v>
      </c>
      <c r="AO46" s="151" t="e">
        <f>VLOOKUP(AM46,'[3]Opciones Tratamiento'!$M$2:$O$37,2,FALSE)</f>
        <v>#N/A</v>
      </c>
      <c r="AP46" s="164" t="s">
        <v>476</v>
      </c>
      <c r="AQ46" s="155" t="str">
        <f t="shared" si="0"/>
        <v>Probabilidad</v>
      </c>
      <c r="AR46" s="156" t="s">
        <v>163</v>
      </c>
      <c r="AS46" s="156" t="s">
        <v>171</v>
      </c>
      <c r="AT46" s="157" t="str">
        <f t="shared" si="1"/>
        <v>40%</v>
      </c>
      <c r="AU46" s="156" t="s">
        <v>174</v>
      </c>
      <c r="AV46" s="156" t="s">
        <v>179</v>
      </c>
      <c r="AW46" s="156" t="s">
        <v>183</v>
      </c>
      <c r="AX46" s="158">
        <f>IFERROR(IF(AND(AQ45="Probabilidad",AQ46="Probabilidad"),(AZ45-(+AZ45*AT46)),IF(AND(AQ45="Impacto",AQ46="Probabilidad"),(AZ44-(+AZ44*AT46)),IF(AQ46="Impacto",AZ45,""))),"")</f>
        <v>0.216</v>
      </c>
      <c r="AY46" s="159" t="str">
        <f t="shared" si="2"/>
        <v>Baja</v>
      </c>
      <c r="AZ46" s="157">
        <f t="shared" si="3"/>
        <v>0.216</v>
      </c>
      <c r="BA46" s="159" t="str">
        <f t="shared" si="4"/>
        <v>Moderado</v>
      </c>
      <c r="BB46" s="157">
        <f>IFERROR(IF(AND(AQ45="Impacto",AQ46="Impacto"),(BB45-(+BB45*AT46)),IF(AND(AQ45="Probabilidad",AQ46="Impacto"),(BB44-(+BB44*AT46)),IF(AQ46="Probabilidad",BB45,""))),"")</f>
        <v>0.6</v>
      </c>
      <c r="BC46" s="160" t="str">
        <f t="shared" si="5"/>
        <v>Moderado</v>
      </c>
      <c r="BD46" s="156" t="s">
        <v>194</v>
      </c>
      <c r="BE46" s="148"/>
      <c r="BF46" s="155"/>
      <c r="BG46" s="161"/>
      <c r="BH46" s="161"/>
      <c r="BI46" s="148"/>
      <c r="BJ46" s="155"/>
      <c r="BK46" s="37"/>
      <c r="BL46" s="37"/>
      <c r="BM46" s="37"/>
      <c r="BN46" s="37"/>
      <c r="BO46" s="37"/>
      <c r="BP46" s="37"/>
      <c r="BQ46" s="37"/>
      <c r="BR46" s="37"/>
      <c r="BS46" s="37"/>
      <c r="BT46" s="37"/>
      <c r="BU46" s="37"/>
      <c r="BV46" s="37"/>
      <c r="BW46" s="37"/>
      <c r="BX46" s="37"/>
      <c r="BY46" s="37"/>
      <c r="BZ46" s="37"/>
      <c r="CA46" s="37"/>
      <c r="CB46" s="37"/>
      <c r="CC46" s="37"/>
      <c r="CD46" s="37"/>
    </row>
    <row r="47" spans="1:82" ht="99.5" customHeight="1" x14ac:dyDescent="0.15">
      <c r="A47" s="211"/>
      <c r="B47" s="211"/>
      <c r="C47" s="207"/>
      <c r="D47" s="207"/>
      <c r="E47" s="207"/>
      <c r="F47" s="207"/>
      <c r="G47" s="207"/>
      <c r="H47" s="207"/>
      <c r="I47" s="207"/>
      <c r="J47" s="207"/>
      <c r="K47" s="207"/>
      <c r="L47" s="207"/>
      <c r="M47" s="207"/>
      <c r="N47" s="207"/>
      <c r="O47" s="207"/>
      <c r="P47" s="153"/>
      <c r="Q47" s="153"/>
      <c r="R47" s="153"/>
      <c r="S47" s="153"/>
      <c r="T47" s="153"/>
      <c r="U47" s="153"/>
      <c r="V47" s="153"/>
      <c r="W47" s="153"/>
      <c r="X47" s="153"/>
      <c r="Y47" s="153"/>
      <c r="Z47" s="153"/>
      <c r="AA47" s="153"/>
      <c r="AB47" s="153"/>
      <c r="AC47" s="153"/>
      <c r="AD47" s="153"/>
      <c r="AE47" s="153"/>
      <c r="AF47" s="153"/>
      <c r="AG47" s="153"/>
      <c r="AH47" s="153"/>
      <c r="AI47" s="207"/>
      <c r="AJ47" s="207"/>
      <c r="AK47" s="207"/>
      <c r="AL47" s="155">
        <v>4</v>
      </c>
      <c r="AM47" s="155"/>
      <c r="AN47" s="155" t="e">
        <f>VLOOKUP(AM47,'[3]Opciones Tratamiento'!$M$2:$O$37,3,FALSE)</f>
        <v>#N/A</v>
      </c>
      <c r="AO47" s="151" t="e">
        <f>VLOOKUP(AM47,'[3]Opciones Tratamiento'!$M$2:$O$37,2,FALSE)</f>
        <v>#N/A</v>
      </c>
      <c r="AP47" s="150" t="s">
        <v>477</v>
      </c>
      <c r="AQ47" s="155" t="str">
        <f t="shared" si="0"/>
        <v>Probabilidad</v>
      </c>
      <c r="AR47" s="156" t="s">
        <v>163</v>
      </c>
      <c r="AS47" s="156" t="s">
        <v>171</v>
      </c>
      <c r="AT47" s="157" t="str">
        <f t="shared" si="1"/>
        <v>40%</v>
      </c>
      <c r="AU47" s="156" t="s">
        <v>174</v>
      </c>
      <c r="AV47" s="156" t="s">
        <v>179</v>
      </c>
      <c r="AW47" s="156" t="s">
        <v>183</v>
      </c>
      <c r="AX47" s="158">
        <f>IFERROR(IF(AND(AQ46="Probabilidad",AQ47="Probabilidad"),(AZ46-(+AZ46*AT47)),IF(AND(AQ46="Impacto",AQ47="Probabilidad"),(AZ45-(+AZ45*AT47)),IF(AQ47="Impacto",AZ46,""))),"")</f>
        <v>0.12959999999999999</v>
      </c>
      <c r="AY47" s="159" t="str">
        <f t="shared" si="2"/>
        <v>Muy Baja</v>
      </c>
      <c r="AZ47" s="157">
        <f t="shared" si="3"/>
        <v>0.12959999999999999</v>
      </c>
      <c r="BA47" s="159" t="str">
        <f t="shared" si="4"/>
        <v>Moderado</v>
      </c>
      <c r="BB47" s="157">
        <f>IFERROR(IF(AND(AQ46="Impacto",AQ47="Impacto"),(BB46-(+BB46*AT47)),IF(AND(AQ46="Probabilidad",AQ47="Impacto"),(BB45-(+BB45*AT47)),IF(AQ47="Probabilidad",BB46,""))),"")</f>
        <v>0.6</v>
      </c>
      <c r="BC47" s="160" t="str">
        <f t="shared" si="5"/>
        <v>Moderado</v>
      </c>
      <c r="BD47" s="156" t="s">
        <v>188</v>
      </c>
      <c r="BE47" s="148"/>
      <c r="BF47" s="155"/>
      <c r="BG47" s="161"/>
      <c r="BH47" s="161"/>
      <c r="BI47" s="148"/>
      <c r="BJ47" s="155"/>
      <c r="BK47" s="37"/>
      <c r="BL47" s="37"/>
      <c r="BM47" s="37"/>
      <c r="BN47" s="37"/>
      <c r="BO47" s="37"/>
      <c r="BP47" s="37"/>
      <c r="BQ47" s="37"/>
      <c r="BR47" s="37"/>
      <c r="BS47" s="37"/>
      <c r="BT47" s="37"/>
      <c r="BU47" s="37"/>
      <c r="BV47" s="37"/>
      <c r="BW47" s="37"/>
      <c r="BX47" s="37"/>
      <c r="BY47" s="37"/>
      <c r="BZ47" s="37"/>
      <c r="CA47" s="37"/>
      <c r="CB47" s="37"/>
      <c r="CC47" s="37"/>
      <c r="CD47" s="37"/>
    </row>
    <row r="48" spans="1:82" ht="113.5" customHeight="1" x14ac:dyDescent="0.15">
      <c r="A48" s="210">
        <v>18</v>
      </c>
      <c r="B48" s="210" t="s">
        <v>471</v>
      </c>
      <c r="C48" s="210" t="s">
        <v>193</v>
      </c>
      <c r="D48" s="210" t="s">
        <v>214</v>
      </c>
      <c r="E48" s="210"/>
      <c r="F48" s="213" t="s">
        <v>478</v>
      </c>
      <c r="G48" s="210" t="s">
        <v>479</v>
      </c>
      <c r="H48" s="210" t="str">
        <f>_xlfn.CONCAT("Posibilidad de afectación ",IF(C48='[3]Opciones Tratamiento'!$E$2,"económica",IF(C48='[3]Opciones Tratamiento'!$E$4,"económica y reputacional",LOWER(C48)))," por ",LOWER(F48), ", debido a ",LOWER(G48))</f>
        <v>Posibilidad de afectación económica y reputacional por deficiencias en la calidad, oportunidad  y continuidad en el ciclo de vida de los servicios de ti, debido a deficiente definición de los requerimientos del usuario.
deficiente asignación o habilitación de recursos que soportan los servicios de ti
debilidades en el seguimiento a la etapa implementación y puesta en servicio</v>
      </c>
      <c r="I48" s="210" t="s">
        <v>229</v>
      </c>
      <c r="J48" s="212" t="s">
        <v>227</v>
      </c>
      <c r="K48" s="212" t="s">
        <v>254</v>
      </c>
      <c r="L48" s="208" t="str">
        <f>IF(OR(K48='[3]Opciones Tratamiento'!$K$14,K48='[3]Opciones Tratamiento'!$K$15,K48='[3]Opciones Tratamiento'!$K$16),"Muy Baja",IF(OR(K48='[3]Opciones Tratamiento'!$K$10,K48='[3]Opciones Tratamiento'!$K$11,K48='[3]Opciones Tratamiento'!$K$12,K48='[3]Opciones Tratamiento'!$K$13),"Baja",IF(OR(K48='[3]Opciones Tratamiento'!$K$4,K48='[3]Opciones Tratamiento'!$K$5,K48='[3]Opciones Tratamiento'!$K$6,K48='[3]Opciones Tratamiento'!$K$7,K48='[3]Opciones Tratamiento'!$K$8,K48='[3]Opciones Tratamiento'!$K$9),"Media",IF(K48='[3]Opciones Tratamiento'!$K$3,"Alta",IF(OR(K48='[3]Opciones Tratamiento'!$K$2,K48='[3]Opciones Tratamiento'!$K$17),"Muy Alta")))))</f>
        <v>Muy Alta</v>
      </c>
      <c r="M48" s="206">
        <f>IF(L48="","",IF(L48="Muy Baja",0.2,IF(L48="Baja",0.4,IF(L48="Media",0.6,IF(L48="Alta",0.8,IF(L48="Muy Alta",1,))))))</f>
        <v>1</v>
      </c>
      <c r="N48" s="206" t="s">
        <v>147</v>
      </c>
      <c r="O48" s="206" t="str">
        <f>IF(NOT(ISERROR(MATCH(N48,'[3]Tabla Impacto'!$B$221:$B$223,0))),'[3]Tabla Impacto'!$F$223&amp;"Por favor no seleccionar los criterios de impacto(Afectación Económica o presupuestal y Pérdida Reputacional)",N48)</f>
        <v xml:space="preserve">     El riesgo afecta la imagen de la entidad con algunos usuarios de relevancia frente al logro de los objetivos</v>
      </c>
      <c r="P48" s="153"/>
      <c r="Q48" s="153"/>
      <c r="R48" s="153"/>
      <c r="S48" s="153"/>
      <c r="T48" s="153"/>
      <c r="U48" s="153"/>
      <c r="V48" s="153"/>
      <c r="W48" s="153"/>
      <c r="X48" s="153"/>
      <c r="Y48" s="153"/>
      <c r="Z48" s="153"/>
      <c r="AA48" s="153"/>
      <c r="AB48" s="153"/>
      <c r="AC48" s="153"/>
      <c r="AD48" s="153"/>
      <c r="AE48" s="153"/>
      <c r="AF48" s="153"/>
      <c r="AG48" s="153"/>
      <c r="AH48" s="153"/>
      <c r="AI48" s="208" t="str">
        <f>IF(OR(D48='[3]Opciones Tratamiento'!$H$2,D48='[3]Opciones Tratamiento'!$H$4),IF(OR(O48='[3]Tabla Impacto'!$C$11,O48='[3]Tabla Impacto'!$D$11),"Leve",IF(OR(O48='[3]Tabla Impacto'!$C$12,O48='[3]Tabla Impacto'!$D$12),"Menor",IF(OR(O48='[3]Tabla Impacto'!$C$13,O48='[3]Tabla Impacto'!$D$13),"Moderado",IF(OR(O48='[3]Tabla Impacto'!$C$14,O48='[3]Tabla Impacto'!$D$14),"Mayor",IF(OR(O48='[3]Tabla Impacto'!$C$15,O48='[3]Tabla Impacto'!$D$15),"Catastrófico",""))))),IF(D48='[3]Opciones Tratamiento'!$H$3,IF(COUNTIF('[3]Mapa final'!P48:AH48,"Si")&lt;=5,"Moderado",IF(AND(COUNTIF('[3]Mapa final'!P48:AH48,"Si")&gt;5,COUNTIF('[3]Mapa final'!P48:AH48,"Si")&lt;=10),"Mayor",IF(COUNTIF('[3]Mapa final'!P48:AH48,"Si")&gt;10,"Catastrófico","")))))</f>
        <v>Moderado</v>
      </c>
      <c r="AJ48" s="206">
        <f>IF(AI48="","",IF(AI48="Leve",0.2,IF(AI48="Menor",0.4,IF(AI48="Moderado",0.6,IF(AI48="Mayor",0.8,IF(AI48="Catastrófico",1,))))))</f>
        <v>0.6</v>
      </c>
      <c r="AK48" s="209" t="str">
        <f>IF(OR(AND(L48="Muy Baja",AI48="Leve"),AND(L48="Muy Baja",AI48="Menor"),AND(L48="Baja",AI48="Leve")),"Bajo",IF(OR(AND(L48="Muy baja",AI48="Moderado"),AND(L48="Baja",AI48="Menor"),AND(L48="Baja",AI48="Moderado"),AND(L48="Media",AI48="Leve"),AND(L48="Media",AI48="Menor"),AND(L48="Media",AI48="Moderado"),AND(L48="Alta",AI48="Leve"),AND(L48="Alta",AI48="Menor")),"Moderado",IF(OR(AND(L48="Muy Baja",AI48="Mayor"),AND(L48="Baja",AI48="Mayor"),AND(L48="Media",AI48="Mayor"),AND(L48="Alta",AI48="Moderado"),AND(L48="Alta",AI48="Mayor"),AND(L48="Muy Alta",AI48="Leve"),AND(L48="Muy Alta",AI48="Menor"),AND(L48="Muy Alta",AI48="Moderado"),AND(L48="Muy Alta",AI48="Mayor")),"Alto",IF(OR(AND(L48="Muy Baja",AI48="Catastrófico"),AND(L48="Baja",AI48="Catastrófico"),AND(L48="Media",AI48="Catastrófico"),AND(L48="Alta",AI48="Catastrófico"),AND(L48="Muy Alta",AI48="Catastrófico")),"Extremo",""))))</f>
        <v>Alto</v>
      </c>
      <c r="AL48" s="155">
        <v>1</v>
      </c>
      <c r="AM48" s="155"/>
      <c r="AN48" s="155" t="e">
        <f>VLOOKUP(AM48,'[3]Opciones Tratamiento'!$M$2:$O$37,3,FALSE)</f>
        <v>#N/A</v>
      </c>
      <c r="AO48" s="151" t="e">
        <f>VLOOKUP(AM48,'[3]Opciones Tratamiento'!$M$2:$O$37,2,FALSE)</f>
        <v>#N/A</v>
      </c>
      <c r="AP48" s="150" t="s">
        <v>480</v>
      </c>
      <c r="AQ48" s="155" t="str">
        <f t="shared" si="0"/>
        <v>Probabilidad</v>
      </c>
      <c r="AR48" s="156" t="s">
        <v>163</v>
      </c>
      <c r="AS48" s="156" t="s">
        <v>171</v>
      </c>
      <c r="AT48" s="157" t="str">
        <f t="shared" si="1"/>
        <v>40%</v>
      </c>
      <c r="AU48" s="156" t="s">
        <v>174</v>
      </c>
      <c r="AV48" s="156" t="s">
        <v>179</v>
      </c>
      <c r="AW48" s="156" t="s">
        <v>183</v>
      </c>
      <c r="AX48" s="158">
        <f>IFERROR(IF(AQ48="Probabilidad",(M48-(+M48*AT48)),IF(AQ48="Impacto",M48,"")),"")</f>
        <v>0.6</v>
      </c>
      <c r="AY48" s="159" t="str">
        <f t="shared" si="2"/>
        <v>Media</v>
      </c>
      <c r="AZ48" s="157">
        <f t="shared" si="3"/>
        <v>0.6</v>
      </c>
      <c r="BA48" s="159" t="str">
        <f t="shared" si="4"/>
        <v>Moderado</v>
      </c>
      <c r="BB48" s="157">
        <f>IFERROR(IF(AQ48="Impacto",(AJ48-(+AJ48*AT48)),IF(AQ48="Probabilidad",AJ48,"")),"")</f>
        <v>0.6</v>
      </c>
      <c r="BC48" s="160" t="str">
        <f t="shared" si="5"/>
        <v>Moderado</v>
      </c>
      <c r="BD48" s="156" t="s">
        <v>194</v>
      </c>
      <c r="BE48" s="148"/>
      <c r="BF48" s="155"/>
      <c r="BG48" s="161"/>
      <c r="BH48" s="161"/>
      <c r="BI48" s="148"/>
      <c r="BJ48" s="155"/>
      <c r="BK48" s="132"/>
      <c r="BL48" s="132"/>
      <c r="BM48" s="132"/>
      <c r="BN48" s="132"/>
      <c r="BO48" s="132"/>
      <c r="BP48" s="132"/>
      <c r="BQ48" s="132"/>
      <c r="BR48" s="132"/>
      <c r="BS48" s="132"/>
      <c r="BT48" s="132"/>
      <c r="BU48" s="132"/>
      <c r="BV48" s="132"/>
      <c r="BW48" s="132"/>
      <c r="BX48" s="132"/>
      <c r="BY48" s="132"/>
      <c r="BZ48" s="132"/>
      <c r="CA48" s="132"/>
      <c r="CB48" s="132"/>
      <c r="CC48" s="132"/>
      <c r="CD48" s="132"/>
    </row>
    <row r="49" spans="1:82" ht="113.5" customHeight="1" x14ac:dyDescent="0.15">
      <c r="A49" s="211"/>
      <c r="B49" s="211"/>
      <c r="C49" s="207"/>
      <c r="D49" s="207"/>
      <c r="E49" s="207"/>
      <c r="F49" s="213"/>
      <c r="G49" s="207"/>
      <c r="H49" s="207"/>
      <c r="I49" s="207"/>
      <c r="J49" s="207"/>
      <c r="K49" s="207"/>
      <c r="L49" s="207"/>
      <c r="M49" s="207"/>
      <c r="N49" s="207"/>
      <c r="O49" s="207"/>
      <c r="P49" s="153"/>
      <c r="Q49" s="153"/>
      <c r="R49" s="153"/>
      <c r="S49" s="153"/>
      <c r="T49" s="153"/>
      <c r="U49" s="153"/>
      <c r="V49" s="153"/>
      <c r="W49" s="153"/>
      <c r="X49" s="153"/>
      <c r="Y49" s="153"/>
      <c r="Z49" s="153"/>
      <c r="AA49" s="153"/>
      <c r="AB49" s="153"/>
      <c r="AC49" s="153"/>
      <c r="AD49" s="153"/>
      <c r="AE49" s="153"/>
      <c r="AF49" s="153"/>
      <c r="AG49" s="153"/>
      <c r="AH49" s="153"/>
      <c r="AI49" s="207"/>
      <c r="AJ49" s="207"/>
      <c r="AK49" s="207"/>
      <c r="AL49" s="155">
        <v>2</v>
      </c>
      <c r="AM49" s="155"/>
      <c r="AN49" s="155" t="e">
        <f>VLOOKUP(AM49,'[3]Opciones Tratamiento'!$M$2:$O$37,3,FALSE)</f>
        <v>#N/A</v>
      </c>
      <c r="AO49" s="151" t="e">
        <f>VLOOKUP(AM49,'[3]Opciones Tratamiento'!$M$2:$O$37,2,FALSE)</f>
        <v>#N/A</v>
      </c>
      <c r="AP49" s="150" t="s">
        <v>481</v>
      </c>
      <c r="AQ49" s="155" t="str">
        <f t="shared" si="0"/>
        <v>Probabilidad</v>
      </c>
      <c r="AR49" s="156" t="s">
        <v>163</v>
      </c>
      <c r="AS49" s="156" t="s">
        <v>171</v>
      </c>
      <c r="AT49" s="157" t="str">
        <f t="shared" si="1"/>
        <v>40%</v>
      </c>
      <c r="AU49" s="156" t="s">
        <v>174</v>
      </c>
      <c r="AV49" s="156" t="s">
        <v>179</v>
      </c>
      <c r="AW49" s="156" t="s">
        <v>183</v>
      </c>
      <c r="AX49" s="158">
        <f>IFERROR(IF(AND(AQ48="Probabilidad",AQ49="Probabilidad"),(AZ48-(+AZ48*AT49)),IF(AQ49="Probabilidad",(M48-(+M48*AT49)),IF(AQ49="Impacto",AZ48,""))),"")</f>
        <v>0.36</v>
      </c>
      <c r="AY49" s="159" t="str">
        <f t="shared" si="2"/>
        <v>Baja</v>
      </c>
      <c r="AZ49" s="157">
        <f t="shared" si="3"/>
        <v>0.36</v>
      </c>
      <c r="BA49" s="159" t="str">
        <f t="shared" si="4"/>
        <v>Moderado</v>
      </c>
      <c r="BB49" s="157">
        <f>IFERROR(IF(AND(AQ48="Impacto",AQ49="Impacto"),(BB44-(+BB44*AT49)),IF(AQ49="Impacto",($AJ$25-(+$AJ$25*AT49)),IF(AQ49="Probabilidad",BB44,""))),"")</f>
        <v>0.6</v>
      </c>
      <c r="BC49" s="160" t="str">
        <f t="shared" si="5"/>
        <v>Moderado</v>
      </c>
      <c r="BD49" s="156" t="s">
        <v>194</v>
      </c>
      <c r="BE49" s="148"/>
      <c r="BF49" s="155"/>
      <c r="BG49" s="161"/>
      <c r="BH49" s="161"/>
      <c r="BI49" s="148"/>
      <c r="BJ49" s="155"/>
      <c r="BK49" s="37"/>
      <c r="BL49" s="37"/>
      <c r="BM49" s="37"/>
      <c r="BN49" s="37"/>
      <c r="BO49" s="37"/>
      <c r="BP49" s="37"/>
      <c r="BQ49" s="37"/>
      <c r="BR49" s="37"/>
      <c r="BS49" s="37"/>
      <c r="BT49" s="37"/>
      <c r="BU49" s="37"/>
      <c r="BV49" s="37"/>
      <c r="BW49" s="37"/>
      <c r="BX49" s="37"/>
      <c r="BY49" s="37"/>
      <c r="BZ49" s="37"/>
      <c r="CA49" s="37"/>
      <c r="CB49" s="37"/>
      <c r="CC49" s="37"/>
      <c r="CD49" s="37"/>
    </row>
    <row r="50" spans="1:82" ht="113.5" customHeight="1" x14ac:dyDescent="0.15">
      <c r="A50" s="211"/>
      <c r="B50" s="211"/>
      <c r="C50" s="207"/>
      <c r="D50" s="207"/>
      <c r="E50" s="207"/>
      <c r="F50" s="213"/>
      <c r="G50" s="207"/>
      <c r="H50" s="207"/>
      <c r="I50" s="207"/>
      <c r="J50" s="207"/>
      <c r="K50" s="207"/>
      <c r="L50" s="207"/>
      <c r="M50" s="207"/>
      <c r="N50" s="207"/>
      <c r="O50" s="207"/>
      <c r="P50" s="153"/>
      <c r="Q50" s="153"/>
      <c r="R50" s="153"/>
      <c r="S50" s="153"/>
      <c r="T50" s="153"/>
      <c r="U50" s="153"/>
      <c r="V50" s="153"/>
      <c r="W50" s="153"/>
      <c r="X50" s="153"/>
      <c r="Y50" s="153"/>
      <c r="Z50" s="153"/>
      <c r="AA50" s="153"/>
      <c r="AB50" s="153"/>
      <c r="AC50" s="153"/>
      <c r="AD50" s="153"/>
      <c r="AE50" s="153"/>
      <c r="AF50" s="153"/>
      <c r="AG50" s="153"/>
      <c r="AH50" s="153"/>
      <c r="AI50" s="207"/>
      <c r="AJ50" s="207"/>
      <c r="AK50" s="207"/>
      <c r="AL50" s="155">
        <v>3</v>
      </c>
      <c r="AM50" s="155"/>
      <c r="AN50" s="155" t="e">
        <f>VLOOKUP(AM50,'[3]Opciones Tratamiento'!$M$2:$O$37,3,FALSE)</f>
        <v>#N/A</v>
      </c>
      <c r="AO50" s="151" t="e">
        <f>VLOOKUP(AM50,'[3]Opciones Tratamiento'!$M$2:$O$37,2,FALSE)</f>
        <v>#N/A</v>
      </c>
      <c r="AP50" s="164" t="s">
        <v>482</v>
      </c>
      <c r="AQ50" s="155" t="str">
        <f t="shared" si="0"/>
        <v>Probabilidad</v>
      </c>
      <c r="AR50" s="156" t="s">
        <v>163</v>
      </c>
      <c r="AS50" s="156" t="s">
        <v>171</v>
      </c>
      <c r="AT50" s="157" t="str">
        <f t="shared" si="1"/>
        <v>40%</v>
      </c>
      <c r="AU50" s="156" t="s">
        <v>174</v>
      </c>
      <c r="AV50" s="156" t="s">
        <v>179</v>
      </c>
      <c r="AW50" s="156" t="s">
        <v>183</v>
      </c>
      <c r="AX50" s="158">
        <f>IFERROR(IF(AND(AQ49="Probabilidad",AQ50="Probabilidad"),(AZ49-(+AZ49*AT50)),IF(AND(AQ49="Impacto",AQ50="Probabilidad"),(AZ48-(+AZ48*AT50)),IF(AQ50="Impacto",AZ49,""))),"")</f>
        <v>0.216</v>
      </c>
      <c r="AY50" s="159" t="str">
        <f t="shared" si="2"/>
        <v>Baja</v>
      </c>
      <c r="AZ50" s="157">
        <f t="shared" si="3"/>
        <v>0.216</v>
      </c>
      <c r="BA50" s="159" t="str">
        <f t="shared" si="4"/>
        <v>Moderado</v>
      </c>
      <c r="BB50" s="157">
        <f>IFERROR(IF(AND(AQ49="Impacto",AQ50="Impacto"),(BB49-(+BB49*AT50)),IF(AND(AQ49="Probabilidad",AQ50="Impacto"),(BB48-(+BB48*AT50)),IF(AQ50="Probabilidad",BB49,""))),"")</f>
        <v>0.6</v>
      </c>
      <c r="BC50" s="160" t="str">
        <f t="shared" si="5"/>
        <v>Moderado</v>
      </c>
      <c r="BD50" s="156" t="s">
        <v>194</v>
      </c>
      <c r="BE50" s="148"/>
      <c r="BF50" s="155"/>
      <c r="BG50" s="161"/>
      <c r="BH50" s="161"/>
      <c r="BI50" s="148"/>
      <c r="BJ50" s="155"/>
      <c r="BK50" s="37"/>
      <c r="BL50" s="37"/>
      <c r="BM50" s="37"/>
      <c r="BN50" s="37"/>
      <c r="BO50" s="37"/>
      <c r="BP50" s="37"/>
      <c r="BQ50" s="37"/>
      <c r="BR50" s="37"/>
      <c r="BS50" s="37"/>
      <c r="BT50" s="37"/>
      <c r="BU50" s="37"/>
      <c r="BV50" s="37"/>
      <c r="BW50" s="37"/>
      <c r="BX50" s="37"/>
      <c r="BY50" s="37"/>
      <c r="BZ50" s="37"/>
      <c r="CA50" s="37"/>
      <c r="CB50" s="37"/>
      <c r="CC50" s="37"/>
      <c r="CD50" s="37"/>
    </row>
    <row r="51" spans="1:82" ht="113.5" customHeight="1" x14ac:dyDescent="0.15">
      <c r="A51" s="211"/>
      <c r="B51" s="211"/>
      <c r="C51" s="207"/>
      <c r="D51" s="207"/>
      <c r="E51" s="207"/>
      <c r="F51" s="213"/>
      <c r="G51" s="207"/>
      <c r="H51" s="207"/>
      <c r="I51" s="207"/>
      <c r="J51" s="207"/>
      <c r="K51" s="207"/>
      <c r="L51" s="207"/>
      <c r="M51" s="207"/>
      <c r="N51" s="207"/>
      <c r="O51" s="207"/>
      <c r="P51" s="153"/>
      <c r="Q51" s="153"/>
      <c r="R51" s="153"/>
      <c r="S51" s="153"/>
      <c r="T51" s="153"/>
      <c r="U51" s="153"/>
      <c r="V51" s="153"/>
      <c r="W51" s="153"/>
      <c r="X51" s="153"/>
      <c r="Y51" s="153"/>
      <c r="Z51" s="153"/>
      <c r="AA51" s="153"/>
      <c r="AB51" s="153"/>
      <c r="AC51" s="153"/>
      <c r="AD51" s="153"/>
      <c r="AE51" s="153"/>
      <c r="AF51" s="153"/>
      <c r="AG51" s="153"/>
      <c r="AH51" s="153"/>
      <c r="AI51" s="207"/>
      <c r="AJ51" s="207"/>
      <c r="AK51" s="207"/>
      <c r="AL51" s="155">
        <v>4</v>
      </c>
      <c r="AM51" s="155"/>
      <c r="AN51" s="155" t="e">
        <f>VLOOKUP(AM51,'[3]Opciones Tratamiento'!$M$2:$O$37,3,FALSE)</f>
        <v>#N/A</v>
      </c>
      <c r="AO51" s="151" t="e">
        <f>VLOOKUP(AM51,'[3]Opciones Tratamiento'!$M$2:$O$37,2,FALSE)</f>
        <v>#N/A</v>
      </c>
      <c r="AP51" s="164" t="s">
        <v>483</v>
      </c>
      <c r="AQ51" s="155" t="str">
        <f t="shared" si="0"/>
        <v>Probabilidad</v>
      </c>
      <c r="AR51" s="156" t="s">
        <v>163</v>
      </c>
      <c r="AS51" s="156" t="s">
        <v>171</v>
      </c>
      <c r="AT51" s="157" t="str">
        <f t="shared" si="1"/>
        <v>40%</v>
      </c>
      <c r="AU51" s="156" t="s">
        <v>174</v>
      </c>
      <c r="AV51" s="156" t="s">
        <v>179</v>
      </c>
      <c r="AW51" s="156" t="s">
        <v>183</v>
      </c>
      <c r="AX51" s="158">
        <f>IFERROR(IF(AND(AQ50="Probabilidad",AQ51="Probabilidad"),(AZ50-(+AZ50*AT51)),IF(AND(AQ50="Impacto",AQ51="Probabilidad"),(AZ49-(+AZ49*AT51)),IF(AQ51="Impacto",AZ50,""))),"")</f>
        <v>0.12959999999999999</v>
      </c>
      <c r="AY51" s="159" t="str">
        <f t="shared" si="2"/>
        <v>Muy Baja</v>
      </c>
      <c r="AZ51" s="157">
        <f t="shared" si="3"/>
        <v>0.12959999999999999</v>
      </c>
      <c r="BA51" s="159" t="str">
        <f t="shared" si="4"/>
        <v>Moderado</v>
      </c>
      <c r="BB51" s="157">
        <f>IFERROR(IF(AND(AQ50="Impacto",AQ51="Impacto"),(BB50-(+BB50*AT51)),IF(AND(AQ50="Probabilidad",AQ51="Impacto"),(BB49-(+BB49*AT51)),IF(AQ51="Probabilidad",BB50,""))),"")</f>
        <v>0.6</v>
      </c>
      <c r="BC51" s="160" t="str">
        <f t="shared" si="5"/>
        <v>Moderado</v>
      </c>
      <c r="BD51" s="156" t="s">
        <v>194</v>
      </c>
      <c r="BE51" s="148"/>
      <c r="BF51" s="155"/>
      <c r="BG51" s="161"/>
      <c r="BH51" s="161"/>
      <c r="BI51" s="148"/>
      <c r="BJ51" s="155"/>
      <c r="BK51" s="37"/>
      <c r="BL51" s="37"/>
      <c r="BM51" s="37"/>
      <c r="BN51" s="37"/>
      <c r="BO51" s="37"/>
      <c r="BP51" s="37"/>
      <c r="BQ51" s="37"/>
      <c r="BR51" s="37"/>
      <c r="BS51" s="37"/>
      <c r="BT51" s="37"/>
      <c r="BU51" s="37"/>
      <c r="BV51" s="37"/>
      <c r="BW51" s="37"/>
      <c r="BX51" s="37"/>
      <c r="BY51" s="37"/>
      <c r="BZ51" s="37"/>
      <c r="CA51" s="37"/>
      <c r="CB51" s="37"/>
      <c r="CC51" s="37"/>
      <c r="CD51" s="37"/>
    </row>
    <row r="52" spans="1:82" ht="113.5" customHeight="1" x14ac:dyDescent="0.15">
      <c r="A52" s="211"/>
      <c r="B52" s="211"/>
      <c r="C52" s="207"/>
      <c r="D52" s="207"/>
      <c r="E52" s="207"/>
      <c r="F52" s="213"/>
      <c r="G52" s="207"/>
      <c r="H52" s="207"/>
      <c r="I52" s="207"/>
      <c r="J52" s="207"/>
      <c r="K52" s="207"/>
      <c r="L52" s="207"/>
      <c r="M52" s="207"/>
      <c r="N52" s="207"/>
      <c r="O52" s="207"/>
      <c r="P52" s="153"/>
      <c r="Q52" s="153"/>
      <c r="R52" s="153"/>
      <c r="S52" s="153"/>
      <c r="T52" s="153"/>
      <c r="U52" s="153"/>
      <c r="V52" s="153"/>
      <c r="W52" s="153"/>
      <c r="X52" s="153"/>
      <c r="Y52" s="153"/>
      <c r="Z52" s="153"/>
      <c r="AA52" s="153"/>
      <c r="AB52" s="153"/>
      <c r="AC52" s="153"/>
      <c r="AD52" s="153"/>
      <c r="AE52" s="153"/>
      <c r="AF52" s="153"/>
      <c r="AG52" s="153"/>
      <c r="AH52" s="153"/>
      <c r="AI52" s="207"/>
      <c r="AJ52" s="207"/>
      <c r="AK52" s="207"/>
      <c r="AL52" s="155">
        <v>5</v>
      </c>
      <c r="AM52" s="155"/>
      <c r="AN52" s="155" t="e">
        <f>VLOOKUP(AM52,'[3]Opciones Tratamiento'!$M$2:$O$37,3,FALSE)</f>
        <v>#N/A</v>
      </c>
      <c r="AO52" s="151" t="e">
        <f>VLOOKUP(AM52,'[3]Opciones Tratamiento'!$M$2:$O$37,2,FALSE)</f>
        <v>#N/A</v>
      </c>
      <c r="AP52" s="150" t="s">
        <v>484</v>
      </c>
      <c r="AQ52" s="155" t="str">
        <f t="shared" si="0"/>
        <v>Probabilidad</v>
      </c>
      <c r="AR52" s="156" t="s">
        <v>163</v>
      </c>
      <c r="AS52" s="156" t="s">
        <v>171</v>
      </c>
      <c r="AT52" s="157" t="str">
        <f t="shared" si="1"/>
        <v>40%</v>
      </c>
      <c r="AU52" s="156" t="s">
        <v>174</v>
      </c>
      <c r="AV52" s="156" t="s">
        <v>179</v>
      </c>
      <c r="AW52" s="156" t="s">
        <v>183</v>
      </c>
      <c r="AX52" s="158">
        <f>IFERROR(IF(AND(AQ51="Probabilidad",AQ52="Probabilidad"),(AZ51-(+AZ51*AT52)),IF(AND(AQ51="Impacto",AQ52="Probabilidad"),(AZ50-(+AZ50*AT52)),IF(AQ52="Impacto",AZ51,""))),"")</f>
        <v>7.7759999999999996E-2</v>
      </c>
      <c r="AY52" s="159" t="str">
        <f t="shared" si="2"/>
        <v>Muy Baja</v>
      </c>
      <c r="AZ52" s="157">
        <f t="shared" si="3"/>
        <v>7.7759999999999996E-2</v>
      </c>
      <c r="BA52" s="159" t="str">
        <f t="shared" si="4"/>
        <v>Moderado</v>
      </c>
      <c r="BB52" s="157">
        <f>IFERROR(IF(AND(AQ51="Impacto",AQ52="Impacto"),(BB51-(+BB51*AT52)),IF(AND(AQ51="Probabilidad",AQ52="Impacto"),(BB50-(+BB50*AT52)),IF(AQ52="Probabilidad",BB51,""))),"")</f>
        <v>0.6</v>
      </c>
      <c r="BC52" s="160" t="str">
        <f t="shared" si="5"/>
        <v>Moderado</v>
      </c>
      <c r="BD52" s="156" t="s">
        <v>188</v>
      </c>
      <c r="BE52" s="148"/>
      <c r="BF52" s="155"/>
      <c r="BG52" s="161"/>
      <c r="BH52" s="161"/>
      <c r="BI52" s="148"/>
      <c r="BJ52" s="155"/>
      <c r="BK52" s="37"/>
      <c r="BL52" s="37"/>
      <c r="BM52" s="37"/>
      <c r="BN52" s="37"/>
      <c r="BO52" s="37"/>
      <c r="BP52" s="37"/>
      <c r="BQ52" s="37"/>
      <c r="BR52" s="37"/>
      <c r="BS52" s="37"/>
      <c r="BT52" s="37"/>
      <c r="BU52" s="37"/>
      <c r="BV52" s="37"/>
      <c r="BW52" s="37"/>
      <c r="BX52" s="37"/>
      <c r="BY52" s="37"/>
      <c r="BZ52" s="37"/>
      <c r="CA52" s="37"/>
      <c r="CB52" s="37"/>
      <c r="CC52" s="37"/>
      <c r="CD52" s="37"/>
    </row>
    <row r="53" spans="1:82" ht="69" customHeight="1" x14ac:dyDescent="0.15">
      <c r="A53" s="210">
        <v>19</v>
      </c>
      <c r="B53" s="210" t="s">
        <v>485</v>
      </c>
      <c r="C53" s="210" t="s">
        <v>191</v>
      </c>
      <c r="D53" s="210" t="s">
        <v>214</v>
      </c>
      <c r="E53" s="210"/>
      <c r="F53" s="213" t="s">
        <v>486</v>
      </c>
      <c r="G53" s="213" t="s">
        <v>487</v>
      </c>
      <c r="H53" s="210" t="str">
        <f>_xlfn.CONCAT("Posibilidad de afectación ",IF(C53='[4]Opciones Tratamiento'!$E$2,"económica",IF(C53='[4]Opciones Tratamiento'!$E$4,"económica y reputacional",LOWER(C53)))," por ",LOWER(F53), ", debido a ",LOWER(G53))</f>
        <v>Posibilidad de afectación reputacional por perdida de la información de la entidad, debido a inadecuado proceso de valoración documental que afecta los tiempos de retención.
.ausencia del programa de preservación de documentos físico y electrónicos
aplicación deficiente del formato único de inventario documental fuid por parte de las áreas de la entidad</v>
      </c>
      <c r="I53" s="210" t="s">
        <v>199</v>
      </c>
      <c r="J53" s="212" t="s">
        <v>227</v>
      </c>
      <c r="K53" s="212" t="s">
        <v>243</v>
      </c>
      <c r="L53" s="208" t="str">
        <f>IF(OR(K53='[4]Opciones Tratamiento'!$K$14,K53='[4]Opciones Tratamiento'!$K$15,K53='[4]Opciones Tratamiento'!$K$16),"Muy Baja",IF(OR(K53='[4]Opciones Tratamiento'!$K$10,K53='[4]Opciones Tratamiento'!$K$11,K53='[4]Opciones Tratamiento'!$K$12,K53='[4]Opciones Tratamiento'!$K$13),"Baja",IF(OR(K53='[4]Opciones Tratamiento'!$K$4,K53='[4]Opciones Tratamiento'!$K$5,K53='[4]Opciones Tratamiento'!$K$6,K53='[4]Opciones Tratamiento'!$K$7,K53='[4]Opciones Tratamiento'!$K$8,K53='[4]Opciones Tratamiento'!$K$9),"Media",IF(K53='[4]Opciones Tratamiento'!$K$3,"Alta",IF(OR(K53='[4]Opciones Tratamiento'!$K$2,K53='[4]Opciones Tratamiento'!$K$17),"Muy Alta")))))</f>
        <v>Media</v>
      </c>
      <c r="M53" s="206">
        <f>IF(L53="","",IF(L53="Muy Baja",0.2,IF(L53="Baja",0.4,IF(L53="Media",0.6,IF(L53="Alta",0.8,IF(L53="Muy Alta",1,))))))</f>
        <v>0.6</v>
      </c>
      <c r="N53" s="206" t="s">
        <v>145</v>
      </c>
      <c r="O53" s="206" t="str">
        <f>IF(NOT(ISERROR(MATCH(N53,'[4]Tabla Impacto'!$B$221:$B$223,0))),'[4]Tabla Impacto'!$F$223&amp;"Por favor no seleccionar los criterios de impacto(Afectación Económica o presupuestal y Pérdida Reputacional)",N53)</f>
        <v xml:space="preserve">     El riesgo afecta la imagen de la entidad internamente, de conocimiento general, nivel interno, de junta dircetiva y accionistas y/o de provedores</v>
      </c>
      <c r="P53" s="153"/>
      <c r="Q53" s="153"/>
      <c r="R53" s="153"/>
      <c r="S53" s="153"/>
      <c r="T53" s="153"/>
      <c r="U53" s="153"/>
      <c r="V53" s="153"/>
      <c r="W53" s="153"/>
      <c r="X53" s="153"/>
      <c r="Y53" s="153"/>
      <c r="Z53" s="153"/>
      <c r="AA53" s="153"/>
      <c r="AB53" s="153"/>
      <c r="AC53" s="153"/>
      <c r="AD53" s="153"/>
      <c r="AE53" s="153"/>
      <c r="AF53" s="153"/>
      <c r="AG53" s="153"/>
      <c r="AH53" s="153"/>
      <c r="AI53" s="208" t="str">
        <f>IF(OR(D53='[4]Opciones Tratamiento'!$H$2,D53='[4]Opciones Tratamiento'!$H$4),IF(OR(O53='[4]Tabla Impacto'!$C$11,O53='[4]Tabla Impacto'!$D$11),"Leve",IF(OR(O53='[4]Tabla Impacto'!$C$12,O53='[4]Tabla Impacto'!$D$12),"Menor",IF(OR(O53='[4]Tabla Impacto'!$C$13,O53='[4]Tabla Impacto'!$D$13),"Moderado",IF(OR(O53='[4]Tabla Impacto'!$C$14,O53='[4]Tabla Impacto'!$D$14),"Mayor",IF(OR(O53='[4]Tabla Impacto'!$C$15,O53='[4]Tabla Impacto'!$D$15),"Catastrófico",""))))),IF(D53='[4]Opciones Tratamiento'!$H$3,IF(COUNTIF('[4]Mapa final'!P53:AH53,"Si")&lt;=5,"Moderado",IF(AND(COUNTIF('[4]Mapa final'!P53:AH53,"Si")&gt;5,COUNTIF('[4]Mapa final'!P53:AH53,"Si")&lt;=10),"Mayor",IF(COUNTIF('[4]Mapa final'!P53:AH53,"Si")&gt;10,"Catastrófico","")))))</f>
        <v>Menor</v>
      </c>
      <c r="AJ53" s="206">
        <f>IF(AI53="","",IF(AI53="Leve",0.2,IF(AI53="Menor",0.4,IF(AI53="Moderado",0.6,IF(AI53="Mayor",0.8,IF(AI53="Catastrófico",1,))))))</f>
        <v>0.4</v>
      </c>
      <c r="AK53" s="209" t="str">
        <f>IF(OR(AND(L53="Muy Baja",AI53="Leve"),AND(L53="Muy Baja",AI53="Menor"),AND(L53="Baja",AI53="Leve")),"Bajo",IF(OR(AND(L53="Muy baja",AI53="Moderado"),AND(L53="Baja",AI53="Menor"),AND(L53="Baja",AI53="Moderado"),AND(L53="Media",AI53="Leve"),AND(L53="Media",AI53="Menor"),AND(L53="Media",AI53="Moderado"),AND(L53="Alta",AI53="Leve"),AND(L53="Alta",AI53="Menor")),"Moderado",IF(OR(AND(L53="Muy Baja",AI53="Mayor"),AND(L53="Baja",AI53="Mayor"),AND(L53="Media",AI53="Mayor"),AND(L53="Alta",AI53="Moderado"),AND(L53="Alta",AI53="Mayor"),AND(L53="Muy Alta",AI53="Leve"),AND(L53="Muy Alta",AI53="Menor"),AND(L53="Muy Alta",AI53="Moderado"),AND(L53="Muy Alta",AI53="Mayor")),"Alto",IF(OR(AND(L53="Muy Baja",AI53="Catastrófico"),AND(L53="Baja",AI53="Catastrófico"),AND(L53="Media",AI53="Catastrófico"),AND(L53="Alta",AI53="Catastrófico"),AND(L53="Muy Alta",AI53="Catastrófico")),"Extremo",""))))</f>
        <v>Moderado</v>
      </c>
      <c r="AL53" s="155">
        <v>1</v>
      </c>
      <c r="AM53" s="155"/>
      <c r="AN53" s="155" t="e">
        <f>VLOOKUP(AM53,'[4]Opciones Tratamiento'!$M$2:$O$37,3,FALSE)</f>
        <v>#N/A</v>
      </c>
      <c r="AO53" s="151" t="e">
        <f>VLOOKUP(AM53,'[4]Opciones Tratamiento'!$M$2:$O$37,2,FALSE)</f>
        <v>#N/A</v>
      </c>
      <c r="AP53" s="150" t="s">
        <v>488</v>
      </c>
      <c r="AQ53" s="155" t="str">
        <f t="shared" si="0"/>
        <v>Probabilidad</v>
      </c>
      <c r="AR53" s="156" t="s">
        <v>163</v>
      </c>
      <c r="AS53" s="156" t="s">
        <v>171</v>
      </c>
      <c r="AT53" s="157" t="str">
        <f t="shared" si="1"/>
        <v>40%</v>
      </c>
      <c r="AU53" s="156" t="s">
        <v>174</v>
      </c>
      <c r="AV53" s="156" t="s">
        <v>179</v>
      </c>
      <c r="AW53" s="156" t="s">
        <v>183</v>
      </c>
      <c r="AX53" s="158">
        <f>IFERROR(IF(AQ53="Probabilidad",(M53-(+M53*AT53)),IF(AQ53="Impacto",M53,"")),"")</f>
        <v>0.36</v>
      </c>
      <c r="AY53" s="159" t="str">
        <f t="shared" si="2"/>
        <v>Baja</v>
      </c>
      <c r="AZ53" s="157">
        <f t="shared" si="3"/>
        <v>0.36</v>
      </c>
      <c r="BA53" s="159" t="str">
        <f t="shared" si="4"/>
        <v>Menor</v>
      </c>
      <c r="BB53" s="157">
        <f>IFERROR(IF(AQ53="Impacto",(AJ53-(+AJ53*AT53)),IF(AQ53="Probabilidad",AJ53,"")),"")</f>
        <v>0.4</v>
      </c>
      <c r="BC53" s="160" t="str">
        <f t="shared" si="5"/>
        <v>Moderado</v>
      </c>
      <c r="BD53" s="156" t="s">
        <v>194</v>
      </c>
      <c r="BE53" s="148"/>
      <c r="BF53" s="155"/>
      <c r="BG53" s="161"/>
      <c r="BH53" s="161"/>
      <c r="BI53" s="148"/>
      <c r="BJ53" s="155"/>
      <c r="BK53" s="132"/>
      <c r="BL53" s="132"/>
      <c r="BM53" s="132"/>
      <c r="BN53" s="132"/>
      <c r="BO53" s="132"/>
      <c r="BP53" s="132"/>
      <c r="BQ53" s="132"/>
      <c r="BR53" s="132"/>
      <c r="BS53" s="132"/>
      <c r="BT53" s="132"/>
      <c r="BU53" s="132"/>
      <c r="BV53" s="132"/>
      <c r="BW53" s="132"/>
      <c r="BX53" s="132"/>
      <c r="BY53" s="132"/>
      <c r="BZ53" s="132"/>
      <c r="CA53" s="132"/>
      <c r="CB53" s="132"/>
      <c r="CC53" s="132"/>
      <c r="CD53" s="132"/>
    </row>
    <row r="54" spans="1:82" ht="69" customHeight="1" x14ac:dyDescent="0.15">
      <c r="A54" s="211"/>
      <c r="B54" s="211"/>
      <c r="C54" s="207"/>
      <c r="D54" s="207"/>
      <c r="E54" s="207"/>
      <c r="F54" s="213"/>
      <c r="G54" s="213"/>
      <c r="H54" s="207"/>
      <c r="I54" s="207"/>
      <c r="J54" s="207"/>
      <c r="K54" s="207"/>
      <c r="L54" s="207"/>
      <c r="M54" s="207"/>
      <c r="N54" s="207"/>
      <c r="O54" s="207"/>
      <c r="P54" s="153"/>
      <c r="Q54" s="153"/>
      <c r="R54" s="153"/>
      <c r="S54" s="153"/>
      <c r="T54" s="153"/>
      <c r="U54" s="153"/>
      <c r="V54" s="153"/>
      <c r="W54" s="153"/>
      <c r="X54" s="153"/>
      <c r="Y54" s="153"/>
      <c r="Z54" s="153"/>
      <c r="AA54" s="153"/>
      <c r="AB54" s="153"/>
      <c r="AC54" s="153"/>
      <c r="AD54" s="153"/>
      <c r="AE54" s="153"/>
      <c r="AF54" s="153"/>
      <c r="AG54" s="153"/>
      <c r="AH54" s="153"/>
      <c r="AI54" s="207"/>
      <c r="AJ54" s="207"/>
      <c r="AK54" s="207"/>
      <c r="AL54" s="155">
        <v>2</v>
      </c>
      <c r="AM54" s="155"/>
      <c r="AN54" s="155" t="e">
        <f>VLOOKUP(AM54,'[4]Opciones Tratamiento'!$M$2:$O$37,3,FALSE)</f>
        <v>#N/A</v>
      </c>
      <c r="AO54" s="151" t="e">
        <f>VLOOKUP(AM54,'[4]Opciones Tratamiento'!$M$2:$O$37,2,FALSE)</f>
        <v>#N/A</v>
      </c>
      <c r="AP54" s="150" t="s">
        <v>489</v>
      </c>
      <c r="AQ54" s="155" t="str">
        <f t="shared" si="0"/>
        <v>Probabilidad</v>
      </c>
      <c r="AR54" s="156" t="s">
        <v>163</v>
      </c>
      <c r="AS54" s="156" t="s">
        <v>171</v>
      </c>
      <c r="AT54" s="157" t="str">
        <f t="shared" si="1"/>
        <v>40%</v>
      </c>
      <c r="AU54" s="156" t="s">
        <v>174</v>
      </c>
      <c r="AV54" s="156" t="s">
        <v>179</v>
      </c>
      <c r="AW54" s="156" t="s">
        <v>183</v>
      </c>
      <c r="AX54" s="158">
        <f>IFERROR(IF(AND(AQ53="Probabilidad",AQ54="Probabilidad"),(AZ53-(+AZ53*AT54)),IF(AQ54="Probabilidad",(M53-(+M53*AT54)),IF(AQ54="Impacto",AZ53,""))),"")</f>
        <v>0.216</v>
      </c>
      <c r="AY54" s="159" t="str">
        <f t="shared" si="2"/>
        <v>Baja</v>
      </c>
      <c r="AZ54" s="157">
        <f t="shared" si="3"/>
        <v>0.216</v>
      </c>
      <c r="BA54" s="159" t="str">
        <f t="shared" si="4"/>
        <v>Menor</v>
      </c>
      <c r="BB54" s="157">
        <v>0.4</v>
      </c>
      <c r="BC54" s="160" t="str">
        <f t="shared" si="5"/>
        <v>Moderado</v>
      </c>
      <c r="BD54" s="156" t="s">
        <v>188</v>
      </c>
      <c r="BE54" s="148"/>
      <c r="BF54" s="155"/>
      <c r="BG54" s="161"/>
      <c r="BH54" s="161"/>
      <c r="BI54" s="148"/>
      <c r="BJ54" s="155"/>
      <c r="BK54" s="37"/>
      <c r="BL54" s="37"/>
      <c r="BM54" s="37"/>
      <c r="BN54" s="37"/>
      <c r="BO54" s="37"/>
      <c r="BP54" s="37"/>
      <c r="BQ54" s="37"/>
      <c r="BR54" s="37"/>
      <c r="BS54" s="37"/>
      <c r="BT54" s="37"/>
      <c r="BU54" s="37"/>
      <c r="BV54" s="37"/>
      <c r="BW54" s="37"/>
      <c r="BX54" s="37"/>
      <c r="BY54" s="37"/>
      <c r="BZ54" s="37"/>
      <c r="CA54" s="37"/>
      <c r="CB54" s="37"/>
      <c r="CC54" s="37"/>
      <c r="CD54" s="37"/>
    </row>
    <row r="55" spans="1:82" ht="151.5" customHeight="1" x14ac:dyDescent="0.15">
      <c r="A55" s="210">
        <v>20</v>
      </c>
      <c r="B55" s="210" t="s">
        <v>490</v>
      </c>
      <c r="C55" s="210" t="s">
        <v>191</v>
      </c>
      <c r="D55" s="210" t="s">
        <v>214</v>
      </c>
      <c r="E55" s="210"/>
      <c r="F55" s="213" t="s">
        <v>491</v>
      </c>
      <c r="G55" s="213" t="s">
        <v>492</v>
      </c>
      <c r="H55" s="210" t="str">
        <f>_xlfn.CONCAT("Posibilidad de afectación ",IF(C55='[4]Opciones Tratamiento'!$E$2,"económica",IF(C55='[4]Opciones Tratamiento'!$E$4,"económica y reputacional",LOWER(C55)))," por ",LOWER(F55), ", debido a ",LOWER(G55))</f>
        <v>Posibilidad de afectación reputacional por indebida notificación, comunicación o publicación de los actos administrativos de acuerdo con lo establecido en la normatividad, debido a .falta de actualización de información de datos personales por las cajas.
.error en la información registrada al enviar las notificaciones .
falta de seguimiento a los términos una vez se envían las comunicaciones o notificaciones electrónicas
vencimiento del contrato de correo certificado  físico y electrónico
incumplimiento de entrega por parte del proveedor de correo certificado</v>
      </c>
      <c r="I55" s="210" t="s">
        <v>199</v>
      </c>
      <c r="J55" s="212" t="s">
        <v>227</v>
      </c>
      <c r="K55" s="212" t="s">
        <v>238</v>
      </c>
      <c r="L55" s="208" t="str">
        <f>IF(OR(K55='[4]Opciones Tratamiento'!$K$14,K55='[4]Opciones Tratamiento'!$K$15,K55='[4]Opciones Tratamiento'!$K$16),"Muy Baja",IF(OR(K55='[4]Opciones Tratamiento'!$K$10,K55='[4]Opciones Tratamiento'!$K$11,K55='[4]Opciones Tratamiento'!$K$12,K55='[4]Opciones Tratamiento'!$K$13),"Baja",IF(OR(K55='[4]Opciones Tratamiento'!$K$4,K55='[4]Opciones Tratamiento'!$K$5,K55='[4]Opciones Tratamiento'!$K$6,K55='[4]Opciones Tratamiento'!$K$7,K55='[4]Opciones Tratamiento'!$K$8,K55='[4]Opciones Tratamiento'!$K$9),"Media",IF(K55='[4]Opciones Tratamiento'!$K$3,"Alta",IF(OR(K55='[4]Opciones Tratamiento'!$K$2,K55='[4]Opciones Tratamiento'!$K$17),"Muy Alta")))))</f>
        <v>Media</v>
      </c>
      <c r="M55" s="206">
        <f>IF(L55="","",IF(L55="Muy Baja",0.2,IF(L55="Baja",0.4,IF(L55="Media",0.6,IF(L55="Alta",0.8,IF(L55="Muy Alta",1,))))))</f>
        <v>0.6</v>
      </c>
      <c r="N55" s="206" t="s">
        <v>147</v>
      </c>
      <c r="O55" s="206" t="str">
        <f>IF(NOT(ISERROR(MATCH(N55,'[4]Tabla Impacto'!$B$221:$B$223,0))),'[4]Tabla Impacto'!$F$223&amp;"Por favor no seleccionar los criterios de impacto(Afectación Económica o presupuestal y Pérdida Reputacional)",N55)</f>
        <v xml:space="preserve">     El riesgo afecta la imagen de la entidad con algunos usuarios de relevancia frente al logro de los objetivos</v>
      </c>
      <c r="P55" s="153"/>
      <c r="Q55" s="153"/>
      <c r="R55" s="153"/>
      <c r="S55" s="153"/>
      <c r="T55" s="153"/>
      <c r="U55" s="153"/>
      <c r="V55" s="153"/>
      <c r="W55" s="153"/>
      <c r="X55" s="153"/>
      <c r="Y55" s="153"/>
      <c r="Z55" s="153"/>
      <c r="AA55" s="153"/>
      <c r="AB55" s="153"/>
      <c r="AC55" s="153"/>
      <c r="AD55" s="153"/>
      <c r="AE55" s="153"/>
      <c r="AF55" s="153"/>
      <c r="AG55" s="153"/>
      <c r="AH55" s="153"/>
      <c r="AI55" s="208" t="str">
        <f>IF(OR(D55='[4]Opciones Tratamiento'!$H$2,D55='[4]Opciones Tratamiento'!$H$4),IF(OR(O55='[4]Tabla Impacto'!$C$11,O55='[4]Tabla Impacto'!$D$11),"Leve",IF(OR(O55='[4]Tabla Impacto'!$C$12,O55='[4]Tabla Impacto'!$D$12),"Menor",IF(OR(O55='[4]Tabla Impacto'!$C$13,O55='[4]Tabla Impacto'!$D$13),"Moderado",IF(OR(O55='[4]Tabla Impacto'!$C$14,O55='[4]Tabla Impacto'!$D$14),"Mayor",IF(OR(O55='[4]Tabla Impacto'!$C$15,O55='[4]Tabla Impacto'!$D$15),"Catastrófico",""))))),IF(D55='[4]Opciones Tratamiento'!$H$3,IF(COUNTIF('[4]Mapa final'!P55:AH55,"Si")&lt;=5,"Moderado",IF(AND(COUNTIF('[4]Mapa final'!P55:AH55,"Si")&gt;5,COUNTIF('[4]Mapa final'!P55:AH55,"Si")&lt;=10),"Mayor",IF(COUNTIF('[4]Mapa final'!P55:AH55,"Si")&gt;10,"Catastrófico","")))))</f>
        <v>Moderado</v>
      </c>
      <c r="AJ55" s="206">
        <f>IF(AI55="","",IF(AI55="Leve",0.2,IF(AI55="Menor",0.4,IF(AI55="Moderado",0.6,IF(AI55="Mayor",0.8,IF(AI55="Catastrófico",1,))))))</f>
        <v>0.6</v>
      </c>
      <c r="AK55" s="209" t="str">
        <f>IF(OR(AND(L55="Muy Baja",AI55="Leve"),AND(L55="Muy Baja",AI55="Menor"),AND(L55="Baja",AI55="Leve")),"Bajo",IF(OR(AND(L55="Muy baja",AI55="Moderado"),AND(L55="Baja",AI55="Menor"),AND(L55="Baja",AI55="Moderado"),AND(L55="Media",AI55="Leve"),AND(L55="Media",AI55="Menor"),AND(L55="Media",AI55="Moderado"),AND(L55="Alta",AI55="Leve"),AND(L55="Alta",AI55="Menor")),"Moderado",IF(OR(AND(L55="Muy Baja",AI55="Mayor"),AND(L55="Baja",AI55="Mayor"),AND(L55="Media",AI55="Mayor"),AND(L55="Alta",AI55="Moderado"),AND(L55="Alta",AI55="Mayor"),AND(L55="Muy Alta",AI55="Leve"),AND(L55="Muy Alta",AI55="Menor"),AND(L55="Muy Alta",AI55="Moderado"),AND(L55="Muy Alta",AI55="Mayor")),"Alto",IF(OR(AND(L55="Muy Baja",AI55="Catastrófico"),AND(L55="Baja",AI55="Catastrófico"),AND(L55="Media",AI55="Catastrófico"),AND(L55="Alta",AI55="Catastrófico"),AND(L55="Muy Alta",AI55="Catastrófico")),"Extremo",""))))</f>
        <v>Moderado</v>
      </c>
      <c r="AL55" s="155">
        <v>1</v>
      </c>
      <c r="AM55" s="155"/>
      <c r="AN55" s="155" t="e">
        <f>VLOOKUP(AM55,'[4]Opciones Tratamiento'!$M$2:$O$37,3,FALSE)</f>
        <v>#N/A</v>
      </c>
      <c r="AO55" s="151" t="e">
        <f>VLOOKUP(AM55,'[4]Opciones Tratamiento'!$M$2:$O$37,2,FALSE)</f>
        <v>#N/A</v>
      </c>
      <c r="AP55" s="150" t="s">
        <v>493</v>
      </c>
      <c r="AQ55" s="155" t="str">
        <f t="shared" si="0"/>
        <v>Probabilidad</v>
      </c>
      <c r="AR55" s="156" t="s">
        <v>163</v>
      </c>
      <c r="AS55" s="156" t="s">
        <v>171</v>
      </c>
      <c r="AT55" s="157" t="str">
        <f t="shared" si="1"/>
        <v>40%</v>
      </c>
      <c r="AU55" s="156" t="s">
        <v>174</v>
      </c>
      <c r="AV55" s="156" t="s">
        <v>179</v>
      </c>
      <c r="AW55" s="156" t="s">
        <v>183</v>
      </c>
      <c r="AX55" s="158">
        <f>IFERROR(IF(AQ55="Probabilidad",(M55-(+M55*AT55)),IF(AQ55="Impacto",M55,"")),"")</f>
        <v>0.36</v>
      </c>
      <c r="AY55" s="159" t="str">
        <f t="shared" si="2"/>
        <v>Baja</v>
      </c>
      <c r="AZ55" s="157">
        <f t="shared" si="3"/>
        <v>0.36</v>
      </c>
      <c r="BA55" s="159" t="str">
        <f t="shared" si="4"/>
        <v>Moderado</v>
      </c>
      <c r="BB55" s="157">
        <f>IFERROR(IF(AQ55="Impacto",(AJ55-(+AJ55*AT55)),IF(AQ55="Probabilidad",AJ55,"")),"")</f>
        <v>0.6</v>
      </c>
      <c r="BC55" s="160" t="str">
        <f t="shared" si="5"/>
        <v>Moderado</v>
      </c>
      <c r="BD55" s="156" t="s">
        <v>194</v>
      </c>
      <c r="BE55" s="148"/>
      <c r="BF55" s="155"/>
      <c r="BG55" s="161"/>
      <c r="BH55" s="161"/>
      <c r="BI55" s="148"/>
      <c r="BJ55" s="155"/>
      <c r="BK55" s="132"/>
      <c r="BL55" s="132"/>
      <c r="BM55" s="132"/>
      <c r="BN55" s="132"/>
      <c r="BO55" s="132"/>
      <c r="BP55" s="132"/>
      <c r="BQ55" s="132"/>
      <c r="BR55" s="132"/>
      <c r="BS55" s="132"/>
      <c r="BT55" s="132"/>
      <c r="BU55" s="132"/>
      <c r="BV55" s="132"/>
      <c r="BW55" s="132"/>
      <c r="BX55" s="132"/>
      <c r="BY55" s="132"/>
      <c r="BZ55" s="132"/>
      <c r="CA55" s="132"/>
      <c r="CB55" s="132"/>
      <c r="CC55" s="132"/>
      <c r="CD55" s="132"/>
    </row>
    <row r="56" spans="1:82" ht="151.5" customHeight="1" x14ac:dyDescent="0.15">
      <c r="A56" s="211"/>
      <c r="B56" s="211"/>
      <c r="C56" s="207"/>
      <c r="D56" s="207"/>
      <c r="E56" s="207"/>
      <c r="F56" s="213"/>
      <c r="G56" s="213"/>
      <c r="H56" s="207"/>
      <c r="I56" s="207"/>
      <c r="J56" s="207"/>
      <c r="K56" s="207"/>
      <c r="L56" s="207"/>
      <c r="M56" s="207"/>
      <c r="N56" s="207"/>
      <c r="O56" s="207"/>
      <c r="P56" s="153"/>
      <c r="Q56" s="153"/>
      <c r="R56" s="153"/>
      <c r="S56" s="153"/>
      <c r="T56" s="153"/>
      <c r="U56" s="153"/>
      <c r="V56" s="153"/>
      <c r="W56" s="153"/>
      <c r="X56" s="153"/>
      <c r="Y56" s="153"/>
      <c r="Z56" s="153"/>
      <c r="AA56" s="153"/>
      <c r="AB56" s="153"/>
      <c r="AC56" s="153"/>
      <c r="AD56" s="153"/>
      <c r="AE56" s="153"/>
      <c r="AF56" s="153"/>
      <c r="AG56" s="153"/>
      <c r="AH56" s="153"/>
      <c r="AI56" s="207"/>
      <c r="AJ56" s="207"/>
      <c r="AK56" s="207"/>
      <c r="AL56" s="155">
        <v>2</v>
      </c>
      <c r="AM56" s="155"/>
      <c r="AN56" s="155" t="e">
        <f>VLOOKUP(AM56,'[4]Opciones Tratamiento'!$M$2:$O$37,3,FALSE)</f>
        <v>#N/A</v>
      </c>
      <c r="AO56" s="151" t="e">
        <f>VLOOKUP(AM56,'[4]Opciones Tratamiento'!$M$2:$O$37,2,FALSE)</f>
        <v>#N/A</v>
      </c>
      <c r="AP56" s="150" t="s">
        <v>494</v>
      </c>
      <c r="AQ56" s="155" t="str">
        <f t="shared" si="0"/>
        <v>Probabilidad</v>
      </c>
      <c r="AR56" s="156" t="s">
        <v>163</v>
      </c>
      <c r="AS56" s="156" t="s">
        <v>171</v>
      </c>
      <c r="AT56" s="157" t="str">
        <f t="shared" si="1"/>
        <v>40%</v>
      </c>
      <c r="AU56" s="156" t="s">
        <v>174</v>
      </c>
      <c r="AV56" s="156" t="s">
        <v>179</v>
      </c>
      <c r="AW56" s="156" t="s">
        <v>183</v>
      </c>
      <c r="AX56" s="158">
        <f>IFERROR(IF(AND(AQ55="Probabilidad",AQ56="Probabilidad"),(AZ55-(+AZ55*AT56)),IF(AQ56="Probabilidad",(M55-(+M55*AT56)),IF(AQ56="Impacto",AZ55,""))),"")</f>
        <v>0.216</v>
      </c>
      <c r="AY56" s="159" t="str">
        <f t="shared" si="2"/>
        <v>Baja</v>
      </c>
      <c r="AZ56" s="157">
        <f t="shared" si="3"/>
        <v>0.216</v>
      </c>
      <c r="BA56" s="159" t="str">
        <f t="shared" si="4"/>
        <v>Moderado</v>
      </c>
      <c r="BB56" s="157">
        <v>0.6</v>
      </c>
      <c r="BC56" s="160" t="str">
        <f t="shared" si="5"/>
        <v>Moderado</v>
      </c>
      <c r="BD56" s="156" t="s">
        <v>188</v>
      </c>
      <c r="BE56" s="148"/>
      <c r="BF56" s="155"/>
      <c r="BG56" s="161"/>
      <c r="BH56" s="161"/>
      <c r="BI56" s="148"/>
      <c r="BJ56" s="155"/>
      <c r="BK56" s="37"/>
      <c r="BL56" s="37"/>
      <c r="BM56" s="37"/>
      <c r="BN56" s="37"/>
      <c r="BO56" s="37"/>
      <c r="BP56" s="37"/>
      <c r="BQ56" s="37"/>
      <c r="BR56" s="37"/>
      <c r="BS56" s="37"/>
      <c r="BT56" s="37"/>
      <c r="BU56" s="37"/>
      <c r="BV56" s="37"/>
      <c r="BW56" s="37"/>
      <c r="BX56" s="37"/>
      <c r="BY56" s="37"/>
      <c r="BZ56" s="37"/>
      <c r="CA56" s="37"/>
      <c r="CB56" s="37"/>
      <c r="CC56" s="37"/>
      <c r="CD56" s="37"/>
    </row>
    <row r="57" spans="1:82" ht="151.5" customHeight="1" x14ac:dyDescent="0.15">
      <c r="A57" s="148">
        <v>21</v>
      </c>
      <c r="B57" s="148" t="s">
        <v>495</v>
      </c>
      <c r="C57" s="148" t="s">
        <v>191</v>
      </c>
      <c r="D57" s="148" t="s">
        <v>214</v>
      </c>
      <c r="E57" s="148"/>
      <c r="F57" s="148" t="s">
        <v>496</v>
      </c>
      <c r="G57" s="148" t="s">
        <v>497</v>
      </c>
      <c r="H57" s="148" t="str">
        <f>_xlfn.CONCAT("Posibilidad de afectación ",IF(C57='[5]Opciones Tratamiento'!$E$2,"económica",IF(C57='[5]Opciones Tratamiento'!$E$4,"económica y reputacional",LOWER(C57)))," por ",LOWER(F57), ", debido a ",LOWER(G57))</f>
        <v>Posibilidad de afectación reputacional por adopción de decisiones contrarias frente a la situación objeto de conocimiento que conlleven a nulidad total o parcial  del proceso disciplinario, debido a indebida aplicación de las normas  sustantivas y procesales  modificatorias en las actuaciones disciplinarias e incumplimiento de procedimientos internos, indebido recaudo probatorio, indebida sustanciación de las actuaciones disciplinaria</v>
      </c>
      <c r="I57" s="148" t="s">
        <v>199</v>
      </c>
      <c r="J57" s="155" t="s">
        <v>228</v>
      </c>
      <c r="K57" s="155" t="s">
        <v>245</v>
      </c>
      <c r="L57" s="152" t="str">
        <f>IF(OR(K57='[5]Opciones Tratamiento'!$K$14,K57='[5]Opciones Tratamiento'!$K$15,K57='[5]Opciones Tratamiento'!$K$16),"Muy Baja",IF(OR(K57='[5]Opciones Tratamiento'!$K$10,K57='[5]Opciones Tratamiento'!$K$11,K57='[5]Opciones Tratamiento'!$K$12,K57='[5]Opciones Tratamiento'!$K$13),"Baja",IF(OR(K57='[5]Opciones Tratamiento'!$K$4,K57='[5]Opciones Tratamiento'!$K$5,K57='[5]Opciones Tratamiento'!$K$6,K57='[5]Opciones Tratamiento'!$K$7,K57='[5]Opciones Tratamiento'!$K$8,K57='[5]Opciones Tratamiento'!$K$9),"Media",IF(K57='[5]Opciones Tratamiento'!$K$3,"Alta",IF(OR(K57='[5]Opciones Tratamiento'!$K$2,K57='[5]Opciones Tratamiento'!$K$17),"Muy Alta")))))</f>
        <v>Baja</v>
      </c>
      <c r="M57" s="153">
        <f>IF(L57="","",IF(L57="Muy Baja",0.2,IF(L57="Baja",0.4,IF(L57="Media",0.6,IF(L57="Alta",0.8,IF(L57="Muy Alta",1,))))))</f>
        <v>0.4</v>
      </c>
      <c r="N57" s="153" t="s">
        <v>147</v>
      </c>
      <c r="O57" s="153" t="str">
        <f>IF(NOT(ISERROR(MATCH(N57,'[5]Tabla Impacto'!$B$221:$B$223,0))),'[5]Tabla Impacto'!$F$223&amp;"Por favor no seleccionar los criterios de impacto(Afectación Económica o presupuestal y Pérdida Reputacional)",N57)</f>
        <v xml:space="preserve">     El riesgo afecta la imagen de la entidad con algunos usuarios de relevancia frente al logro de los objetivos</v>
      </c>
      <c r="P57" s="153"/>
      <c r="Q57" s="153"/>
      <c r="R57" s="153"/>
      <c r="S57" s="153"/>
      <c r="T57" s="153"/>
      <c r="U57" s="153"/>
      <c r="V57" s="153"/>
      <c r="W57" s="153"/>
      <c r="X57" s="153"/>
      <c r="Y57" s="153"/>
      <c r="Z57" s="153"/>
      <c r="AA57" s="153"/>
      <c r="AB57" s="153"/>
      <c r="AC57" s="153"/>
      <c r="AD57" s="153"/>
      <c r="AE57" s="153"/>
      <c r="AF57" s="153"/>
      <c r="AG57" s="153"/>
      <c r="AH57" s="153"/>
      <c r="AI57" s="152" t="str">
        <f>IF(OR(D57='[5]Opciones Tratamiento'!$H$2,D57='[5]Opciones Tratamiento'!$H$4),IF(OR(O57='[5]Tabla Impacto'!$C$11,O57='[5]Tabla Impacto'!$D$11),"Leve",IF(OR(O57='[5]Tabla Impacto'!$C$12,O57='[5]Tabla Impacto'!$D$12),"Menor",IF(OR(O57='[5]Tabla Impacto'!$C$13,O57='[5]Tabla Impacto'!$D$13),"Moderado",IF(OR(O57='[5]Tabla Impacto'!$C$14,O57='[5]Tabla Impacto'!$D$14),"Mayor",IF(OR(O57='[5]Tabla Impacto'!$C$15,O57='[5]Tabla Impacto'!$D$15),"Catastrófico",""))))),IF(D57='[5]Opciones Tratamiento'!$H$3,IF(COUNTIF('[5]Mapa final'!P57:AH57,"Si")&lt;=5,"Moderado",IF(AND(COUNTIF('[5]Mapa final'!P57:AH57,"Si")&gt;5,COUNTIF('[5]Mapa final'!P57:AH57,"Si")&lt;=10),"Mayor",IF(COUNTIF('[5]Mapa final'!P57:AH57,"Si")&gt;10,"Catastrófico","")))))</f>
        <v>Moderado</v>
      </c>
      <c r="AJ57" s="153">
        <f>IF(AI57="","",IF(AI57="Leve",0.2,IF(AI57="Menor",0.4,IF(AI57="Moderado",0.6,IF(AI57="Mayor",0.8,IF(AI57="Catastrófico",1,))))))</f>
        <v>0.6</v>
      </c>
      <c r="AK57" s="154" t="str">
        <f>IF(OR(AND(L57="Muy Baja",AI57="Leve"),AND(L57="Muy Baja",AI57="Menor"),AND(L57="Baja",AI57="Leve")),"Bajo",IF(OR(AND(L57="Muy baja",AI57="Moderado"),AND(L57="Baja",AI57="Menor"),AND(L57="Baja",AI57="Moderado"),AND(L57="Media",AI57="Leve"),AND(L57="Media",AI57="Menor"),AND(L57="Media",AI57="Moderado"),AND(L57="Alta",AI57="Leve"),AND(L57="Alta",AI57="Menor")),"Moderado",IF(OR(AND(L57="Muy Baja",AI57="Mayor"),AND(L57="Baja",AI57="Mayor"),AND(L57="Media",AI57="Mayor"),AND(L57="Alta",AI57="Moderado"),AND(L57="Alta",AI57="Mayor"),AND(L57="Muy Alta",AI57="Leve"),AND(L57="Muy Alta",AI57="Menor"),AND(L57="Muy Alta",AI57="Moderado"),AND(L57="Muy Alta",AI57="Mayor")),"Alto",IF(OR(AND(L57="Muy Baja",AI57="Catastrófico"),AND(L57="Baja",AI57="Catastrófico"),AND(L57="Media",AI57="Catastrófico"),AND(L57="Alta",AI57="Catastrófico"),AND(L57="Muy Alta",AI57="Catastrófico")),"Extremo",""))))</f>
        <v>Moderado</v>
      </c>
      <c r="AL57" s="155">
        <v>1</v>
      </c>
      <c r="AM57" s="155"/>
      <c r="AN57" s="155" t="e">
        <f>VLOOKUP(AM57,'[5]Opciones Tratamiento'!$M$2:$O$37,3,FALSE)</f>
        <v>#N/A</v>
      </c>
      <c r="AO57" s="151" t="e">
        <f>VLOOKUP(AM57,'[5]Opciones Tratamiento'!$M$2:$O$37,2,FALSE)</f>
        <v>#N/A</v>
      </c>
      <c r="AP57" s="151" t="s">
        <v>498</v>
      </c>
      <c r="AQ57" s="155" t="str">
        <f t="shared" si="0"/>
        <v>Probabilidad</v>
      </c>
      <c r="AR57" s="156" t="s">
        <v>163</v>
      </c>
      <c r="AS57" s="156" t="s">
        <v>171</v>
      </c>
      <c r="AT57" s="157" t="str">
        <f t="shared" si="1"/>
        <v>40%</v>
      </c>
      <c r="AU57" s="156" t="s">
        <v>177</v>
      </c>
      <c r="AV57" s="156" t="s">
        <v>179</v>
      </c>
      <c r="AW57" s="156" t="s">
        <v>183</v>
      </c>
      <c r="AX57" s="158">
        <f>IFERROR(IF(AQ57="Probabilidad",(M57-(+M57*AT57)),IF(AQ57="Impacto",M57,"")),"")</f>
        <v>0.24</v>
      </c>
      <c r="AY57" s="159" t="str">
        <f t="shared" si="2"/>
        <v>Baja</v>
      </c>
      <c r="AZ57" s="157">
        <f t="shared" si="3"/>
        <v>0.24</v>
      </c>
      <c r="BA57" s="159" t="str">
        <f t="shared" si="4"/>
        <v>Moderado</v>
      </c>
      <c r="BB57" s="157">
        <f>IFERROR(IF(AQ57="Impacto",(AJ57-(+AJ57*AT57)),IF(AQ57="Probabilidad",AJ57,"")),"")</f>
        <v>0.6</v>
      </c>
      <c r="BC57" s="160" t="str">
        <f t="shared" si="5"/>
        <v>Moderado</v>
      </c>
      <c r="BD57" s="156" t="s">
        <v>194</v>
      </c>
      <c r="BE57" s="148" t="s">
        <v>499</v>
      </c>
      <c r="BF57" s="155" t="s">
        <v>500</v>
      </c>
      <c r="BG57" s="161">
        <v>45596</v>
      </c>
      <c r="BH57" s="161">
        <v>45611</v>
      </c>
      <c r="BI57" s="148"/>
      <c r="BJ57" s="155"/>
      <c r="BK57" s="132"/>
      <c r="BL57" s="132"/>
      <c r="BM57" s="132"/>
      <c r="BN57" s="132"/>
      <c r="BO57" s="132"/>
      <c r="BP57" s="132"/>
      <c r="BQ57" s="132"/>
      <c r="BR57" s="132"/>
      <c r="BS57" s="132"/>
      <c r="BT57" s="132"/>
      <c r="BU57" s="132"/>
      <c r="BV57" s="132"/>
      <c r="BW57" s="132"/>
      <c r="BX57" s="132"/>
      <c r="BY57" s="132"/>
      <c r="BZ57" s="132"/>
      <c r="CA57" s="132"/>
      <c r="CB57" s="132"/>
      <c r="CC57" s="132"/>
      <c r="CD57" s="132"/>
    </row>
    <row r="58" spans="1:82" ht="151.5" customHeight="1" x14ac:dyDescent="0.15">
      <c r="A58" s="148">
        <v>22</v>
      </c>
      <c r="B58" s="148" t="s">
        <v>495</v>
      </c>
      <c r="C58" s="148" t="s">
        <v>191</v>
      </c>
      <c r="D58" s="148" t="s">
        <v>214</v>
      </c>
      <c r="E58" s="148"/>
      <c r="F58" s="148" t="s">
        <v>501</v>
      </c>
      <c r="G58" s="148" t="s">
        <v>502</v>
      </c>
      <c r="H58" s="148" t="str">
        <f>_xlfn.CONCAT("Posibilidad de afectación ",IF(C58='[5]Opciones Tratamiento'!$E$2,"económica",IF(C58='[5]Opciones Tratamiento'!$E$4,"económica y reputacional",LOWER(C58)))," por ",LOWER(F58), ", debido a ",LOWER(G58))</f>
        <v xml:space="preserve">Posibilidad de afectación reputacional por perdida  de confidencialidad con la divulgación del expediente procesal, debido a indebida aplicación de las normas  procesales en las actuaciones disciplinarias </v>
      </c>
      <c r="I58" s="148" t="s">
        <v>231</v>
      </c>
      <c r="J58" s="155" t="s">
        <v>228</v>
      </c>
      <c r="K58" s="155" t="s">
        <v>245</v>
      </c>
      <c r="L58" s="152" t="str">
        <f>IF(OR(K58='[5]Opciones Tratamiento'!$K$14,K58='[5]Opciones Tratamiento'!$K$15,K58='[5]Opciones Tratamiento'!$K$16),"Muy Baja",IF(OR(K58='[5]Opciones Tratamiento'!$K$10,K58='[5]Opciones Tratamiento'!$K$11,K58='[5]Opciones Tratamiento'!$K$12,K58='[5]Opciones Tratamiento'!$K$13),"Baja",IF(OR(K58='[5]Opciones Tratamiento'!$K$4,K58='[5]Opciones Tratamiento'!$K$5,K58='[5]Opciones Tratamiento'!$K$6,K58='[5]Opciones Tratamiento'!$K$7,K58='[5]Opciones Tratamiento'!$K$8,K58='[5]Opciones Tratamiento'!$K$9),"Media",IF(K58='[5]Opciones Tratamiento'!$K$3,"Alta",IF(OR(K58='[5]Opciones Tratamiento'!$K$2,K58='[5]Opciones Tratamiento'!$K$17),"Muy Alta")))))</f>
        <v>Baja</v>
      </c>
      <c r="M58" s="153">
        <f>IF(L58="","",IF(L58="Muy Baja",0.2,IF(L58="Baja",0.4,IF(L58="Media",0.6,IF(L58="Alta",0.8,IF(L58="Muy Alta",1,))))))</f>
        <v>0.4</v>
      </c>
      <c r="N58" s="153" t="s">
        <v>147</v>
      </c>
      <c r="O58" s="153" t="str">
        <f>IF(NOT(ISERROR(MATCH(N58,'[5]Tabla Impacto'!$B$221:$B$223,0))),'[5]Tabla Impacto'!$F$223&amp;"Por favor no seleccionar los criterios de impacto(Afectación Económica o presupuestal y Pérdida Reputacional)",N58)</f>
        <v xml:space="preserve">     El riesgo afecta la imagen de la entidad con algunos usuarios de relevancia frente al logro de los objetivos</v>
      </c>
      <c r="P58" s="153"/>
      <c r="Q58" s="153"/>
      <c r="R58" s="153"/>
      <c r="S58" s="153"/>
      <c r="T58" s="153"/>
      <c r="U58" s="153"/>
      <c r="V58" s="153"/>
      <c r="W58" s="153"/>
      <c r="X58" s="153"/>
      <c r="Y58" s="153"/>
      <c r="Z58" s="153"/>
      <c r="AA58" s="153"/>
      <c r="AB58" s="153"/>
      <c r="AC58" s="153"/>
      <c r="AD58" s="153"/>
      <c r="AE58" s="153"/>
      <c r="AF58" s="153"/>
      <c r="AG58" s="153"/>
      <c r="AH58" s="153"/>
      <c r="AI58" s="152" t="str">
        <f>IF(OR(D58='[5]Opciones Tratamiento'!$H$2,D58='[5]Opciones Tratamiento'!$H$4),IF(OR(O58='[5]Tabla Impacto'!$C$11,O58='[5]Tabla Impacto'!$D$11),"Leve",IF(OR(O58='[5]Tabla Impacto'!$C$12,O58='[5]Tabla Impacto'!$D$12),"Menor",IF(OR(O58='[5]Tabla Impacto'!$C$13,O58='[5]Tabla Impacto'!$D$13),"Moderado",IF(OR(O58='[5]Tabla Impacto'!$C$14,O58='[5]Tabla Impacto'!$D$14),"Mayor",IF(OR(O58='[5]Tabla Impacto'!$C$15,O58='[5]Tabla Impacto'!$D$15),"Catastrófico",""))))),IF(D58='[5]Opciones Tratamiento'!$H$3,IF(COUNTIF('[5]Mapa final'!P58:AH58,"Si")&lt;=5,"Moderado",IF(AND(COUNTIF('[5]Mapa final'!P58:AH58,"Si")&gt;5,COUNTIF('[5]Mapa final'!P58:AH58,"Si")&lt;=10),"Mayor",IF(COUNTIF('[5]Mapa final'!P58:AH58,"Si")&gt;10,"Catastrófico","")))))</f>
        <v>Moderado</v>
      </c>
      <c r="AJ58" s="153">
        <f>IF(AI58="","",IF(AI58="Leve",0.2,IF(AI58="Menor",0.4,IF(AI58="Moderado",0.6,IF(AI58="Mayor",0.8,IF(AI58="Catastrófico",1,))))))</f>
        <v>0.6</v>
      </c>
      <c r="AK58" s="154" t="str">
        <f>IF(OR(AND(L58="Muy Baja",AI58="Leve"),AND(L58="Muy Baja",AI58="Menor"),AND(L58="Baja",AI58="Leve")),"Bajo",IF(OR(AND(L58="Muy baja",AI58="Moderado"),AND(L58="Baja",AI58="Menor"),AND(L58="Baja",AI58="Moderado"),AND(L58="Media",AI58="Leve"),AND(L58="Media",AI58="Menor"),AND(L58="Media",AI58="Moderado"),AND(L58="Alta",AI58="Leve"),AND(L58="Alta",AI58="Menor")),"Moderado",IF(OR(AND(L58="Muy Baja",AI58="Mayor"),AND(L58="Baja",AI58="Mayor"),AND(L58="Media",AI58="Mayor"),AND(L58="Alta",AI58="Moderado"),AND(L58="Alta",AI58="Mayor"),AND(L58="Muy Alta",AI58="Leve"),AND(L58="Muy Alta",AI58="Menor"),AND(L58="Muy Alta",AI58="Moderado"),AND(L58="Muy Alta",AI58="Mayor")),"Alto",IF(OR(AND(L58="Muy Baja",AI58="Catastrófico"),AND(L58="Baja",AI58="Catastrófico"),AND(L58="Media",AI58="Catastrófico"),AND(L58="Alta",AI58="Catastrófico"),AND(L58="Muy Alta",AI58="Catastrófico")),"Extremo",""))))</f>
        <v>Moderado</v>
      </c>
      <c r="AL58" s="155">
        <v>1</v>
      </c>
      <c r="AM58" s="155"/>
      <c r="AN58" s="155" t="e">
        <f>VLOOKUP(AM58,'[5]Opciones Tratamiento'!$M$2:$O$37,3,FALSE)</f>
        <v>#N/A</v>
      </c>
      <c r="AO58" s="151" t="e">
        <f>VLOOKUP(AM58,'[5]Opciones Tratamiento'!$M$2:$O$37,2,FALSE)</f>
        <v>#N/A</v>
      </c>
      <c r="AP58" s="151" t="s">
        <v>503</v>
      </c>
      <c r="AQ58" s="155" t="str">
        <f t="shared" si="0"/>
        <v>Impacto</v>
      </c>
      <c r="AR58" s="156" t="s">
        <v>167</v>
      </c>
      <c r="AS58" s="156" t="s">
        <v>171</v>
      </c>
      <c r="AT58" s="157" t="str">
        <f t="shared" si="1"/>
        <v>25%</v>
      </c>
      <c r="AU58" s="156" t="s">
        <v>174</v>
      </c>
      <c r="AV58" s="156" t="s">
        <v>179</v>
      </c>
      <c r="AW58" s="156" t="s">
        <v>183</v>
      </c>
      <c r="AX58" s="158">
        <f>IFERROR(IF(AQ58="Probabilidad",(M58-(+M58*AT58)),IF(AQ58="Impacto",M58,"")),"")</f>
        <v>0.4</v>
      </c>
      <c r="AY58" s="159" t="str">
        <f t="shared" si="2"/>
        <v>Baja</v>
      </c>
      <c r="AZ58" s="157">
        <f t="shared" si="3"/>
        <v>0.4</v>
      </c>
      <c r="BA58" s="159" t="str">
        <f t="shared" si="4"/>
        <v>Moderado</v>
      </c>
      <c r="BB58" s="157">
        <f>IFERROR(IF(AQ58="Impacto",(AJ58-(+AJ58*AT58)),IF(AQ58="Probabilidad",AJ58,"")),"")</f>
        <v>0.44999999999999996</v>
      </c>
      <c r="BC58" s="160" t="str">
        <f t="shared" si="5"/>
        <v>Moderado</v>
      </c>
      <c r="BD58" s="156" t="s">
        <v>188</v>
      </c>
      <c r="BE58" s="148"/>
      <c r="BF58" s="155"/>
      <c r="BG58" s="161"/>
      <c r="BH58" s="161"/>
      <c r="BI58" s="148"/>
      <c r="BJ58" s="155"/>
      <c r="BK58" s="132"/>
      <c r="BL58" s="132"/>
      <c r="BM58" s="132"/>
      <c r="BN58" s="132"/>
      <c r="BO58" s="132"/>
      <c r="BP58" s="132"/>
      <c r="BQ58" s="132"/>
      <c r="BR58" s="132"/>
      <c r="BS58" s="132"/>
      <c r="BT58" s="132"/>
      <c r="BU58" s="132"/>
      <c r="BV58" s="132"/>
      <c r="BW58" s="132"/>
      <c r="BX58" s="132"/>
      <c r="BY58" s="132"/>
      <c r="BZ58" s="132"/>
      <c r="CA58" s="132"/>
      <c r="CB58" s="132"/>
      <c r="CC58" s="132"/>
      <c r="CD58" s="132"/>
    </row>
    <row r="59" spans="1:82" ht="101.5" customHeight="1" x14ac:dyDescent="0.15">
      <c r="A59" s="272">
        <v>23</v>
      </c>
      <c r="B59" s="272" t="s">
        <v>504</v>
      </c>
      <c r="C59" s="272" t="s">
        <v>191</v>
      </c>
      <c r="D59" s="272" t="s">
        <v>214</v>
      </c>
      <c r="E59" s="210"/>
      <c r="F59" s="272" t="s">
        <v>505</v>
      </c>
      <c r="G59" s="272" t="s">
        <v>506</v>
      </c>
      <c r="H59" s="272" t="str">
        <f>_xlfn.CONCAT("Posibilidad de afectación ",IF(C59='[6]Opciones Tratamiento'!$E$2,"económica",IF(C59='[6]Opciones Tratamiento'!$E$4,"económica y reputacional",LOWER(C59)))," por ",LOWER(F59), ", debido a ",LOWER(G59))</f>
        <v>Posibilidad de afectación reputacional por emisión extemporánea del entregable requerido, debido a omisión del reparto o reparto extemporáneo 
omisión o extemporaneidad del proyecto de respuesta.
omisión o extemporaneidad de la revisión del proyecto de respuesta.
omisión o extemporaneidad en la firma del proyecto
omisión, extemporaneidad o errores en la radicación del proyecto
omisión, extemporaneidad o errores en las respuestas de solicitudes de la oficina asesora jurídica por parte de otras áreas u otras entidades
no disponibilidad de la  plataforma de gestión documental</v>
      </c>
      <c r="I59" s="275" t="s">
        <v>199</v>
      </c>
      <c r="J59" s="275" t="s">
        <v>228</v>
      </c>
      <c r="K59" s="275" t="s">
        <v>238</v>
      </c>
      <c r="L59" s="278" t="str">
        <f>IF(OR(K59='[6]Opciones Tratamiento'!$K$14,K59='[6]Opciones Tratamiento'!$K$15,K59='[6]Opciones Tratamiento'!$K$16),"Muy Baja",IF(OR(K59='[6]Opciones Tratamiento'!$K$10,K59='[6]Opciones Tratamiento'!$K$11,K59='[6]Opciones Tratamiento'!$K$12,K59='[6]Opciones Tratamiento'!$K$13),"Baja",IF(OR(K59='[6]Opciones Tratamiento'!$K$4,K59='[6]Opciones Tratamiento'!$K$5,K59='[6]Opciones Tratamiento'!$K$6,K59='[6]Opciones Tratamiento'!$K$7,K59='[6]Opciones Tratamiento'!$K$8,K59='[6]Opciones Tratamiento'!$K$9),"Media",IF(K59='[6]Opciones Tratamiento'!$K$3,"Alta",IF(OR(K59='[6]Opciones Tratamiento'!$K$2,K59='[6]Opciones Tratamiento'!$K$17),"Muy Alta")))))</f>
        <v>Media</v>
      </c>
      <c r="M59" s="281">
        <f>IF(L59="","",IF(L59="Muy Baja",0.2,IF(L59="Baja",0.4,IF(L59="Media",0.6,IF(L59="Alta",0.8,IF(L59="Muy Alta",1,))))))</f>
        <v>0.6</v>
      </c>
      <c r="N59" s="281" t="s">
        <v>147</v>
      </c>
      <c r="O59" s="206" t="str">
        <f>IF(NOT(ISERROR(MATCH(N59,'[6]Tabla Impacto'!$B$221:$B$223,0))),'[6]Tabla Impacto'!$F$223&amp;"Por favor no seleccionar los criterios de impacto(Afectación Económica o presupuestal y Pérdida Reputacional)",N59)</f>
        <v xml:space="preserve">     El riesgo afecta la imagen de la entidad con algunos usuarios de relevancia frente al logro de los objetivos</v>
      </c>
      <c r="P59" s="153"/>
      <c r="Q59" s="153"/>
      <c r="R59" s="153"/>
      <c r="S59" s="153"/>
      <c r="T59" s="153"/>
      <c r="U59" s="153"/>
      <c r="V59" s="153"/>
      <c r="W59" s="153"/>
      <c r="X59" s="153"/>
      <c r="Y59" s="153"/>
      <c r="Z59" s="153"/>
      <c r="AA59" s="153"/>
      <c r="AB59" s="153"/>
      <c r="AC59" s="153"/>
      <c r="AD59" s="153"/>
      <c r="AE59" s="153"/>
      <c r="AF59" s="153"/>
      <c r="AG59" s="153"/>
      <c r="AH59" s="153"/>
      <c r="AI59" s="278" t="str">
        <f>IF(OR(D59='[6]Opciones Tratamiento'!$H$2,D59='[6]Opciones Tratamiento'!$H$4),IF(OR(O59='[6]Tabla Impacto'!$C$11,O59='[6]Tabla Impacto'!$D$11),"Leve",IF(OR(O59='[6]Tabla Impacto'!$C$12,O59='[6]Tabla Impacto'!$D$12),"Menor",IF(OR(O59='[6]Tabla Impacto'!$C$13,O59='[6]Tabla Impacto'!$D$13),"Moderado",IF(OR(O59='[6]Tabla Impacto'!$C$14,O59='[6]Tabla Impacto'!$D$14),"Mayor",IF(OR(O59='[6]Tabla Impacto'!$C$15,O59='[6]Tabla Impacto'!$D$15),"Catastrófico",""))))),IF(D59='[6]Opciones Tratamiento'!$H$3,IF(COUNTIF('[6]Mapa final'!P59:AH59,"Si")&lt;=5,"Moderado",IF(AND(COUNTIF('[6]Mapa final'!P59:AH59,"Si")&gt;5,COUNTIF('[6]Mapa final'!P59:AH59,"Si")&lt;=10),"Mayor",IF(COUNTIF('[6]Mapa final'!P59:AH59,"Si")&gt;10,"Catastrófico","")))))</f>
        <v>Moderado</v>
      </c>
      <c r="AJ59" s="281">
        <f>IF(AI59="","",IF(AI59="Leve",0.2,IF(AI59="Menor",0.4,IF(AI59="Moderado",0.6,IF(AI59="Mayor",0.8,IF(AI59="Catastrófico",1,))))))</f>
        <v>0.6</v>
      </c>
      <c r="AK59" s="284" t="str">
        <f>IF(OR(AND(L59="Muy Baja",AI59="Leve"),AND(L59="Muy Baja",AI59="Menor"),AND(L59="Baja",AI59="Leve")),"Bajo",IF(OR(AND(L59="Muy baja",AI59="Moderado"),AND(L59="Baja",AI59="Menor"),AND(L59="Baja",AI59="Moderado"),AND(L59="Media",AI59="Leve"),AND(L59="Media",AI59="Menor"),AND(L59="Media",AI59="Moderado"),AND(L59="Alta",AI59="Leve"),AND(L59="Alta",AI59="Menor")),"Moderado",IF(OR(AND(L59="Muy Baja",AI59="Mayor"),AND(L59="Baja",AI59="Mayor"),AND(L59="Media",AI59="Mayor"),AND(L59="Alta",AI59="Moderado"),AND(L59="Alta",AI59="Mayor"),AND(L59="Muy Alta",AI59="Leve"),AND(L59="Muy Alta",AI59="Menor"),AND(L59="Muy Alta",AI59="Moderado"),AND(L59="Muy Alta",AI59="Mayor")),"Alto",IF(OR(AND(L59="Muy Baja",AI59="Catastrófico"),AND(L59="Baja",AI59="Catastrófico"),AND(L59="Media",AI59="Catastrófico"),AND(L59="Alta",AI59="Catastrófico"),AND(L59="Muy Alta",AI59="Catastrófico")),"Extremo",""))))</f>
        <v>Moderado</v>
      </c>
      <c r="AL59" s="155">
        <v>1</v>
      </c>
      <c r="AM59" s="155"/>
      <c r="AN59" s="155" t="e">
        <f>VLOOKUP(AM59,'[6]Opciones Tratamiento'!$M$2:$O$37,3,FALSE)</f>
        <v>#N/A</v>
      </c>
      <c r="AO59" s="151" t="e">
        <f>VLOOKUP(AM59,'[6]Opciones Tratamiento'!$M$2:$O$37,2,FALSE)</f>
        <v>#N/A</v>
      </c>
      <c r="AP59" s="150" t="s">
        <v>507</v>
      </c>
      <c r="AQ59" s="155" t="str">
        <f t="shared" si="0"/>
        <v>Probabilidad</v>
      </c>
      <c r="AR59" s="156" t="s">
        <v>163</v>
      </c>
      <c r="AS59" s="156" t="s">
        <v>171</v>
      </c>
      <c r="AT59" s="157" t="str">
        <f t="shared" si="1"/>
        <v>40%</v>
      </c>
      <c r="AU59" s="156" t="s">
        <v>174</v>
      </c>
      <c r="AV59" s="156" t="s">
        <v>179</v>
      </c>
      <c r="AW59" s="156" t="s">
        <v>183</v>
      </c>
      <c r="AX59" s="158">
        <f>IFERROR(IF(AQ59="Probabilidad",(M59-(+M59*AT59)),IF(AQ59="Impacto",M59,"")),"")</f>
        <v>0.36</v>
      </c>
      <c r="AY59" s="159" t="str">
        <f t="shared" si="2"/>
        <v>Baja</v>
      </c>
      <c r="AZ59" s="157">
        <f t="shared" si="3"/>
        <v>0.36</v>
      </c>
      <c r="BA59" s="159" t="str">
        <f t="shared" si="4"/>
        <v>Moderado</v>
      </c>
      <c r="BB59" s="157">
        <f>IFERROR(IF(AQ59="Impacto",(AJ59-(+AJ59*AT59)),IF(AQ59="Probabilidad",AJ59,"")),"")</f>
        <v>0.6</v>
      </c>
      <c r="BC59" s="160" t="str">
        <f t="shared" si="5"/>
        <v>Moderado</v>
      </c>
      <c r="BD59" s="156" t="s">
        <v>194</v>
      </c>
      <c r="BE59" s="148"/>
      <c r="BF59" s="155"/>
      <c r="BG59" s="161"/>
      <c r="BH59" s="161"/>
      <c r="BI59" s="148"/>
      <c r="BJ59" s="155"/>
      <c r="BK59" s="132"/>
      <c r="BL59" s="132"/>
      <c r="BM59" s="132"/>
      <c r="BN59" s="132"/>
      <c r="BO59" s="132"/>
      <c r="BP59" s="132"/>
      <c r="BQ59" s="132"/>
      <c r="BR59" s="132"/>
      <c r="BS59" s="132"/>
      <c r="BT59" s="132"/>
      <c r="BU59" s="132"/>
      <c r="BV59" s="132"/>
      <c r="BW59" s="132"/>
      <c r="BX59" s="132"/>
      <c r="BY59" s="132"/>
      <c r="BZ59" s="132"/>
      <c r="CA59" s="132"/>
      <c r="CB59" s="132"/>
      <c r="CC59" s="132"/>
      <c r="CD59" s="132"/>
    </row>
    <row r="60" spans="1:82" ht="101.5" customHeight="1" x14ac:dyDescent="0.15">
      <c r="A60" s="273"/>
      <c r="B60" s="273"/>
      <c r="C60" s="273"/>
      <c r="D60" s="273"/>
      <c r="E60" s="207"/>
      <c r="F60" s="273"/>
      <c r="G60" s="273"/>
      <c r="H60" s="273"/>
      <c r="I60" s="276"/>
      <c r="J60" s="276"/>
      <c r="K60" s="276"/>
      <c r="L60" s="279"/>
      <c r="M60" s="282"/>
      <c r="N60" s="282"/>
      <c r="O60" s="207"/>
      <c r="P60" s="153"/>
      <c r="Q60" s="153"/>
      <c r="R60" s="153"/>
      <c r="S60" s="153"/>
      <c r="T60" s="153"/>
      <c r="U60" s="153"/>
      <c r="V60" s="153"/>
      <c r="W60" s="153"/>
      <c r="X60" s="153"/>
      <c r="Y60" s="153"/>
      <c r="Z60" s="153"/>
      <c r="AA60" s="153"/>
      <c r="AB60" s="153"/>
      <c r="AC60" s="153"/>
      <c r="AD60" s="153"/>
      <c r="AE60" s="153"/>
      <c r="AF60" s="153"/>
      <c r="AG60" s="153"/>
      <c r="AH60" s="153"/>
      <c r="AI60" s="279"/>
      <c r="AJ60" s="282"/>
      <c r="AK60" s="285"/>
      <c r="AL60" s="155">
        <v>2</v>
      </c>
      <c r="AM60" s="155"/>
      <c r="AN60" s="155" t="e">
        <f>VLOOKUP(AM60,'[6]Opciones Tratamiento'!$M$2:$O$37,3,FALSE)</f>
        <v>#N/A</v>
      </c>
      <c r="AO60" s="151" t="e">
        <f>VLOOKUP(AM60,'[6]Opciones Tratamiento'!$M$2:$O$37,2,FALSE)</f>
        <v>#N/A</v>
      </c>
      <c r="AP60" s="150" t="s">
        <v>508</v>
      </c>
      <c r="AQ60" s="155" t="str">
        <f t="shared" si="0"/>
        <v>Probabilidad</v>
      </c>
      <c r="AR60" s="156" t="s">
        <v>163</v>
      </c>
      <c r="AS60" s="156" t="s">
        <v>171</v>
      </c>
      <c r="AT60" s="157" t="str">
        <f t="shared" si="1"/>
        <v>40%</v>
      </c>
      <c r="AU60" s="156" t="s">
        <v>177</v>
      </c>
      <c r="AV60" s="156" t="s">
        <v>179</v>
      </c>
      <c r="AW60" s="156" t="s">
        <v>183</v>
      </c>
      <c r="AX60" s="158">
        <f>IFERROR(IF(AND(AQ59="Probabilidad",AQ60="Probabilidad"),(AZ59-(+AZ59*AT60)),IF(AQ60="Probabilidad",(M59-(+M59*AT60)),IF(AQ60="Impacto",AZ59,""))),"")</f>
        <v>0.216</v>
      </c>
      <c r="AY60" s="159" t="str">
        <f t="shared" si="2"/>
        <v>Baja</v>
      </c>
      <c r="AZ60" s="157">
        <f t="shared" si="3"/>
        <v>0.216</v>
      </c>
      <c r="BA60" s="159" t="str">
        <f t="shared" si="4"/>
        <v>Moderado</v>
      </c>
      <c r="BB60" s="157">
        <v>0.6</v>
      </c>
      <c r="BC60" s="160" t="str">
        <f t="shared" si="5"/>
        <v>Moderado</v>
      </c>
      <c r="BD60" s="156" t="s">
        <v>194</v>
      </c>
      <c r="BE60" s="148"/>
      <c r="BF60" s="155"/>
      <c r="BG60" s="161"/>
      <c r="BH60" s="161"/>
      <c r="BI60" s="148"/>
      <c r="BJ60" s="155"/>
      <c r="BK60" s="37"/>
      <c r="BL60" s="37"/>
      <c r="BM60" s="37"/>
      <c r="BN60" s="37"/>
      <c r="BO60" s="37"/>
      <c r="BP60" s="37"/>
      <c r="BQ60" s="37"/>
      <c r="BR60" s="37"/>
      <c r="BS60" s="37"/>
      <c r="BT60" s="37"/>
      <c r="BU60" s="37"/>
      <c r="BV60" s="37"/>
      <c r="BW60" s="37"/>
      <c r="BX60" s="37"/>
      <c r="BY60" s="37"/>
      <c r="BZ60" s="37"/>
      <c r="CA60" s="37"/>
      <c r="CB60" s="37"/>
      <c r="CC60" s="37"/>
      <c r="CD60" s="37"/>
    </row>
    <row r="61" spans="1:82" ht="101.5" customHeight="1" x14ac:dyDescent="0.15">
      <c r="A61" s="273"/>
      <c r="B61" s="273"/>
      <c r="C61" s="273"/>
      <c r="D61" s="273"/>
      <c r="E61" s="207"/>
      <c r="F61" s="273"/>
      <c r="G61" s="273"/>
      <c r="H61" s="273"/>
      <c r="I61" s="276"/>
      <c r="J61" s="276"/>
      <c r="K61" s="276"/>
      <c r="L61" s="279"/>
      <c r="M61" s="282"/>
      <c r="N61" s="282"/>
      <c r="O61" s="207"/>
      <c r="P61" s="153"/>
      <c r="Q61" s="153"/>
      <c r="R61" s="153"/>
      <c r="S61" s="153"/>
      <c r="T61" s="153"/>
      <c r="U61" s="153"/>
      <c r="V61" s="153"/>
      <c r="W61" s="153"/>
      <c r="X61" s="153"/>
      <c r="Y61" s="153"/>
      <c r="Z61" s="153"/>
      <c r="AA61" s="153"/>
      <c r="AB61" s="153"/>
      <c r="AC61" s="153"/>
      <c r="AD61" s="153"/>
      <c r="AE61" s="153"/>
      <c r="AF61" s="153"/>
      <c r="AG61" s="153"/>
      <c r="AH61" s="153"/>
      <c r="AI61" s="279"/>
      <c r="AJ61" s="282"/>
      <c r="AK61" s="285"/>
      <c r="AL61" s="155">
        <v>3</v>
      </c>
      <c r="AM61" s="155"/>
      <c r="AN61" s="155" t="e">
        <f>VLOOKUP(AM61,'[6]Opciones Tratamiento'!$M$2:$O$37,3,FALSE)</f>
        <v>#N/A</v>
      </c>
      <c r="AO61" s="151" t="e">
        <f>VLOOKUP(AM61,'[6]Opciones Tratamiento'!$M$2:$O$37,2,FALSE)</f>
        <v>#N/A</v>
      </c>
      <c r="AP61" s="150" t="s">
        <v>509</v>
      </c>
      <c r="AQ61" s="155" t="str">
        <f t="shared" si="0"/>
        <v>Impacto</v>
      </c>
      <c r="AR61" s="156" t="s">
        <v>167</v>
      </c>
      <c r="AS61" s="156" t="s">
        <v>171</v>
      </c>
      <c r="AT61" s="157" t="str">
        <f t="shared" si="1"/>
        <v>25%</v>
      </c>
      <c r="AU61" s="156" t="s">
        <v>177</v>
      </c>
      <c r="AV61" s="156" t="s">
        <v>179</v>
      </c>
      <c r="AW61" s="156" t="s">
        <v>183</v>
      </c>
      <c r="AX61" s="158">
        <f>IFERROR(IF(AND(AQ60="Probabilidad",AQ61="Probabilidad"),(AZ60-(+AZ60*AT61)),IF(AND(AQ60="Impacto",AQ61="Probabilidad"),(AZ59-(+AZ59*AT61)),IF(AQ61="Impacto",AZ60,""))),"")</f>
        <v>0.216</v>
      </c>
      <c r="AY61" s="159" t="str">
        <f t="shared" si="2"/>
        <v>Baja</v>
      </c>
      <c r="AZ61" s="157">
        <f t="shared" si="3"/>
        <v>0.216</v>
      </c>
      <c r="BA61" s="159" t="str">
        <f t="shared" si="4"/>
        <v>Moderado</v>
      </c>
      <c r="BB61" s="157">
        <f>IFERROR(IF(AND(AQ60="Impacto",AQ61="Impacto"),(BB60-(+BB60*AT61)),IF(AND(AQ60="Probabilidad",AQ61="Impacto"),(BB59-(+BB59*AT61)),IF(AQ61="Probabilidad",BB60,""))),"")</f>
        <v>0.44999999999999996</v>
      </c>
      <c r="BC61" s="160" t="str">
        <f t="shared" si="5"/>
        <v>Moderado</v>
      </c>
      <c r="BD61" s="156" t="s">
        <v>194</v>
      </c>
      <c r="BE61" s="148"/>
      <c r="BF61" s="155"/>
      <c r="BG61" s="161"/>
      <c r="BH61" s="161"/>
      <c r="BI61" s="148"/>
      <c r="BJ61" s="155"/>
      <c r="BK61" s="37"/>
      <c r="BL61" s="37"/>
      <c r="BM61" s="37"/>
      <c r="BN61" s="37"/>
      <c r="BO61" s="37"/>
      <c r="BP61" s="37"/>
      <c r="BQ61" s="37"/>
      <c r="BR61" s="37"/>
      <c r="BS61" s="37"/>
      <c r="BT61" s="37"/>
      <c r="BU61" s="37"/>
      <c r="BV61" s="37"/>
      <c r="BW61" s="37"/>
      <c r="BX61" s="37"/>
      <c r="BY61" s="37"/>
      <c r="BZ61" s="37"/>
      <c r="CA61" s="37"/>
      <c r="CB61" s="37"/>
      <c r="CC61" s="37"/>
      <c r="CD61" s="37"/>
    </row>
    <row r="62" spans="1:82" ht="101.5" customHeight="1" x14ac:dyDescent="0.15">
      <c r="A62" s="274"/>
      <c r="B62" s="274"/>
      <c r="C62" s="274"/>
      <c r="D62" s="274"/>
      <c r="E62" s="149"/>
      <c r="F62" s="274"/>
      <c r="G62" s="274"/>
      <c r="H62" s="274"/>
      <c r="I62" s="277"/>
      <c r="J62" s="277"/>
      <c r="K62" s="277"/>
      <c r="L62" s="280"/>
      <c r="M62" s="283"/>
      <c r="N62" s="283"/>
      <c r="O62" s="149"/>
      <c r="P62" s="153"/>
      <c r="Q62" s="153"/>
      <c r="R62" s="153"/>
      <c r="S62" s="153"/>
      <c r="T62" s="153"/>
      <c r="U62" s="153"/>
      <c r="V62" s="153"/>
      <c r="W62" s="153"/>
      <c r="X62" s="153"/>
      <c r="Y62" s="153"/>
      <c r="Z62" s="153"/>
      <c r="AA62" s="153"/>
      <c r="AB62" s="153"/>
      <c r="AC62" s="153"/>
      <c r="AD62" s="153"/>
      <c r="AE62" s="153"/>
      <c r="AF62" s="153"/>
      <c r="AG62" s="153"/>
      <c r="AH62" s="153"/>
      <c r="AI62" s="280"/>
      <c r="AJ62" s="283"/>
      <c r="AK62" s="286"/>
      <c r="AL62" s="155">
        <v>4</v>
      </c>
      <c r="AM62" s="155"/>
      <c r="AN62" s="155"/>
      <c r="AO62" s="151"/>
      <c r="AP62" s="150" t="s">
        <v>558</v>
      </c>
      <c r="AQ62" s="155" t="str">
        <f t="shared" si="0"/>
        <v>Probabilidad</v>
      </c>
      <c r="AR62" s="156" t="s">
        <v>163</v>
      </c>
      <c r="AS62" s="156" t="s">
        <v>171</v>
      </c>
      <c r="AT62" s="157" t="str">
        <f t="shared" si="1"/>
        <v>40%</v>
      </c>
      <c r="AU62" s="156" t="s">
        <v>177</v>
      </c>
      <c r="AV62" s="156" t="s">
        <v>179</v>
      </c>
      <c r="AW62" s="156" t="s">
        <v>183</v>
      </c>
      <c r="AX62" s="158">
        <f>IFERROR(IF(AND(AQ61="Probabilidad",AQ62="Probabilidad"),(AZ61-(+AZ61*AT62)),IF(AND(AQ61="Impacto",AQ62="Probabilidad"),(AZ60-(+AZ60*AT62)),IF(AQ62="Impacto",AZ61,""))),"")</f>
        <v>0.12959999999999999</v>
      </c>
      <c r="AY62" s="159" t="str">
        <f t="shared" si="2"/>
        <v>Muy Baja</v>
      </c>
      <c r="AZ62" s="157">
        <f t="shared" si="3"/>
        <v>0.12959999999999999</v>
      </c>
      <c r="BA62" s="159" t="str">
        <f t="shared" si="4"/>
        <v>Moderado</v>
      </c>
      <c r="BB62" s="157">
        <f>IFERROR(IF(AND(AQ61="Impacto",AQ62="Impacto"),(BB61-(+BB61*AT62)),IF(AND(AQ61="Probabilidad",AQ62="Impacto"),(BB60-(+BB60*AT62)),IF(AQ62="Probabilidad",BB61,""))),"")</f>
        <v>0.44999999999999996</v>
      </c>
      <c r="BC62" s="160" t="str">
        <f t="shared" si="5"/>
        <v>Moderado</v>
      </c>
      <c r="BD62" s="156" t="s">
        <v>194</v>
      </c>
      <c r="BE62" s="148"/>
      <c r="BF62" s="155"/>
      <c r="BG62" s="161"/>
      <c r="BH62" s="161"/>
      <c r="BI62" s="148"/>
      <c r="BJ62" s="155"/>
      <c r="BK62" s="37"/>
      <c r="BL62" s="37"/>
      <c r="BM62" s="37"/>
      <c r="BN62" s="37"/>
      <c r="BO62" s="37"/>
      <c r="BP62" s="37"/>
      <c r="BQ62" s="37"/>
      <c r="BR62" s="37"/>
      <c r="BS62" s="37"/>
      <c r="BT62" s="37"/>
      <c r="BU62" s="37"/>
      <c r="BV62" s="37"/>
      <c r="BW62" s="37"/>
      <c r="BX62" s="37"/>
      <c r="BY62" s="37"/>
      <c r="BZ62" s="37"/>
      <c r="CA62" s="37"/>
      <c r="CB62" s="37"/>
      <c r="CC62" s="37"/>
      <c r="CD62" s="37"/>
    </row>
    <row r="63" spans="1:82" ht="93.5" customHeight="1" x14ac:dyDescent="0.15">
      <c r="A63" s="148">
        <v>24</v>
      </c>
      <c r="B63" s="148" t="s">
        <v>504</v>
      </c>
      <c r="C63" s="148" t="s">
        <v>191</v>
      </c>
      <c r="D63" s="148" t="s">
        <v>214</v>
      </c>
      <c r="E63" s="148"/>
      <c r="F63" s="148" t="s">
        <v>510</v>
      </c>
      <c r="G63" s="148" t="s">
        <v>511</v>
      </c>
      <c r="H63" s="148" t="str">
        <f>_xlfn.CONCAT("Posibilidad de afectación ",IF(C63='[6]Opciones Tratamiento'!$E$2,"económica",IF(C63='[6]Opciones Tratamiento'!$E$4,"económica y reputacional",LOWER(C63)))," por ",LOWER(F63), ", debido a ",LOWER(G63))</f>
        <v>Posibilidad de afectación reputacional por entregable de deficiente calidad , debido a debilidades en la fundamentación jurídica del entregable</v>
      </c>
      <c r="I63" s="148" t="s">
        <v>199</v>
      </c>
      <c r="J63" s="155" t="s">
        <v>228</v>
      </c>
      <c r="K63" s="155" t="s">
        <v>238</v>
      </c>
      <c r="L63" s="152" t="str">
        <f>IF(OR(K63='[6]Opciones Tratamiento'!$K$14,K63='[6]Opciones Tratamiento'!$K$15,K63='[6]Opciones Tratamiento'!$K$16),"Muy Baja",IF(OR(K63='[6]Opciones Tratamiento'!$K$10,K63='[6]Opciones Tratamiento'!$K$11,K63='[6]Opciones Tratamiento'!$K$12,K63='[6]Opciones Tratamiento'!$K$13),"Baja",IF(OR(K63='[6]Opciones Tratamiento'!$K$4,K63='[6]Opciones Tratamiento'!$K$5,K63='[6]Opciones Tratamiento'!$K$6,K63='[6]Opciones Tratamiento'!$K$7,K63='[6]Opciones Tratamiento'!$K$8,K63='[6]Opciones Tratamiento'!$K$9),"Media",IF(K63='[6]Opciones Tratamiento'!$K$3,"Alta",IF(OR(K63='[6]Opciones Tratamiento'!$K$2,K63='[6]Opciones Tratamiento'!$K$17),"Muy Alta")))))</f>
        <v>Media</v>
      </c>
      <c r="M63" s="153">
        <f>IF(L63="","",IF(L63="Muy Baja",0.2,IF(L63="Baja",0.4,IF(L63="Media",0.6,IF(L63="Alta",0.8,IF(L63="Muy Alta",1,))))))</f>
        <v>0.6</v>
      </c>
      <c r="N63" s="153" t="s">
        <v>147</v>
      </c>
      <c r="O63" s="153" t="str">
        <f>IF(NOT(ISERROR(MATCH(N63,'[6]Tabla Impacto'!$B$221:$B$223,0))),'[6]Tabla Impacto'!$F$223&amp;"Por favor no seleccionar los criterios de impacto(Afectación Económica o presupuestal y Pérdida Reputacional)",N63)</f>
        <v xml:space="preserve">     El riesgo afecta la imagen de la entidad con algunos usuarios de relevancia frente al logro de los objetivos</v>
      </c>
      <c r="P63" s="153"/>
      <c r="Q63" s="153"/>
      <c r="R63" s="153"/>
      <c r="S63" s="153"/>
      <c r="T63" s="153"/>
      <c r="U63" s="153"/>
      <c r="V63" s="153"/>
      <c r="W63" s="153"/>
      <c r="X63" s="153"/>
      <c r="Y63" s="153"/>
      <c r="Z63" s="153"/>
      <c r="AA63" s="153"/>
      <c r="AB63" s="153"/>
      <c r="AC63" s="153"/>
      <c r="AD63" s="153"/>
      <c r="AE63" s="153"/>
      <c r="AF63" s="153"/>
      <c r="AG63" s="153"/>
      <c r="AH63" s="153"/>
      <c r="AI63" s="152" t="str">
        <f>IF(OR(D63='[6]Opciones Tratamiento'!$H$2,D63='[6]Opciones Tratamiento'!$H$4),IF(OR(O63='[6]Tabla Impacto'!$C$11,O63='[6]Tabla Impacto'!$D$11),"Leve",IF(OR(O63='[6]Tabla Impacto'!$C$12,O63='[6]Tabla Impacto'!$D$12),"Menor",IF(OR(O63='[6]Tabla Impacto'!$C$13,O63='[6]Tabla Impacto'!$D$13),"Moderado",IF(OR(O63='[6]Tabla Impacto'!$C$14,O63='[6]Tabla Impacto'!$D$14),"Mayor",IF(OR(O63='[6]Tabla Impacto'!$C$15,O63='[6]Tabla Impacto'!$D$15),"Catastrófico",""))))),IF(D63='[6]Opciones Tratamiento'!$H$3,IF(COUNTIF('[6]Mapa final'!P63:AH63,"Si")&lt;=5,"Moderado",IF(AND(COUNTIF('[6]Mapa final'!P63:AH63,"Si")&gt;5,COUNTIF('[6]Mapa final'!P63:AH63,"Si")&lt;=10),"Mayor",IF(COUNTIF('[6]Mapa final'!P63:AH63,"Si")&gt;10,"Catastrófico","")))))</f>
        <v>Moderado</v>
      </c>
      <c r="AJ63" s="153">
        <f>IF(AI63="","",IF(AI63="Leve",0.2,IF(AI63="Menor",0.4,IF(AI63="Moderado",0.6,IF(AI63="Mayor",0.8,IF(AI63="Catastrófico",1,))))))</f>
        <v>0.6</v>
      </c>
      <c r="AK63" s="154" t="str">
        <f>IF(OR(AND(L63="Muy Baja",AI63="Leve"),AND(L63="Muy Baja",AI63="Menor"),AND(L63="Baja",AI63="Leve")),"Bajo",IF(OR(AND(L63="Muy baja",AI63="Moderado"),AND(L63="Baja",AI63="Menor"),AND(L63="Baja",AI63="Moderado"),AND(L63="Media",AI63="Leve"),AND(L63="Media",AI63="Menor"),AND(L63="Media",AI63="Moderado"),AND(L63="Alta",AI63="Leve"),AND(L63="Alta",AI63="Menor")),"Moderado",IF(OR(AND(L63="Muy Baja",AI63="Mayor"),AND(L63="Baja",AI63="Mayor"),AND(L63="Media",AI63="Mayor"),AND(L63="Alta",AI63="Moderado"),AND(L63="Alta",AI63="Mayor"),AND(L63="Muy Alta",AI63="Leve"),AND(L63="Muy Alta",AI63="Menor"),AND(L63="Muy Alta",AI63="Moderado"),AND(L63="Muy Alta",AI63="Mayor")),"Alto",IF(OR(AND(L63="Muy Baja",AI63="Catastrófico"),AND(L63="Baja",AI63="Catastrófico"),AND(L63="Media",AI63="Catastrófico"),AND(L63="Alta",AI63="Catastrófico"),AND(L63="Muy Alta",AI63="Catastrófico")),"Extremo",""))))</f>
        <v>Moderado</v>
      </c>
      <c r="AL63" s="155">
        <v>1</v>
      </c>
      <c r="AM63" s="155"/>
      <c r="AN63" s="155" t="e">
        <f>VLOOKUP(AM63,'[6]Opciones Tratamiento'!$M$2:$O$37,3,FALSE)</f>
        <v>#N/A</v>
      </c>
      <c r="AO63" s="151" t="e">
        <f>VLOOKUP(AM63,'[6]Opciones Tratamiento'!$M$2:$O$37,2,FALSE)</f>
        <v>#N/A</v>
      </c>
      <c r="AP63" s="151" t="s">
        <v>512</v>
      </c>
      <c r="AQ63" s="155" t="str">
        <f t="shared" si="0"/>
        <v>Probabilidad</v>
      </c>
      <c r="AR63" s="156" t="s">
        <v>163</v>
      </c>
      <c r="AS63" s="156" t="s">
        <v>171</v>
      </c>
      <c r="AT63" s="157" t="str">
        <f t="shared" si="1"/>
        <v>40%</v>
      </c>
      <c r="AU63" s="156" t="s">
        <v>174</v>
      </c>
      <c r="AV63" s="156" t="s">
        <v>179</v>
      </c>
      <c r="AW63" s="156" t="s">
        <v>183</v>
      </c>
      <c r="AX63" s="158">
        <f>IFERROR(IF(AQ63="Probabilidad",(M63-(+M63*AT63)),IF(AQ63="Impacto",M63,"")),"")</f>
        <v>0.36</v>
      </c>
      <c r="AY63" s="159" t="str">
        <f t="shared" si="2"/>
        <v>Baja</v>
      </c>
      <c r="AZ63" s="157">
        <f t="shared" si="3"/>
        <v>0.36</v>
      </c>
      <c r="BA63" s="159" t="str">
        <f t="shared" si="4"/>
        <v>Moderado</v>
      </c>
      <c r="BB63" s="157">
        <f>IFERROR(IF(AQ63="Impacto",(AJ63-(+AJ63*AT63)),IF(AQ63="Probabilidad",AJ63,"")),"")</f>
        <v>0.6</v>
      </c>
      <c r="BC63" s="160" t="str">
        <f t="shared" si="5"/>
        <v>Moderado</v>
      </c>
      <c r="BD63" s="156" t="s">
        <v>188</v>
      </c>
      <c r="BE63" s="148"/>
      <c r="BF63" s="155"/>
      <c r="BG63" s="161"/>
      <c r="BH63" s="161"/>
      <c r="BI63" s="148"/>
      <c r="BJ63" s="155"/>
      <c r="BK63" s="132"/>
      <c r="BL63" s="132"/>
      <c r="BM63" s="132"/>
      <c r="BN63" s="132"/>
      <c r="BO63" s="132"/>
      <c r="BP63" s="132"/>
      <c r="BQ63" s="132"/>
      <c r="BR63" s="132"/>
      <c r="BS63" s="132"/>
      <c r="BT63" s="132"/>
      <c r="BU63" s="132"/>
      <c r="BV63" s="132"/>
      <c r="BW63" s="132"/>
      <c r="BX63" s="132"/>
      <c r="BY63" s="132"/>
      <c r="BZ63" s="132"/>
      <c r="CA63" s="132"/>
      <c r="CB63" s="132"/>
      <c r="CC63" s="132"/>
      <c r="CD63" s="132"/>
    </row>
    <row r="64" spans="1:82" ht="151.5" customHeight="1" x14ac:dyDescent="0.15">
      <c r="A64" s="223">
        <v>25</v>
      </c>
      <c r="B64" s="262" t="s">
        <v>513</v>
      </c>
      <c r="C64" s="224" t="s">
        <v>193</v>
      </c>
      <c r="D64" s="224" t="s">
        <v>214</v>
      </c>
      <c r="E64" s="224"/>
      <c r="F64" s="224" t="s">
        <v>514</v>
      </c>
      <c r="G64" s="224" t="s">
        <v>515</v>
      </c>
      <c r="H64" s="224" t="str">
        <f>_xlfn.CONCAT("Posibilidad de afectación ",IF(C64='Opciones Tratamiento'!$E$2,"económica",IF(C64='Opciones Tratamiento'!$E$4,"económica y reputacional",LOWER(C64)))," por ",LOWER(F64), ", debido a ",LOWER(G64))</f>
        <v>Posibilidad de afectación económica y reputacional por incumplimiento en el pago oportuno de las obligaciones de la entidad, debido a incorrecta programación del pac
demoras en la recepción de la información requerida para el pago de las obligaciones
falta de apropiación presupuestal requerida para financiar el pago de las obligaciones
errores en el diligenciamiento de los formatos necesarios para el tramite de pagos
falta en los soportes requeridos para el tramite de pago</v>
      </c>
      <c r="I64" s="224" t="s">
        <v>199</v>
      </c>
      <c r="J64" s="223" t="s">
        <v>227</v>
      </c>
      <c r="K64" s="223" t="s">
        <v>234</v>
      </c>
      <c r="L64" s="218" t="str">
        <f>IF(OR(K64='Opciones Tratamiento'!$K$14,K64='Opciones Tratamiento'!$K$15,K64='Opciones Tratamiento'!$K$16),"Muy Baja",IF(OR(K64='Opciones Tratamiento'!$K$10,K64='Opciones Tratamiento'!$K$11,K64='Opciones Tratamiento'!$K$12,K64='Opciones Tratamiento'!$K$13),"Baja",IF(OR(K64='Opciones Tratamiento'!$K$4,K64='Opciones Tratamiento'!$K$5,K64='Opciones Tratamiento'!$K$6,K64='Opciones Tratamiento'!$K$7,K64='Opciones Tratamiento'!$K$8,K64='Opciones Tratamiento'!$K$9),"Media",IF(K64='Opciones Tratamiento'!$K$3,"Alta",IF(OR(K64='Opciones Tratamiento'!$K$2,K64='Opciones Tratamiento'!$K$17),"Muy Alta")))))</f>
        <v>Muy Alta</v>
      </c>
      <c r="M64" s="221">
        <f>IF(L64="","",IF(L64="Muy Baja",0.2,IF(L64="Baja",0.4,IF(L64="Media",0.6,IF(L64="Alta",0.8,IF(L64="Muy Alta",1,))))))</f>
        <v>1</v>
      </c>
      <c r="N64" s="221" t="s">
        <v>141</v>
      </c>
      <c r="O64" s="221" t="str">
        <f ca="1">IF(NOT(ISERROR(MATCH(N64,'Tabla Impacto'!$B$221:$B$223,0))),'Tabla Impacto'!$F$223&amp;"Por favor no seleccionar los criterios de impacto(Afectación Económica o presupuestal y Pérdida Reputacional)",N64)</f>
        <v xml:space="preserve">     Afectación menor a 10 SMLMV .</v>
      </c>
      <c r="P64" s="131"/>
      <c r="Q64" s="131"/>
      <c r="R64" s="131"/>
      <c r="S64" s="131"/>
      <c r="T64" s="131"/>
      <c r="U64" s="134"/>
      <c r="V64" s="134"/>
      <c r="W64" s="134"/>
      <c r="X64" s="134"/>
      <c r="Y64" s="134"/>
      <c r="Z64" s="134"/>
      <c r="AA64" s="134"/>
      <c r="AB64" s="134"/>
      <c r="AC64" s="134"/>
      <c r="AD64" s="131"/>
      <c r="AE64" s="131"/>
      <c r="AF64" s="131"/>
      <c r="AG64" s="131"/>
      <c r="AH64" s="131"/>
      <c r="AI64" s="218" t="str">
        <f ca="1">IF(OR(D64='Opciones Tratamiento'!$H$2,D64='Opciones Tratamiento'!$H$4),IF(OR(O64='Tabla Impacto'!$C$11,O64='Tabla Impacto'!$D$11),"Leve",IF(OR(O64='Tabla Impacto'!$C$12,O64='Tabla Impacto'!$D$12),"Menor",IF(OR(O64='Tabla Impacto'!$C$13,O64='Tabla Impacto'!$D$13),"Moderado",IF(OR(O64='Tabla Impacto'!$C$14,O64='Tabla Impacto'!$D$14),"Mayor",IF(OR(O64='Tabla Impacto'!$C$15,O64='Tabla Impacto'!$D$15),"Catastrófico",""))))),IF(D64='Opciones Tratamiento'!$H$3,IF(COUNTIF('Mapa final'!P64:AH64,"Si")&lt;=5,"Moderado",IF(AND(COUNTIF('Mapa final'!P64:AH64,"Si")&gt;5,COUNTIF('Mapa final'!P64:AH64,"Si")&lt;=10),"Mayor",IF(COUNTIF('Mapa final'!P64:AH64,"Si")&gt;10,"Catastrófico","")))))</f>
        <v>Leve</v>
      </c>
      <c r="AJ64" s="221">
        <f ca="1">IF(AI64="","",IF(AI64="Leve",0.2,IF(AI64="Menor",0.4,IF(AI64="Moderado",0.6,IF(AI64="Mayor",0.8,IF(AI64="Catastrófico",1,))))))</f>
        <v>0.2</v>
      </c>
      <c r="AK64" s="222" t="str">
        <f ca="1">IF(OR(AND(L64="Muy Baja",AI64="Leve"),AND(L64="Muy Baja",AI64="Menor"),AND(L64="Baja",AI64="Leve")),"Bajo",IF(OR(AND(L64="Muy baja",AI64="Moderado"),AND(L64="Baja",AI64="Menor"),AND(L64="Baja",AI64="Moderado"),AND(L64="Media",AI64="Leve"),AND(L64="Media",AI64="Menor"),AND(L64="Media",AI64="Moderado"),AND(L64="Alta",AI64="Leve"),AND(L64="Alta",AI64="Menor")),"Moderado",IF(OR(AND(L64="Muy Baja",AI64="Mayor"),AND(L64="Baja",AI64="Mayor"),AND(L64="Media",AI64="Mayor"),AND(L64="Alta",AI64="Moderado"),AND(L64="Alta",AI64="Mayor"),AND(L64="Muy Alta",AI64="Leve"),AND(L64="Muy Alta",AI64="Menor"),AND(L64="Muy Alta",AI64="Moderado"),AND(L64="Muy Alta",AI64="Mayor")),"Alto",IF(OR(AND(L64="Muy Baja",AI64="Catastrófico"),AND(L64="Baja",AI64="Catastrófico"),AND(L64="Media",AI64="Catastrófico"),AND(L64="Alta",AI64="Catastrófico"),AND(L64="Muy Alta",AI64="Catastrófico")),"Extremo",""))))</f>
        <v>Alto</v>
      </c>
      <c r="AL64" s="24">
        <v>1</v>
      </c>
      <c r="AM64" s="24"/>
      <c r="AN64" s="24" t="e">
        <f>VLOOKUP(AM64,'Opciones Tratamiento'!$M$2:$O$37,3,FALSE)</f>
        <v>#N/A</v>
      </c>
      <c r="AO64" s="25" t="e">
        <f>VLOOKUP(AM64,'Opciones Tratamiento'!$M$2:$O$37,2,FALSE)</f>
        <v>#N/A</v>
      </c>
      <c r="AP64" s="150" t="s">
        <v>516</v>
      </c>
      <c r="AQ64" s="24" t="str">
        <f t="shared" si="0"/>
        <v>Probabilidad</v>
      </c>
      <c r="AR64" s="26" t="s">
        <v>163</v>
      </c>
      <c r="AS64" s="26" t="s">
        <v>171</v>
      </c>
      <c r="AT64" s="27" t="str">
        <f t="shared" si="1"/>
        <v>40%</v>
      </c>
      <c r="AU64" s="156" t="s">
        <v>174</v>
      </c>
      <c r="AV64" s="156" t="s">
        <v>179</v>
      </c>
      <c r="AW64" s="156" t="s">
        <v>183</v>
      </c>
      <c r="AX64" s="28">
        <f>IFERROR(IF(AQ64="Probabilidad",(M64-(+M64*AT64)),IF(AQ64="Impacto",M64,"")),"")</f>
        <v>0.6</v>
      </c>
      <c r="AY64" s="29" t="str">
        <f t="shared" si="2"/>
        <v>Media</v>
      </c>
      <c r="AZ64" s="30">
        <f t="shared" si="3"/>
        <v>0.6</v>
      </c>
      <c r="BA64" s="29" t="str">
        <f t="shared" ca="1" si="4"/>
        <v>Leve</v>
      </c>
      <c r="BB64" s="30">
        <f ca="1">IFERROR(IF(AQ64="Impacto",(AJ64-(+AJ64*AT64)),IF(AQ64="Probabilidad",AJ64,"")),"")</f>
        <v>0.2</v>
      </c>
      <c r="BC64" s="31" t="str">
        <f t="shared" ca="1" si="5"/>
        <v>Moderado</v>
      </c>
      <c r="BD64" s="32" t="s">
        <v>192</v>
      </c>
      <c r="BE64" s="33"/>
      <c r="BF64" s="24"/>
      <c r="BG64" s="34"/>
      <c r="BH64" s="34"/>
      <c r="BI64" s="33"/>
      <c r="BJ64" s="24"/>
      <c r="BK64" s="18"/>
      <c r="BL64" s="18"/>
      <c r="BM64" s="18"/>
      <c r="BN64" s="18"/>
      <c r="BO64" s="18"/>
      <c r="BP64" s="18"/>
      <c r="BQ64" s="18"/>
      <c r="BR64" s="18"/>
      <c r="BS64" s="18"/>
      <c r="BT64" s="18"/>
      <c r="BU64" s="18"/>
      <c r="BV64" s="18"/>
      <c r="BW64" s="18"/>
      <c r="BX64" s="18"/>
      <c r="BY64" s="18"/>
      <c r="BZ64" s="18"/>
      <c r="CA64" s="18"/>
      <c r="CB64" s="18"/>
      <c r="CC64" s="18"/>
      <c r="CD64" s="18"/>
    </row>
    <row r="65" spans="1:82" ht="151.5" customHeight="1" x14ac:dyDescent="0.15">
      <c r="A65" s="219"/>
      <c r="B65" s="229"/>
      <c r="C65" s="219"/>
      <c r="D65" s="219"/>
      <c r="E65" s="219"/>
      <c r="F65" s="219"/>
      <c r="G65" s="219"/>
      <c r="H65" s="219"/>
      <c r="I65" s="219"/>
      <c r="J65" s="219"/>
      <c r="K65" s="219"/>
      <c r="L65" s="219"/>
      <c r="M65" s="219"/>
      <c r="N65" s="219"/>
      <c r="O65" s="219"/>
      <c r="P65" s="131"/>
      <c r="Q65" s="131"/>
      <c r="R65" s="131"/>
      <c r="S65" s="131"/>
      <c r="T65" s="131"/>
      <c r="U65" s="134"/>
      <c r="V65" s="134"/>
      <c r="W65" s="134"/>
      <c r="X65" s="134"/>
      <c r="Y65" s="134"/>
      <c r="Z65" s="134"/>
      <c r="AA65" s="134"/>
      <c r="AB65" s="134"/>
      <c r="AC65" s="134"/>
      <c r="AD65" s="131"/>
      <c r="AE65" s="131"/>
      <c r="AF65" s="131"/>
      <c r="AG65" s="131"/>
      <c r="AH65" s="131"/>
      <c r="AI65" s="219"/>
      <c r="AJ65" s="219"/>
      <c r="AK65" s="219"/>
      <c r="AL65" s="24">
        <v>2</v>
      </c>
      <c r="AM65" s="24"/>
      <c r="AN65" s="24" t="e">
        <f>VLOOKUP(AM65,'Opciones Tratamiento'!$M$2:$O$37,3,FALSE)</f>
        <v>#N/A</v>
      </c>
      <c r="AO65" s="25" t="e">
        <f>VLOOKUP(AM65,'Opciones Tratamiento'!$M$2:$O$37,2,FALSE)</f>
        <v>#N/A</v>
      </c>
      <c r="AP65" s="150" t="s">
        <v>517</v>
      </c>
      <c r="AQ65" s="24" t="str">
        <f t="shared" si="0"/>
        <v>Probabilidad</v>
      </c>
      <c r="AR65" s="26" t="s">
        <v>163</v>
      </c>
      <c r="AS65" s="26" t="s">
        <v>171</v>
      </c>
      <c r="AT65" s="27" t="str">
        <f t="shared" si="1"/>
        <v>40%</v>
      </c>
      <c r="AU65" s="156" t="s">
        <v>174</v>
      </c>
      <c r="AV65" s="156" t="s">
        <v>179</v>
      </c>
      <c r="AW65" s="156" t="s">
        <v>183</v>
      </c>
      <c r="AX65" s="28">
        <f>IFERROR(IF(AND(AQ64="Probabilidad",AQ65="Probabilidad"),(AZ64-(+AZ64*AT65)),IF(AQ65="Probabilidad",(M64-(+M64*AT65)),IF(AQ65="Impacto",AZ64,""))),"")</f>
        <v>0.36</v>
      </c>
      <c r="AY65" s="29" t="str">
        <f t="shared" si="2"/>
        <v>Baja</v>
      </c>
      <c r="AZ65" s="30">
        <f t="shared" si="3"/>
        <v>0.36</v>
      </c>
      <c r="BA65" s="29" t="str">
        <f t="shared" si="4"/>
        <v>Leve</v>
      </c>
      <c r="BB65" s="30">
        <v>0.2</v>
      </c>
      <c r="BC65" s="31" t="str">
        <f t="shared" si="5"/>
        <v>Bajo</v>
      </c>
      <c r="BD65" s="32" t="s">
        <v>192</v>
      </c>
      <c r="BE65" s="33"/>
      <c r="BF65" s="24"/>
      <c r="BG65" s="34"/>
      <c r="BH65" s="34"/>
      <c r="BI65" s="33"/>
      <c r="BJ65" s="24"/>
      <c r="BK65" s="18"/>
      <c r="BL65" s="18"/>
      <c r="BM65" s="18"/>
      <c r="BN65" s="18"/>
      <c r="BO65" s="18"/>
      <c r="BP65" s="18"/>
      <c r="BQ65" s="18"/>
      <c r="BR65" s="18"/>
      <c r="BS65" s="18"/>
      <c r="BT65" s="18"/>
      <c r="BU65" s="18"/>
      <c r="BV65" s="18"/>
      <c r="BW65" s="18"/>
      <c r="BX65" s="18"/>
      <c r="BY65" s="18"/>
      <c r="BZ65" s="18"/>
      <c r="CA65" s="18"/>
      <c r="CB65" s="18"/>
      <c r="CC65" s="18"/>
      <c r="CD65" s="18"/>
    </row>
    <row r="66" spans="1:82" ht="151.5" customHeight="1" x14ac:dyDescent="0.15">
      <c r="A66" s="219"/>
      <c r="B66" s="263"/>
      <c r="C66" s="219"/>
      <c r="D66" s="219"/>
      <c r="E66" s="219"/>
      <c r="F66" s="219"/>
      <c r="G66" s="219"/>
      <c r="H66" s="219"/>
      <c r="I66" s="219"/>
      <c r="J66" s="219"/>
      <c r="K66" s="219"/>
      <c r="L66" s="219"/>
      <c r="M66" s="219"/>
      <c r="N66" s="219"/>
      <c r="O66" s="219"/>
      <c r="P66" s="131"/>
      <c r="Q66" s="131"/>
      <c r="R66" s="131"/>
      <c r="S66" s="131"/>
      <c r="T66" s="131"/>
      <c r="U66" s="134"/>
      <c r="V66" s="134"/>
      <c r="W66" s="134"/>
      <c r="X66" s="134"/>
      <c r="Y66" s="134"/>
      <c r="Z66" s="134"/>
      <c r="AA66" s="134"/>
      <c r="AB66" s="134"/>
      <c r="AC66" s="134"/>
      <c r="AD66" s="131"/>
      <c r="AE66" s="131"/>
      <c r="AF66" s="131"/>
      <c r="AG66" s="131"/>
      <c r="AH66" s="131"/>
      <c r="AI66" s="219"/>
      <c r="AJ66" s="219"/>
      <c r="AK66" s="219"/>
      <c r="AL66" s="24">
        <v>3</v>
      </c>
      <c r="AM66" s="24"/>
      <c r="AN66" s="24" t="e">
        <f>VLOOKUP(AM66,'Opciones Tratamiento'!$M$2:$O$37,3,FALSE)</f>
        <v>#N/A</v>
      </c>
      <c r="AO66" s="25" t="e">
        <f>VLOOKUP(AM66,'Opciones Tratamiento'!$M$2:$O$37,2,FALSE)</f>
        <v>#N/A</v>
      </c>
      <c r="AP66" s="150" t="s">
        <v>518</v>
      </c>
      <c r="AQ66" s="24" t="str">
        <f t="shared" si="0"/>
        <v>Probabilidad</v>
      </c>
      <c r="AR66" s="26" t="s">
        <v>165</v>
      </c>
      <c r="AS66" s="26" t="s">
        <v>171</v>
      </c>
      <c r="AT66" s="27" t="str">
        <f t="shared" si="1"/>
        <v>30%</v>
      </c>
      <c r="AU66" s="156" t="s">
        <v>174</v>
      </c>
      <c r="AV66" s="156" t="s">
        <v>179</v>
      </c>
      <c r="AW66" s="156" t="s">
        <v>183</v>
      </c>
      <c r="AX66" s="28">
        <f>IFERROR(IF(AND(AQ65="Probabilidad",AQ66="Probabilidad"),(AZ65-(+AZ65*AT66)),IF(AND(AQ65="Impacto",AQ66="Probabilidad"),(AZ64-(+AZ64*AT66)),IF(AQ66="Impacto",AZ65,""))),"")</f>
        <v>0.252</v>
      </c>
      <c r="AY66" s="29" t="str">
        <f t="shared" si="2"/>
        <v>Baja</v>
      </c>
      <c r="AZ66" s="30">
        <f t="shared" si="3"/>
        <v>0.252</v>
      </c>
      <c r="BA66" s="29" t="str">
        <f t="shared" si="4"/>
        <v>Leve</v>
      </c>
      <c r="BB66" s="30">
        <f>IFERROR(IF(AND(AQ65="Impacto",AQ66="Impacto"),(BB65-(+BB65*AT66)),IF(AND(AQ65="Probabilidad",AQ66="Impacto"),(BB64-(+BB64*AT66)),IF(AQ66="Probabilidad",BB65,""))),"")</f>
        <v>0.2</v>
      </c>
      <c r="BC66" s="31" t="str">
        <f t="shared" si="5"/>
        <v>Bajo</v>
      </c>
      <c r="BD66" s="32" t="s">
        <v>188</v>
      </c>
      <c r="BE66" s="33"/>
      <c r="BF66" s="24"/>
      <c r="BG66" s="34"/>
      <c r="BH66" s="34"/>
      <c r="BI66" s="33"/>
      <c r="BJ66" s="24"/>
      <c r="BK66" s="18"/>
      <c r="BL66" s="18"/>
      <c r="BM66" s="18"/>
      <c r="BN66" s="18"/>
      <c r="BO66" s="18"/>
      <c r="BP66" s="18"/>
      <c r="BQ66" s="18"/>
      <c r="BR66" s="18"/>
      <c r="BS66" s="18"/>
      <c r="BT66" s="18"/>
      <c r="BU66" s="18"/>
      <c r="BV66" s="18"/>
      <c r="BW66" s="18"/>
      <c r="BX66" s="18"/>
      <c r="BY66" s="18"/>
      <c r="BZ66" s="18"/>
      <c r="CA66" s="18"/>
      <c r="CB66" s="18"/>
      <c r="CC66" s="18"/>
      <c r="CD66" s="18"/>
    </row>
    <row r="67" spans="1:82" ht="151.5" customHeight="1" x14ac:dyDescent="0.15">
      <c r="A67" s="148">
        <v>26</v>
      </c>
      <c r="B67" s="148" t="s">
        <v>513</v>
      </c>
      <c r="C67" s="148" t="s">
        <v>191</v>
      </c>
      <c r="D67" s="148" t="s">
        <v>214</v>
      </c>
      <c r="E67" s="148"/>
      <c r="F67" s="148" t="s">
        <v>519</v>
      </c>
      <c r="G67" s="148" t="s">
        <v>520</v>
      </c>
      <c r="H67" s="148" t="str">
        <f>_xlfn.CONCAT("Posibilidad de afectación ",IF(C67='[7]Opciones Tratamiento'!$E$2,"económica",IF(C67='[7]Opciones Tratamiento'!$E$4,"económica y reputacional",LOWER(C67)))," por ",LOWER(F67), ", debido a ",LOWER(G67))</f>
        <v>Posibilidad de afectación reputacional por constitución inadecuada e inexacta de reservas presupuestales , debido a deficiente supervisión de contratos
demoras en el trámite de las actas de liquidación y de la no ejecución de contratos por parte del supervisor
desconocimiento de las normas para las constitución de reservas por parte de los supervisores</v>
      </c>
      <c r="I67" s="148" t="s">
        <v>199</v>
      </c>
      <c r="J67" s="155" t="s">
        <v>228</v>
      </c>
      <c r="K67" s="155" t="s">
        <v>252</v>
      </c>
      <c r="L67" s="152" t="str">
        <f>IF(OR(K67='[7]Opciones Tratamiento'!$K$14,K67='[7]Opciones Tratamiento'!$K$15,K67='[7]Opciones Tratamiento'!$K$16),"Muy Baja",IF(OR(K67='[7]Opciones Tratamiento'!$K$10,K67='[7]Opciones Tratamiento'!$K$11,K67='[7]Opciones Tratamiento'!$K$12,K67='[7]Opciones Tratamiento'!$K$13),"Baja",IF(OR(K67='[7]Opciones Tratamiento'!$K$4,K67='[7]Opciones Tratamiento'!$K$5,K67='[7]Opciones Tratamiento'!$K$6,K67='[7]Opciones Tratamiento'!$K$7,K67='[7]Opciones Tratamiento'!$K$8,K67='[7]Opciones Tratamiento'!$K$9),"Media",IF(K67='[7]Opciones Tratamiento'!$K$3,"Alta",IF(OR(K67='[7]Opciones Tratamiento'!$K$2,K67='[7]Opciones Tratamiento'!$K$17),"Muy Alta")))))</f>
        <v>Muy Baja</v>
      </c>
      <c r="M67" s="153">
        <f>IF(L67="","",IF(L67="Muy Baja",0.2,IF(L67="Baja",0.4,IF(L67="Media",0.6,IF(L67="Alta",0.8,IF(L67="Muy Alta",1,))))))</f>
        <v>0.2</v>
      </c>
      <c r="N67" s="153" t="s">
        <v>145</v>
      </c>
      <c r="O67" s="153" t="str">
        <f>IF(NOT(ISERROR(MATCH(N67,'[7]Tabla Impacto'!$B$221:$B$223,0))),'[7]Tabla Impacto'!$F$223&amp;"Por favor no seleccionar los criterios de impacto(Afectación Económica o presupuestal y Pérdida Reputacional)",N67)</f>
        <v xml:space="preserve">     El riesgo afecta la imagen de la entidad internamente, de conocimiento general, nivel interno, de junta dircetiva y accionistas y/o de provedores</v>
      </c>
      <c r="P67" s="153"/>
      <c r="Q67" s="153"/>
      <c r="R67" s="153"/>
      <c r="S67" s="153"/>
      <c r="T67" s="153"/>
      <c r="U67" s="153"/>
      <c r="V67" s="153"/>
      <c r="W67" s="153"/>
      <c r="X67" s="153"/>
      <c r="Y67" s="153"/>
      <c r="Z67" s="153"/>
      <c r="AA67" s="153"/>
      <c r="AB67" s="153"/>
      <c r="AC67" s="153"/>
      <c r="AD67" s="153"/>
      <c r="AE67" s="153"/>
      <c r="AF67" s="153"/>
      <c r="AG67" s="153"/>
      <c r="AH67" s="153"/>
      <c r="AI67" s="152" t="str">
        <f>IF(OR(D67='[7]Opciones Tratamiento'!$H$2,D67='[7]Opciones Tratamiento'!$H$4),IF(OR(O67='[7]Tabla Impacto'!$C$11,O67='[7]Tabla Impacto'!$D$11),"Leve",IF(OR(O67='[7]Tabla Impacto'!$C$12,O67='[7]Tabla Impacto'!$D$12),"Menor",IF(OR(O67='[7]Tabla Impacto'!$C$13,O67='[7]Tabla Impacto'!$D$13),"Moderado",IF(OR(O67='[7]Tabla Impacto'!$C$14,O67='[7]Tabla Impacto'!$D$14),"Mayor",IF(OR(O67='[7]Tabla Impacto'!$C$15,O67='[7]Tabla Impacto'!$D$15),"Catastrófico",""))))),IF(D67='[7]Opciones Tratamiento'!$H$3,IF(COUNTIF('[7]Mapa final'!P67:AH67,"Si")&lt;=5,"Moderado",IF(AND(COUNTIF('[7]Mapa final'!P67:AH67,"Si")&gt;5,COUNTIF('[7]Mapa final'!P67:AH67,"Si")&lt;=10),"Mayor",IF(COUNTIF('[7]Mapa final'!P67:AH67,"Si")&gt;10,"Catastrófico","")))))</f>
        <v>Menor</v>
      </c>
      <c r="AJ67" s="153">
        <f>IF(AI67="","",IF(AI67="Leve",0.2,IF(AI67="Menor",0.4,IF(AI67="Moderado",0.6,IF(AI67="Mayor",0.8,IF(AI67="Catastrófico",1,))))))</f>
        <v>0.4</v>
      </c>
      <c r="AK67" s="154" t="str">
        <f>IF(OR(AND(L67="Muy Baja",AI67="Leve"),AND(L67="Muy Baja",AI67="Menor"),AND(L67="Baja",AI67="Leve")),"Bajo",IF(OR(AND(L67="Muy baja",AI67="Moderado"),AND(L67="Baja",AI67="Menor"),AND(L67="Baja",AI67="Moderado"),AND(L67="Media",AI67="Leve"),AND(L67="Media",AI67="Menor"),AND(L67="Media",AI67="Moderado"),AND(L67="Alta",AI67="Leve"),AND(L67="Alta",AI67="Menor")),"Moderado",IF(OR(AND(L67="Muy Baja",AI67="Mayor"),AND(L67="Baja",AI67="Mayor"),AND(L67="Media",AI67="Mayor"),AND(L67="Alta",AI67="Moderado"),AND(L67="Alta",AI67="Mayor"),AND(L67="Muy Alta",AI67="Leve"),AND(L67="Muy Alta",AI67="Menor"),AND(L67="Muy Alta",AI67="Moderado"),AND(L67="Muy Alta",AI67="Mayor")),"Alto",IF(OR(AND(L67="Muy Baja",AI67="Catastrófico"),AND(L67="Baja",AI67="Catastrófico"),AND(L67="Media",AI67="Catastrófico"),AND(L67="Alta",AI67="Catastrófico"),AND(L67="Muy Alta",AI67="Catastrófico")),"Extremo",""))))</f>
        <v>Bajo</v>
      </c>
      <c r="AL67" s="155">
        <v>1</v>
      </c>
      <c r="AM67" s="155"/>
      <c r="AN67" s="155" t="e">
        <f>VLOOKUP(AM67,'[7]Opciones Tratamiento'!$M$2:$O$37,3,FALSE)</f>
        <v>#N/A</v>
      </c>
      <c r="AO67" s="151" t="e">
        <f>VLOOKUP(AM67,'[7]Opciones Tratamiento'!$M$2:$O$37,2,FALSE)</f>
        <v>#N/A</v>
      </c>
      <c r="AP67" s="151" t="s">
        <v>521</v>
      </c>
      <c r="AQ67" s="155" t="str">
        <f t="shared" si="0"/>
        <v>Probabilidad</v>
      </c>
      <c r="AR67" s="156" t="s">
        <v>163</v>
      </c>
      <c r="AS67" s="156" t="s">
        <v>171</v>
      </c>
      <c r="AT67" s="157" t="str">
        <f t="shared" si="1"/>
        <v>40%</v>
      </c>
      <c r="AU67" s="156" t="s">
        <v>174</v>
      </c>
      <c r="AV67" s="156" t="s">
        <v>179</v>
      </c>
      <c r="AW67" s="156" t="s">
        <v>183</v>
      </c>
      <c r="AX67" s="158">
        <f>IFERROR(IF(AQ67="Probabilidad",(M67-(+M67*AT67)),IF(AQ67="Impacto",M67,"")),"")</f>
        <v>0.12</v>
      </c>
      <c r="AY67" s="159" t="str">
        <f t="shared" si="2"/>
        <v>Muy Baja</v>
      </c>
      <c r="AZ67" s="157">
        <f t="shared" si="3"/>
        <v>0.12</v>
      </c>
      <c r="BA67" s="159" t="str">
        <f t="shared" si="4"/>
        <v>Menor</v>
      </c>
      <c r="BB67" s="157">
        <f>IFERROR(IF(AQ67="Impacto",(AJ67-(+AJ67*AT67)),IF(AQ67="Probabilidad",AJ67,"")),"")</f>
        <v>0.4</v>
      </c>
      <c r="BC67" s="160" t="str">
        <f t="shared" si="5"/>
        <v>Bajo</v>
      </c>
      <c r="BD67" s="156" t="s">
        <v>188</v>
      </c>
      <c r="BE67" s="148"/>
      <c r="BF67" s="155"/>
      <c r="BG67" s="161"/>
      <c r="BH67" s="161"/>
      <c r="BI67" s="148"/>
      <c r="BJ67" s="155"/>
      <c r="BK67" s="132"/>
      <c r="BL67" s="132"/>
      <c r="BM67" s="132"/>
      <c r="BN67" s="132"/>
      <c r="BO67" s="132"/>
      <c r="BP67" s="132"/>
      <c r="BQ67" s="132"/>
      <c r="BR67" s="132"/>
      <c r="BS67" s="132"/>
      <c r="BT67" s="132"/>
      <c r="BU67" s="132"/>
      <c r="BV67" s="132"/>
      <c r="BW67" s="132"/>
      <c r="BX67" s="132"/>
      <c r="BY67" s="132"/>
      <c r="BZ67" s="132"/>
      <c r="CA67" s="132"/>
      <c r="CB67" s="132"/>
      <c r="CC67" s="132"/>
      <c r="CD67" s="132"/>
    </row>
    <row r="68" spans="1:82" ht="117.5" customHeight="1" x14ac:dyDescent="0.15">
      <c r="A68" s="148">
        <v>27</v>
      </c>
      <c r="B68" s="148" t="s">
        <v>513</v>
      </c>
      <c r="C68" s="148" t="s">
        <v>191</v>
      </c>
      <c r="D68" s="148" t="s">
        <v>214</v>
      </c>
      <c r="E68" s="148"/>
      <c r="F68" s="148" t="s">
        <v>522</v>
      </c>
      <c r="G68" s="148" t="s">
        <v>523</v>
      </c>
      <c r="H68" s="148" t="str">
        <f>_xlfn.CONCAT("Posibilidad de afectación ",IF(C68='[7]Opciones Tratamiento'!$E$2,"económica",IF(C68='[7]Opciones Tratamiento'!$E$4,"económica y reputacional",LOWER(C68)))," por ",LOWER(F68), ", debido a ",LOWER(G68))</f>
        <v>Posibilidad de afectación reputacional por incumplimiento del pac, debido a inoportunidad en la radicación de los documentos para los pagos.
inadecuado reporte de programación del pac por parte de las dependencias</v>
      </c>
      <c r="I68" s="148" t="s">
        <v>199</v>
      </c>
      <c r="J68" s="155" t="s">
        <v>227</v>
      </c>
      <c r="K68" s="155" t="s">
        <v>245</v>
      </c>
      <c r="L68" s="152" t="str">
        <f>IF(OR(K68='[7]Opciones Tratamiento'!$K$14,K68='[7]Opciones Tratamiento'!$K$15,K68='[7]Opciones Tratamiento'!$K$16),"Muy Baja",IF(OR(K68='[7]Opciones Tratamiento'!$K$10,K68='[7]Opciones Tratamiento'!$K$11,K68='[7]Opciones Tratamiento'!$K$12,K68='[7]Opciones Tratamiento'!$K$13),"Baja",IF(OR(K68='[7]Opciones Tratamiento'!$K$4,K68='[7]Opciones Tratamiento'!$K$5,K68='[7]Opciones Tratamiento'!$K$6,K68='[7]Opciones Tratamiento'!$K$7,K68='[7]Opciones Tratamiento'!$K$8,K68='[7]Opciones Tratamiento'!$K$9),"Media",IF(K68='[7]Opciones Tratamiento'!$K$3,"Alta",IF(OR(K68='[7]Opciones Tratamiento'!$K$2,K68='[7]Opciones Tratamiento'!$K$17),"Muy Alta")))))</f>
        <v>Baja</v>
      </c>
      <c r="M68" s="153">
        <f>IF(L68="","",IF(L68="Muy Baja",0.2,IF(L68="Baja",0.4,IF(L68="Media",0.6,IF(L68="Alta",0.8,IF(L68="Muy Alta",1,))))))</f>
        <v>0.4</v>
      </c>
      <c r="N68" s="153" t="s">
        <v>147</v>
      </c>
      <c r="O68" s="153" t="str">
        <f>IF(NOT(ISERROR(MATCH(N68,'[7]Tabla Impacto'!$B$221:$B$223,0))),'[7]Tabla Impacto'!$F$223&amp;"Por favor no seleccionar los criterios de impacto(Afectación Económica o presupuestal y Pérdida Reputacional)",N68)</f>
        <v xml:space="preserve">     El riesgo afecta la imagen de la entidad con algunos usuarios de relevancia frente al logro de los objetivos</v>
      </c>
      <c r="P68" s="153"/>
      <c r="Q68" s="153"/>
      <c r="R68" s="153"/>
      <c r="S68" s="153"/>
      <c r="T68" s="153"/>
      <c r="U68" s="153"/>
      <c r="V68" s="153"/>
      <c r="W68" s="153"/>
      <c r="X68" s="153"/>
      <c r="Y68" s="153"/>
      <c r="Z68" s="153"/>
      <c r="AA68" s="153"/>
      <c r="AB68" s="153"/>
      <c r="AC68" s="153"/>
      <c r="AD68" s="153"/>
      <c r="AE68" s="153"/>
      <c r="AF68" s="153"/>
      <c r="AG68" s="153"/>
      <c r="AH68" s="153"/>
      <c r="AI68" s="152" t="str">
        <f>IF(OR(D68='[7]Opciones Tratamiento'!$H$2,D68='[7]Opciones Tratamiento'!$H$4),IF(OR(O68='[7]Tabla Impacto'!$C$11,O68='[7]Tabla Impacto'!$D$11),"Leve",IF(OR(O68='[7]Tabla Impacto'!$C$12,O68='[7]Tabla Impacto'!$D$12),"Menor",IF(OR(O68='[7]Tabla Impacto'!$C$13,O68='[7]Tabla Impacto'!$D$13),"Moderado",IF(OR(O68='[7]Tabla Impacto'!$C$14,O68='[7]Tabla Impacto'!$D$14),"Mayor",IF(OR(O68='[7]Tabla Impacto'!$C$15,O68='[7]Tabla Impacto'!$D$15),"Catastrófico",""))))),IF(D68='[7]Opciones Tratamiento'!$H$3,IF(COUNTIF('[7]Mapa final'!P68:AH68,"Si")&lt;=5,"Moderado",IF(AND(COUNTIF('[7]Mapa final'!P68:AH68,"Si")&gt;5,COUNTIF('[7]Mapa final'!P68:AH68,"Si")&lt;=10),"Mayor",IF(COUNTIF('[7]Mapa final'!P68:AH68,"Si")&gt;10,"Catastrófico","")))))</f>
        <v>Moderado</v>
      </c>
      <c r="AJ68" s="153">
        <f>IF(AI68="","",IF(AI68="Leve",0.2,IF(AI68="Menor",0.4,IF(AI68="Moderado",0.6,IF(AI68="Mayor",0.8,IF(AI68="Catastrófico",1,))))))</f>
        <v>0.6</v>
      </c>
      <c r="AK68" s="154" t="str">
        <f>IF(OR(AND(L68="Muy Baja",AI68="Leve"),AND(L68="Muy Baja",AI68="Menor"),AND(L68="Baja",AI68="Leve")),"Bajo",IF(OR(AND(L68="Muy baja",AI68="Moderado"),AND(L68="Baja",AI68="Menor"),AND(L68="Baja",AI68="Moderado"),AND(L68="Media",AI68="Leve"),AND(L68="Media",AI68="Menor"),AND(L68="Media",AI68="Moderado"),AND(L68="Alta",AI68="Leve"),AND(L68="Alta",AI68="Menor")),"Moderado",IF(OR(AND(L68="Muy Baja",AI68="Mayor"),AND(L68="Baja",AI68="Mayor"),AND(L68="Media",AI68="Mayor"),AND(L68="Alta",AI68="Moderado"),AND(L68="Alta",AI68="Mayor"),AND(L68="Muy Alta",AI68="Leve"),AND(L68="Muy Alta",AI68="Menor"),AND(L68="Muy Alta",AI68="Moderado"),AND(L68="Muy Alta",AI68="Mayor")),"Alto",IF(OR(AND(L68="Muy Baja",AI68="Catastrófico"),AND(L68="Baja",AI68="Catastrófico"),AND(L68="Media",AI68="Catastrófico"),AND(L68="Alta",AI68="Catastrófico"),AND(L68="Muy Alta",AI68="Catastrófico")),"Extremo",""))))</f>
        <v>Moderado</v>
      </c>
      <c r="AL68" s="155">
        <v>1</v>
      </c>
      <c r="AM68" s="155"/>
      <c r="AN68" s="155" t="e">
        <f>VLOOKUP(AM68,'[7]Opciones Tratamiento'!$M$2:$O$37,3,FALSE)</f>
        <v>#N/A</v>
      </c>
      <c r="AO68" s="151" t="e">
        <f>VLOOKUP(AM68,'[7]Opciones Tratamiento'!$M$2:$O$37,2,FALSE)</f>
        <v>#N/A</v>
      </c>
      <c r="AP68" s="151" t="s">
        <v>524</v>
      </c>
      <c r="AQ68" s="155" t="str">
        <f t="shared" si="0"/>
        <v>Probabilidad</v>
      </c>
      <c r="AR68" s="156" t="s">
        <v>163</v>
      </c>
      <c r="AS68" s="156" t="s">
        <v>171</v>
      </c>
      <c r="AT68" s="157" t="str">
        <f t="shared" si="1"/>
        <v>40%</v>
      </c>
      <c r="AU68" s="156" t="s">
        <v>174</v>
      </c>
      <c r="AV68" s="156" t="s">
        <v>179</v>
      </c>
      <c r="AW68" s="156" t="s">
        <v>183</v>
      </c>
      <c r="AX68" s="158">
        <f>IFERROR(IF(AQ68="Probabilidad",(M68-(+M68*AT68)),IF(AQ68="Impacto",M68,"")),"")</f>
        <v>0.24</v>
      </c>
      <c r="AY68" s="159" t="str">
        <f t="shared" si="2"/>
        <v>Baja</v>
      </c>
      <c r="AZ68" s="157">
        <f t="shared" si="3"/>
        <v>0.24</v>
      </c>
      <c r="BA68" s="159" t="str">
        <f t="shared" si="4"/>
        <v>Moderado</v>
      </c>
      <c r="BB68" s="157">
        <f>IFERROR(IF(AQ68="Impacto",(AJ68-(+AJ68*AT68)),IF(AQ68="Probabilidad",AJ68,"")),"")</f>
        <v>0.6</v>
      </c>
      <c r="BC68" s="160" t="str">
        <f t="shared" si="5"/>
        <v>Moderado</v>
      </c>
      <c r="BD68" s="156" t="s">
        <v>188</v>
      </c>
      <c r="BE68" s="148"/>
      <c r="BF68" s="155"/>
      <c r="BG68" s="161"/>
      <c r="BH68" s="161"/>
      <c r="BI68" s="148"/>
      <c r="BJ68" s="155"/>
      <c r="BK68" s="132"/>
      <c r="BL68" s="132"/>
      <c r="BM68" s="132"/>
      <c r="BN68" s="132"/>
      <c r="BO68" s="132"/>
      <c r="BP68" s="132"/>
      <c r="BQ68" s="132"/>
      <c r="BR68" s="132"/>
      <c r="BS68" s="132"/>
      <c r="BT68" s="132"/>
      <c r="BU68" s="132"/>
      <c r="BV68" s="132"/>
      <c r="BW68" s="132"/>
      <c r="BX68" s="132"/>
      <c r="BY68" s="132"/>
      <c r="BZ68" s="132"/>
      <c r="CA68" s="132"/>
      <c r="CB68" s="132"/>
      <c r="CC68" s="132"/>
      <c r="CD68" s="132"/>
    </row>
    <row r="69" spans="1:82" ht="105.5" customHeight="1" x14ac:dyDescent="0.15">
      <c r="A69" s="210">
        <v>28</v>
      </c>
      <c r="B69" s="210" t="s">
        <v>513</v>
      </c>
      <c r="C69" s="210" t="s">
        <v>191</v>
      </c>
      <c r="D69" s="210" t="s">
        <v>214</v>
      </c>
      <c r="E69" s="210"/>
      <c r="F69" s="210" t="s">
        <v>525</v>
      </c>
      <c r="G69" s="210" t="s">
        <v>526</v>
      </c>
      <c r="H69" s="210" t="str">
        <f>_xlfn.CONCAT("Posibilidad de afectación ",IF(C69='[7]Opciones Tratamiento'!$E$2,"económica",IF(C69='[7]Opciones Tratamiento'!$E$4,"económica y reputacional",LOWER(C69)))," por ",LOWER(F69), ", debido a ",LOWER(G69))</f>
        <v>Posibilidad de afectación reputacional por incorrecta identificación, afectación, clasificación y medición de hechos económicos en la contabilidad de la entidad., debido a inoportunidad en el suministro de información de las dependencias
desconocimiento de las normas o políticas contables de la entidad
incorrecta parametrización de los sistemas de información que alimentan la contabilidad</v>
      </c>
      <c r="I69" s="210" t="s">
        <v>199</v>
      </c>
      <c r="J69" s="212" t="s">
        <v>228</v>
      </c>
      <c r="K69" s="212" t="s">
        <v>245</v>
      </c>
      <c r="L69" s="208" t="str">
        <f>IF(OR(K69='[7]Opciones Tratamiento'!$K$14,K69='[7]Opciones Tratamiento'!$K$15,K69='[7]Opciones Tratamiento'!$K$16),"Muy Baja",IF(OR(K69='[7]Opciones Tratamiento'!$K$10,K69='[7]Opciones Tratamiento'!$K$11,K69='[7]Opciones Tratamiento'!$K$12,K69='[7]Opciones Tratamiento'!$K$13),"Baja",IF(OR(K69='[7]Opciones Tratamiento'!$K$4,K69='[7]Opciones Tratamiento'!$K$5,K69='[7]Opciones Tratamiento'!$K$6,K69='[7]Opciones Tratamiento'!$K$7,K69='[7]Opciones Tratamiento'!$K$8,K69='[7]Opciones Tratamiento'!$K$9),"Media",IF(K69='[7]Opciones Tratamiento'!$K$3,"Alta",IF(OR(K69='[7]Opciones Tratamiento'!$K$2,K69='[7]Opciones Tratamiento'!$K$17),"Muy Alta")))))</f>
        <v>Baja</v>
      </c>
      <c r="M69" s="206">
        <f>IF(L69="","",IF(L69="Muy Baja",0.2,IF(L69="Baja",0.4,IF(L69="Media",0.6,IF(L69="Alta",0.8,IF(L69="Muy Alta",1,))))))</f>
        <v>0.4</v>
      </c>
      <c r="N69" s="206" t="s">
        <v>147</v>
      </c>
      <c r="O69" s="206" t="str">
        <f>IF(NOT(ISERROR(MATCH(N69,'[7]Tabla Impacto'!$B$221:$B$223,0))),'[7]Tabla Impacto'!$F$223&amp;"Por favor no seleccionar los criterios de impacto(Afectación Económica o presupuestal y Pérdida Reputacional)",N69)</f>
        <v xml:space="preserve">     El riesgo afecta la imagen de la entidad con algunos usuarios de relevancia frente al logro de los objetivos</v>
      </c>
      <c r="P69" s="153"/>
      <c r="Q69" s="153"/>
      <c r="R69" s="153"/>
      <c r="S69" s="153"/>
      <c r="T69" s="153"/>
      <c r="U69" s="153"/>
      <c r="V69" s="153"/>
      <c r="W69" s="153"/>
      <c r="X69" s="153"/>
      <c r="Y69" s="153"/>
      <c r="Z69" s="153"/>
      <c r="AA69" s="153"/>
      <c r="AB69" s="153"/>
      <c r="AC69" s="153"/>
      <c r="AD69" s="153"/>
      <c r="AE69" s="153"/>
      <c r="AF69" s="153"/>
      <c r="AG69" s="153"/>
      <c r="AH69" s="153"/>
      <c r="AI69" s="208" t="str">
        <f>IF(OR(D69='[7]Opciones Tratamiento'!$H$2,D69='[7]Opciones Tratamiento'!$H$4),IF(OR(O69='[7]Tabla Impacto'!$C$11,O69='[7]Tabla Impacto'!$D$11),"Leve",IF(OR(O69='[7]Tabla Impacto'!$C$12,O69='[7]Tabla Impacto'!$D$12),"Menor",IF(OR(O69='[7]Tabla Impacto'!$C$13,O69='[7]Tabla Impacto'!$D$13),"Moderado",IF(OR(O69='[7]Tabla Impacto'!$C$14,O69='[7]Tabla Impacto'!$D$14),"Mayor",IF(OR(O69='[7]Tabla Impacto'!$C$15,O69='[7]Tabla Impacto'!$D$15),"Catastrófico",""))))),IF(D69='[7]Opciones Tratamiento'!$H$3,IF(COUNTIF('[7]Mapa final'!P69:AH69,"Si")&lt;=5,"Moderado",IF(AND(COUNTIF('[7]Mapa final'!P69:AH69,"Si")&gt;5,COUNTIF('[7]Mapa final'!P69:AH69,"Si")&lt;=10),"Mayor",IF(COUNTIF('[7]Mapa final'!P69:AH69,"Si")&gt;10,"Catastrófico","")))))</f>
        <v>Moderado</v>
      </c>
      <c r="AJ69" s="206">
        <f>IF(AI69="","",IF(AI69="Leve",0.2,IF(AI69="Menor",0.4,IF(AI69="Moderado",0.6,IF(AI69="Mayor",0.8,IF(AI69="Catastrófico",1,))))))</f>
        <v>0.6</v>
      </c>
      <c r="AK69" s="209" t="str">
        <f>IF(OR(AND(L69="Muy Baja",AI69="Leve"),AND(L69="Muy Baja",AI69="Menor"),AND(L69="Baja",AI69="Leve")),"Bajo",IF(OR(AND(L69="Muy baja",AI69="Moderado"),AND(L69="Baja",AI69="Menor"),AND(L69="Baja",AI69="Moderado"),AND(L69="Media",AI69="Leve"),AND(L69="Media",AI69="Menor"),AND(L69="Media",AI69="Moderado"),AND(L69="Alta",AI69="Leve"),AND(L69="Alta",AI69="Menor")),"Moderado",IF(OR(AND(L69="Muy Baja",AI69="Mayor"),AND(L69="Baja",AI69="Mayor"),AND(L69="Media",AI69="Mayor"),AND(L69="Alta",AI69="Moderado"),AND(L69="Alta",AI69="Mayor"),AND(L69="Muy Alta",AI69="Leve"),AND(L69="Muy Alta",AI69="Menor"),AND(L69="Muy Alta",AI69="Moderado"),AND(L69="Muy Alta",AI69="Mayor")),"Alto",IF(OR(AND(L69="Muy Baja",AI69="Catastrófico"),AND(L69="Baja",AI69="Catastrófico"),AND(L69="Media",AI69="Catastrófico"),AND(L69="Alta",AI69="Catastrófico"),AND(L69="Muy Alta",AI69="Catastrófico")),"Extremo",""))))</f>
        <v>Moderado</v>
      </c>
      <c r="AL69" s="155">
        <v>1</v>
      </c>
      <c r="AM69" s="155"/>
      <c r="AN69" s="155" t="e">
        <f>VLOOKUP(AM69,'[7]Opciones Tratamiento'!$M$2:$O$37,3,FALSE)</f>
        <v>#N/A</v>
      </c>
      <c r="AO69" s="151" t="e">
        <f>VLOOKUP(AM69,'[7]Opciones Tratamiento'!$M$2:$O$37,2,FALSE)</f>
        <v>#N/A</v>
      </c>
      <c r="AP69" s="151" t="s">
        <v>527</v>
      </c>
      <c r="AQ69" s="155" t="str">
        <f t="shared" si="0"/>
        <v>Probabilidad</v>
      </c>
      <c r="AR69" s="156" t="s">
        <v>165</v>
      </c>
      <c r="AS69" s="156" t="s">
        <v>171</v>
      </c>
      <c r="AT69" s="157" t="str">
        <f t="shared" si="1"/>
        <v>30%</v>
      </c>
      <c r="AU69" s="156" t="s">
        <v>174</v>
      </c>
      <c r="AV69" s="156" t="s">
        <v>179</v>
      </c>
      <c r="AW69" s="156" t="s">
        <v>183</v>
      </c>
      <c r="AX69" s="158">
        <f>IFERROR(IF(AQ69="Probabilidad",(M69-(+M69*AT69)),IF(AQ69="Impacto",M69,"")),"")</f>
        <v>0.28000000000000003</v>
      </c>
      <c r="AY69" s="159" t="str">
        <f t="shared" si="2"/>
        <v>Baja</v>
      </c>
      <c r="AZ69" s="157">
        <f t="shared" si="3"/>
        <v>0.28000000000000003</v>
      </c>
      <c r="BA69" s="159" t="str">
        <f t="shared" si="4"/>
        <v>Moderado</v>
      </c>
      <c r="BB69" s="157">
        <f>IFERROR(IF(AQ69="Impacto",(AJ69-(+AJ69*AT69)),IF(AQ69="Probabilidad",AJ69,"")),"")</f>
        <v>0.6</v>
      </c>
      <c r="BC69" s="160" t="str">
        <f t="shared" si="5"/>
        <v>Moderado</v>
      </c>
      <c r="BD69" s="156" t="s">
        <v>194</v>
      </c>
      <c r="BE69" s="148"/>
      <c r="BF69" s="155"/>
      <c r="BG69" s="161"/>
      <c r="BH69" s="161"/>
      <c r="BI69" s="148"/>
      <c r="BJ69" s="155"/>
      <c r="BK69" s="132"/>
      <c r="BL69" s="132"/>
      <c r="BM69" s="132"/>
      <c r="BN69" s="132"/>
      <c r="BO69" s="132"/>
      <c r="BP69" s="132"/>
      <c r="BQ69" s="132"/>
      <c r="BR69" s="132"/>
      <c r="BS69" s="132"/>
      <c r="BT69" s="132"/>
      <c r="BU69" s="132"/>
      <c r="BV69" s="132"/>
      <c r="BW69" s="132"/>
      <c r="BX69" s="132"/>
      <c r="BY69" s="132"/>
      <c r="BZ69" s="132"/>
      <c r="CA69" s="132"/>
      <c r="CB69" s="132"/>
      <c r="CC69" s="132"/>
      <c r="CD69" s="132"/>
    </row>
    <row r="70" spans="1:82" ht="105.5" customHeight="1" x14ac:dyDescent="0.15">
      <c r="A70" s="211"/>
      <c r="B70" s="211"/>
      <c r="C70" s="207"/>
      <c r="D70" s="207"/>
      <c r="E70" s="207"/>
      <c r="F70" s="207"/>
      <c r="G70" s="207"/>
      <c r="H70" s="207"/>
      <c r="I70" s="207"/>
      <c r="J70" s="207"/>
      <c r="K70" s="207"/>
      <c r="L70" s="207"/>
      <c r="M70" s="207"/>
      <c r="N70" s="207"/>
      <c r="O70" s="207"/>
      <c r="P70" s="153"/>
      <c r="Q70" s="153"/>
      <c r="R70" s="153"/>
      <c r="S70" s="153"/>
      <c r="T70" s="153"/>
      <c r="U70" s="153"/>
      <c r="V70" s="153"/>
      <c r="W70" s="153"/>
      <c r="X70" s="153"/>
      <c r="Y70" s="153"/>
      <c r="Z70" s="153"/>
      <c r="AA70" s="153"/>
      <c r="AB70" s="153"/>
      <c r="AC70" s="153"/>
      <c r="AD70" s="153"/>
      <c r="AE70" s="153"/>
      <c r="AF70" s="153"/>
      <c r="AG70" s="153"/>
      <c r="AH70" s="153"/>
      <c r="AI70" s="207"/>
      <c r="AJ70" s="207"/>
      <c r="AK70" s="207"/>
      <c r="AL70" s="155">
        <v>2</v>
      </c>
      <c r="AM70" s="155"/>
      <c r="AN70" s="155" t="e">
        <f>VLOOKUP(AM70,'[7]Opciones Tratamiento'!$M$2:$O$37,3,FALSE)</f>
        <v>#N/A</v>
      </c>
      <c r="AO70" s="151" t="e">
        <f>VLOOKUP(AM70,'[7]Opciones Tratamiento'!$M$2:$O$37,2,FALSE)</f>
        <v>#N/A</v>
      </c>
      <c r="AP70" s="165" t="s">
        <v>528</v>
      </c>
      <c r="AQ70" s="155" t="str">
        <f t="shared" si="0"/>
        <v>Probabilidad</v>
      </c>
      <c r="AR70" s="156" t="s">
        <v>163</v>
      </c>
      <c r="AS70" s="156" t="s">
        <v>171</v>
      </c>
      <c r="AT70" s="157" t="str">
        <f t="shared" si="1"/>
        <v>40%</v>
      </c>
      <c r="AU70" s="156" t="s">
        <v>174</v>
      </c>
      <c r="AV70" s="156" t="s">
        <v>179</v>
      </c>
      <c r="AW70" s="156" t="s">
        <v>183</v>
      </c>
      <c r="AX70" s="158">
        <f>IFERROR(IF(AND(AQ69="Probabilidad",AQ70="Probabilidad"),(AZ69-(+AZ69*AT70)),IF(AQ70="Probabilidad",(M69-(+M69*AT70)),IF(AQ70="Impacto",AZ69,""))),"")</f>
        <v>0.16800000000000001</v>
      </c>
      <c r="AY70" s="159" t="str">
        <f t="shared" si="2"/>
        <v>Muy Baja</v>
      </c>
      <c r="AZ70" s="157">
        <f t="shared" si="3"/>
        <v>0.16800000000000001</v>
      </c>
      <c r="BA70" s="159" t="str">
        <f t="shared" si="4"/>
        <v>Moderado</v>
      </c>
      <c r="BB70" s="157">
        <f>IFERROR(IF(AND(AQ69="Impacto",AQ70="Impacto"),(BB68-(+BB68*AT70)),IF(AQ70="Impacto",(#REF!-(+#REF!*AT70)),IF(AQ70="Probabilidad",BB68,""))),"")</f>
        <v>0.6</v>
      </c>
      <c r="BC70" s="160" t="str">
        <f t="shared" si="5"/>
        <v>Moderado</v>
      </c>
      <c r="BD70" s="156" t="s">
        <v>188</v>
      </c>
      <c r="BE70" s="148"/>
      <c r="BF70" s="155"/>
      <c r="BG70" s="161"/>
      <c r="BH70" s="161"/>
      <c r="BI70" s="148"/>
      <c r="BJ70" s="155"/>
      <c r="BK70" s="37"/>
      <c r="BL70" s="37"/>
      <c r="BM70" s="37"/>
      <c r="BN70" s="37"/>
      <c r="BO70" s="37"/>
      <c r="BP70" s="37"/>
      <c r="BQ70" s="37"/>
      <c r="BR70" s="37"/>
      <c r="BS70" s="37"/>
      <c r="BT70" s="37"/>
      <c r="BU70" s="37"/>
      <c r="BV70" s="37"/>
      <c r="BW70" s="37"/>
      <c r="BX70" s="37"/>
      <c r="BY70" s="37"/>
      <c r="BZ70" s="37"/>
      <c r="CA70" s="37"/>
      <c r="CB70" s="37"/>
      <c r="CC70" s="37"/>
      <c r="CD70" s="37"/>
    </row>
    <row r="71" spans="1:82" ht="127.5" customHeight="1" x14ac:dyDescent="0.15">
      <c r="A71" s="210">
        <v>29</v>
      </c>
      <c r="B71" s="210" t="s">
        <v>529</v>
      </c>
      <c r="C71" s="210" t="s">
        <v>193</v>
      </c>
      <c r="D71" s="210" t="s">
        <v>214</v>
      </c>
      <c r="E71" s="210"/>
      <c r="F71" s="213" t="s">
        <v>530</v>
      </c>
      <c r="G71" s="213" t="s">
        <v>531</v>
      </c>
      <c r="H71" s="210" t="str">
        <f>_xlfn.CONCAT("Posibilidad de afectación ",IF(C71='[8]Opciones Tratamiento'!$E$2,"económica",IF(C71='[8]Opciones Tratamiento'!$E$4,"económica y reputacional",LOWER(C71)))," por ",LOWER(F71), ", debido a ",LOWER(G71))</f>
        <v>Posibilidad de afectación económica y reputacional por contratación de bienes y servicios no relacionados con las funciones de la entidad y que no generan utilidad , debido a . desactualización normativa por parte de los funcionarios de la dependencia
errores jurídicos en el trámite de los procesos de selección,
 incumplimiento de los términos para la publicación de los documentos del proceso contractual, adelantar procesos contractuales sin que se cuente con el respaldo presupuestal requerido (constitución de hechos cumplidos), retraso en el desarrollo de las etapas contractuales, escaso personal para el desarrollo de las actividades del proceso, inadecuada planeación por parte de las áreas al momento de proyectar los estudios previos y presentar soportes, inconsistencias en los estudios previos y análisis del sector de los procesos contractuales que se radica</v>
      </c>
      <c r="I71" s="213" t="s">
        <v>532</v>
      </c>
      <c r="J71" s="212" t="s">
        <v>227</v>
      </c>
      <c r="K71" s="212" t="s">
        <v>238</v>
      </c>
      <c r="L71" s="208" t="str">
        <f>IF(OR(K71='[8]Opciones Tratamiento'!$K$14,K71='[8]Opciones Tratamiento'!$K$15,K71='[8]Opciones Tratamiento'!$K$16),"Muy Baja",IF(OR(K71='[8]Opciones Tratamiento'!$K$10,K71='[8]Opciones Tratamiento'!$K$11,K71='[8]Opciones Tratamiento'!$K$12,K71='[8]Opciones Tratamiento'!$K$13),"Baja",IF(OR(K71='[8]Opciones Tratamiento'!$K$4,K71='[8]Opciones Tratamiento'!$K$5,K71='[8]Opciones Tratamiento'!$K$6,K71='[8]Opciones Tratamiento'!$K$7,K71='[8]Opciones Tratamiento'!$K$8,K71='[8]Opciones Tratamiento'!$K$9),"Media",IF(K71='[8]Opciones Tratamiento'!$K$3,"Alta",IF(OR(K71='[8]Opciones Tratamiento'!$K$2,K71='[8]Opciones Tratamiento'!$K$17),"Muy Alta")))))</f>
        <v>Media</v>
      </c>
      <c r="M71" s="206">
        <f>IF(L71="","",IF(L71="Muy Baja",0.2,IF(L71="Baja",0.4,IF(L71="Media",0.6,IF(L71="Alta",0.8,IF(L71="Muy Alta",1,))))))</f>
        <v>0.6</v>
      </c>
      <c r="N71" s="206" t="s">
        <v>144</v>
      </c>
      <c r="O71" s="206" t="str">
        <f>IF(NOT(ISERROR(MATCH(N71,'[8]Tabla Impacto'!$B$221:$B$223,0))),'[8]Tabla Impacto'!$F$223&amp;"Por favor no seleccionar los criterios de impacto(Afectación Económica o presupuestal y Pérdida Reputacional)",N71)</f>
        <v xml:space="preserve">     Entre 10 y 50 SMLMV </v>
      </c>
      <c r="P71" s="153"/>
      <c r="Q71" s="153"/>
      <c r="R71" s="153"/>
      <c r="S71" s="153"/>
      <c r="T71" s="153"/>
      <c r="U71" s="153"/>
      <c r="V71" s="153"/>
      <c r="W71" s="153"/>
      <c r="X71" s="153"/>
      <c r="Y71" s="153"/>
      <c r="Z71" s="153"/>
      <c r="AA71" s="153"/>
      <c r="AB71" s="153"/>
      <c r="AC71" s="153"/>
      <c r="AD71" s="153"/>
      <c r="AE71" s="153"/>
      <c r="AF71" s="153"/>
      <c r="AG71" s="153"/>
      <c r="AH71" s="153"/>
      <c r="AI71" s="208" t="str">
        <f>IF(OR(D71='[8]Opciones Tratamiento'!$H$2,D71='[8]Opciones Tratamiento'!$H$4),IF(OR(O71='[8]Tabla Impacto'!$C$11,O71='[8]Tabla Impacto'!$D$11),"Leve",IF(OR(O71='[8]Tabla Impacto'!$C$12,O71='[8]Tabla Impacto'!$D$12),"Menor",IF(OR(O71='[8]Tabla Impacto'!$C$13,O71='[8]Tabla Impacto'!$D$13),"Moderado",IF(OR(O71='[8]Tabla Impacto'!$C$14,O71='[8]Tabla Impacto'!$D$14),"Mayor",IF(OR(O71='[8]Tabla Impacto'!$C$15,O71='[8]Tabla Impacto'!$D$15),"Catastrófico",""))))),IF(D71='[8]Opciones Tratamiento'!$H$3,IF(COUNTIF('[8]Mapa final'!P71:AH71,"Si")&lt;=5,"Moderado",IF(AND(COUNTIF('[8]Mapa final'!P71:AH71,"Si")&gt;5,COUNTIF('[8]Mapa final'!P71:AH71,"Si")&lt;=10),"Mayor",IF(COUNTIF('[8]Mapa final'!P71:AH71,"Si")&gt;10,"Catastrófico","")))))</f>
        <v>Menor</v>
      </c>
      <c r="AJ71" s="206">
        <f>IF(AI71="","",IF(AI71="Leve",0.2,IF(AI71="Menor",0.4,IF(AI71="Moderado",0.6,IF(AI71="Mayor",0.8,IF(AI71="Catastrófico",1,))))))</f>
        <v>0.4</v>
      </c>
      <c r="AK71" s="209" t="str">
        <f>IF(OR(AND(L71="Muy Baja",AI71="Leve"),AND(L71="Muy Baja",AI71="Menor"),AND(L71="Baja",AI71="Leve")),"Bajo",IF(OR(AND(L71="Muy baja",AI71="Moderado"),AND(L71="Baja",AI71="Menor"),AND(L71="Baja",AI71="Moderado"),AND(L71="Media",AI71="Leve"),AND(L71="Media",AI71="Menor"),AND(L71="Media",AI71="Moderado"),AND(L71="Alta",AI71="Leve"),AND(L71="Alta",AI71="Menor")),"Moderado",IF(OR(AND(L71="Muy Baja",AI71="Mayor"),AND(L71="Baja",AI71="Mayor"),AND(L71="Media",AI71="Mayor"),AND(L71="Alta",AI71="Moderado"),AND(L71="Alta",AI71="Mayor"),AND(L71="Muy Alta",AI71="Leve"),AND(L71="Muy Alta",AI71="Menor"),AND(L71="Muy Alta",AI71="Moderado"),AND(L71="Muy Alta",AI71="Mayor")),"Alto",IF(OR(AND(L71="Muy Baja",AI71="Catastrófico"),AND(L71="Baja",AI71="Catastrófico"),AND(L71="Media",AI71="Catastrófico"),AND(L71="Alta",AI71="Catastrófico"),AND(L71="Muy Alta",AI71="Catastrófico")),"Extremo",""))))</f>
        <v>Moderado</v>
      </c>
      <c r="AL71" s="155">
        <v>1</v>
      </c>
      <c r="AM71" s="155"/>
      <c r="AN71" s="155" t="e">
        <f>VLOOKUP(AM71,'[8]Opciones Tratamiento'!$M$2:$O$37,3,FALSE)</f>
        <v>#N/A</v>
      </c>
      <c r="AO71" s="151" t="e">
        <f>VLOOKUP(AM71,'[8]Opciones Tratamiento'!$M$2:$O$37,2,FALSE)</f>
        <v>#N/A</v>
      </c>
      <c r="AP71" s="150" t="s">
        <v>533</v>
      </c>
      <c r="AQ71" s="155" t="str">
        <f t="shared" si="0"/>
        <v>Probabilidad</v>
      </c>
      <c r="AR71" s="156" t="s">
        <v>163</v>
      </c>
      <c r="AS71" s="156" t="s">
        <v>171</v>
      </c>
      <c r="AT71" s="157" t="str">
        <f t="shared" si="1"/>
        <v>40%</v>
      </c>
      <c r="AU71" s="156" t="s">
        <v>174</v>
      </c>
      <c r="AV71" s="156" t="s">
        <v>179</v>
      </c>
      <c r="AW71" s="156" t="s">
        <v>183</v>
      </c>
      <c r="AX71" s="158">
        <f>IFERROR(IF(AQ71="Probabilidad",(M71-(+M71*AT71)),IF(AQ71="Impacto",M71,"")),"")</f>
        <v>0.36</v>
      </c>
      <c r="AY71" s="159" t="str">
        <f t="shared" si="2"/>
        <v>Baja</v>
      </c>
      <c r="AZ71" s="157">
        <f t="shared" si="3"/>
        <v>0.36</v>
      </c>
      <c r="BA71" s="159" t="str">
        <f t="shared" si="4"/>
        <v>Menor</v>
      </c>
      <c r="BB71" s="157">
        <f>IFERROR(IF(AQ71="Impacto",(AJ71-(+AJ71*AT71)),IF(AQ71="Probabilidad",AJ71,"")),"")</f>
        <v>0.4</v>
      </c>
      <c r="BC71" s="160" t="str">
        <f t="shared" si="5"/>
        <v>Moderado</v>
      </c>
      <c r="BD71" s="156" t="s">
        <v>194</v>
      </c>
      <c r="BE71" s="148"/>
      <c r="BF71" s="155"/>
      <c r="BG71" s="161"/>
      <c r="BH71" s="161"/>
      <c r="BI71" s="148"/>
      <c r="BJ71" s="155"/>
      <c r="BK71" s="132"/>
      <c r="BL71" s="132"/>
      <c r="BM71" s="132"/>
      <c r="BN71" s="132"/>
      <c r="BO71" s="132"/>
      <c r="BP71" s="132"/>
      <c r="BQ71" s="132"/>
      <c r="BR71" s="132"/>
      <c r="BS71" s="132"/>
      <c r="BT71" s="132"/>
      <c r="BU71" s="132"/>
      <c r="BV71" s="132"/>
      <c r="BW71" s="132"/>
      <c r="BX71" s="132"/>
      <c r="BY71" s="132"/>
      <c r="BZ71" s="132"/>
      <c r="CA71" s="132"/>
      <c r="CB71" s="132"/>
      <c r="CC71" s="132"/>
      <c r="CD71" s="132"/>
    </row>
    <row r="72" spans="1:82" ht="127.5" customHeight="1" x14ac:dyDescent="0.15">
      <c r="A72" s="211"/>
      <c r="B72" s="211"/>
      <c r="C72" s="207"/>
      <c r="D72" s="207"/>
      <c r="E72" s="207"/>
      <c r="F72" s="213"/>
      <c r="G72" s="213"/>
      <c r="H72" s="207"/>
      <c r="I72" s="213"/>
      <c r="J72" s="207"/>
      <c r="K72" s="207"/>
      <c r="L72" s="207"/>
      <c r="M72" s="207"/>
      <c r="N72" s="207"/>
      <c r="O72" s="207"/>
      <c r="P72" s="153"/>
      <c r="Q72" s="153"/>
      <c r="R72" s="153"/>
      <c r="S72" s="153"/>
      <c r="T72" s="153"/>
      <c r="U72" s="153"/>
      <c r="V72" s="153"/>
      <c r="W72" s="153"/>
      <c r="X72" s="153"/>
      <c r="Y72" s="153"/>
      <c r="Z72" s="153"/>
      <c r="AA72" s="153"/>
      <c r="AB72" s="153"/>
      <c r="AC72" s="153"/>
      <c r="AD72" s="153"/>
      <c r="AE72" s="153"/>
      <c r="AF72" s="153"/>
      <c r="AG72" s="153"/>
      <c r="AH72" s="153"/>
      <c r="AI72" s="207"/>
      <c r="AJ72" s="207"/>
      <c r="AK72" s="207"/>
      <c r="AL72" s="155">
        <v>2</v>
      </c>
      <c r="AM72" s="155"/>
      <c r="AN72" s="155" t="e">
        <f>VLOOKUP(AM72,'[8]Opciones Tratamiento'!$M$2:$O$37,3,FALSE)</f>
        <v>#N/A</v>
      </c>
      <c r="AO72" s="151" t="e">
        <f>VLOOKUP(AM72,'[8]Opciones Tratamiento'!$M$2:$O$37,2,FALSE)</f>
        <v>#N/A</v>
      </c>
      <c r="AP72" s="150" t="s">
        <v>534</v>
      </c>
      <c r="AQ72" s="155" t="str">
        <f t="shared" si="0"/>
        <v>Probabilidad</v>
      </c>
      <c r="AR72" s="156" t="s">
        <v>163</v>
      </c>
      <c r="AS72" s="156" t="s">
        <v>171</v>
      </c>
      <c r="AT72" s="157" t="str">
        <f t="shared" si="1"/>
        <v>40%</v>
      </c>
      <c r="AU72" s="156" t="s">
        <v>174</v>
      </c>
      <c r="AV72" s="156" t="s">
        <v>179</v>
      </c>
      <c r="AW72" s="156" t="s">
        <v>183</v>
      </c>
      <c r="AX72" s="158">
        <f>IFERROR(IF(AND(AQ71="Probabilidad",AQ72="Probabilidad"),(AZ71-(+AZ71*AT72)),IF(AQ72="Probabilidad",(M71-(+M71*AT72)),IF(AQ72="Impacto",AZ71,""))),"")</f>
        <v>0.216</v>
      </c>
      <c r="AY72" s="159" t="str">
        <f t="shared" si="2"/>
        <v>Baja</v>
      </c>
      <c r="AZ72" s="157">
        <f t="shared" si="3"/>
        <v>0.216</v>
      </c>
      <c r="BA72" s="159" t="str">
        <f t="shared" si="4"/>
        <v>Menor</v>
      </c>
      <c r="BB72" s="157">
        <v>0.4</v>
      </c>
      <c r="BC72" s="160" t="str">
        <f t="shared" si="5"/>
        <v>Moderado</v>
      </c>
      <c r="BD72" s="156" t="s">
        <v>194</v>
      </c>
      <c r="BE72" s="148"/>
      <c r="BF72" s="155"/>
      <c r="BG72" s="161"/>
      <c r="BH72" s="161"/>
      <c r="BI72" s="148"/>
      <c r="BJ72" s="155"/>
      <c r="BK72" s="37"/>
      <c r="BL72" s="37"/>
      <c r="BM72" s="37"/>
      <c r="BN72" s="37"/>
      <c r="BO72" s="37"/>
      <c r="BP72" s="37"/>
      <c r="BQ72" s="37"/>
      <c r="BR72" s="37"/>
      <c r="BS72" s="37"/>
      <c r="BT72" s="37"/>
      <c r="BU72" s="37"/>
      <c r="BV72" s="37"/>
      <c r="BW72" s="37"/>
      <c r="BX72" s="37"/>
      <c r="BY72" s="37"/>
      <c r="BZ72" s="37"/>
      <c r="CA72" s="37"/>
      <c r="CB72" s="37"/>
      <c r="CC72" s="37"/>
      <c r="CD72" s="37"/>
    </row>
    <row r="73" spans="1:82" ht="127.5" customHeight="1" x14ac:dyDescent="0.15">
      <c r="A73" s="211"/>
      <c r="B73" s="211"/>
      <c r="C73" s="207"/>
      <c r="D73" s="207"/>
      <c r="E73" s="207"/>
      <c r="F73" s="213"/>
      <c r="G73" s="213"/>
      <c r="H73" s="207"/>
      <c r="I73" s="213"/>
      <c r="J73" s="207"/>
      <c r="K73" s="207"/>
      <c r="L73" s="207"/>
      <c r="M73" s="207"/>
      <c r="N73" s="207"/>
      <c r="O73" s="207"/>
      <c r="P73" s="153"/>
      <c r="Q73" s="153"/>
      <c r="R73" s="153"/>
      <c r="S73" s="153"/>
      <c r="T73" s="153"/>
      <c r="U73" s="153"/>
      <c r="V73" s="153"/>
      <c r="W73" s="153"/>
      <c r="X73" s="153"/>
      <c r="Y73" s="153"/>
      <c r="Z73" s="153"/>
      <c r="AA73" s="153"/>
      <c r="AB73" s="153"/>
      <c r="AC73" s="153"/>
      <c r="AD73" s="153"/>
      <c r="AE73" s="153"/>
      <c r="AF73" s="153"/>
      <c r="AG73" s="153"/>
      <c r="AH73" s="153"/>
      <c r="AI73" s="207"/>
      <c r="AJ73" s="207"/>
      <c r="AK73" s="207"/>
      <c r="AL73" s="155">
        <v>3</v>
      </c>
      <c r="AM73" s="155"/>
      <c r="AN73" s="155" t="e">
        <f>VLOOKUP(AM73,'[8]Opciones Tratamiento'!$M$2:$O$37,3,FALSE)</f>
        <v>#N/A</v>
      </c>
      <c r="AO73" s="151" t="e">
        <f>VLOOKUP(AM73,'[8]Opciones Tratamiento'!$M$2:$O$37,2,FALSE)</f>
        <v>#N/A</v>
      </c>
      <c r="AP73" s="150" t="s">
        <v>535</v>
      </c>
      <c r="AQ73" s="155" t="str">
        <f t="shared" si="0"/>
        <v>Impacto</v>
      </c>
      <c r="AR73" s="156" t="s">
        <v>167</v>
      </c>
      <c r="AS73" s="156" t="s">
        <v>171</v>
      </c>
      <c r="AT73" s="157" t="str">
        <f t="shared" si="1"/>
        <v>25%</v>
      </c>
      <c r="AU73" s="156" t="s">
        <v>174</v>
      </c>
      <c r="AV73" s="156" t="s">
        <v>179</v>
      </c>
      <c r="AW73" s="156" t="s">
        <v>183</v>
      </c>
      <c r="AX73" s="158">
        <f>IFERROR(IF(AND(AQ72="Probabilidad",AQ73="Probabilidad"),(AZ72-(+AZ72*AT73)),IF(AND(AQ72="Impacto",AQ73="Probabilidad"),(AZ71-(+AZ71*AT73)),IF(AQ73="Impacto",AZ72,""))),"")</f>
        <v>0.216</v>
      </c>
      <c r="AY73" s="159" t="str">
        <f t="shared" si="2"/>
        <v>Baja</v>
      </c>
      <c r="AZ73" s="157">
        <f t="shared" si="3"/>
        <v>0.216</v>
      </c>
      <c r="BA73" s="159" t="str">
        <f t="shared" si="4"/>
        <v>Menor</v>
      </c>
      <c r="BB73" s="157">
        <f>IFERROR(IF(AND(AQ72="Impacto",AQ73="Impacto"),(BB72-(+BB72*AT73)),IF(AND(AQ72="Probabilidad",AQ73="Impacto"),(BB71-(+BB71*AT73)),IF(AQ73="Probabilidad",BB72,""))),"")</f>
        <v>0.30000000000000004</v>
      </c>
      <c r="BC73" s="160" t="str">
        <f t="shared" si="5"/>
        <v>Moderado</v>
      </c>
      <c r="BD73" s="156" t="s">
        <v>188</v>
      </c>
      <c r="BE73" s="148"/>
      <c r="BF73" s="155"/>
      <c r="BG73" s="161"/>
      <c r="BH73" s="161"/>
      <c r="BI73" s="148"/>
      <c r="BJ73" s="155"/>
      <c r="BK73" s="37"/>
      <c r="BL73" s="37"/>
      <c r="BM73" s="37"/>
      <c r="BN73" s="37"/>
      <c r="BO73" s="37"/>
      <c r="BP73" s="37"/>
      <c r="BQ73" s="37"/>
      <c r="BR73" s="37"/>
      <c r="BS73" s="37"/>
      <c r="BT73" s="37"/>
      <c r="BU73" s="37"/>
      <c r="BV73" s="37"/>
      <c r="BW73" s="37"/>
      <c r="BX73" s="37"/>
      <c r="BY73" s="37"/>
      <c r="BZ73" s="37"/>
      <c r="CA73" s="37"/>
      <c r="CB73" s="37"/>
      <c r="CC73" s="37"/>
      <c r="CD73" s="37"/>
    </row>
    <row r="74" spans="1:82" ht="83.5" customHeight="1" x14ac:dyDescent="0.15">
      <c r="A74" s="210">
        <v>30</v>
      </c>
      <c r="B74" s="210" t="s">
        <v>536</v>
      </c>
      <c r="C74" s="210" t="s">
        <v>189</v>
      </c>
      <c r="D74" s="210" t="s">
        <v>214</v>
      </c>
      <c r="E74" s="210"/>
      <c r="F74" s="210" t="s">
        <v>537</v>
      </c>
      <c r="G74" s="210" t="s">
        <v>538</v>
      </c>
      <c r="H74" s="210" t="str">
        <f>_xlfn.CONCAT("Posibilidad de afectación ",IF(C74='[9]Opciones Tratamiento'!$E$2,"económica",IF(C74='[9]Opciones Tratamiento'!$E$4,"económica y reputacional",LOWER(C74)))," por ",LOWER(F74), ", debido a ",LOWER(G74))</f>
        <v>Posibilidad de afectación económica por ineficiencia en la administración de los bienes y servicios requeridos por los procesos, debido a planeación inoportuna para la adquisición de bienes y servicios en cada vigencia
inexistencia de bienes y servicios necesarios para el normal funcionamiento de la entidad, demora en el desarrollo de la etapa precontractual y contractual de los bienes y servicio</v>
      </c>
      <c r="I74" s="210" t="s">
        <v>532</v>
      </c>
      <c r="J74" s="212" t="s">
        <v>227</v>
      </c>
      <c r="K74" s="212" t="s">
        <v>254</v>
      </c>
      <c r="L74" s="208" t="str">
        <f>IF(OR(K74='[9]Opciones Tratamiento'!$K$14,K74='[9]Opciones Tratamiento'!$K$15,K74='[9]Opciones Tratamiento'!$K$16),"Muy Baja",IF(OR(K74='[9]Opciones Tratamiento'!$K$10,K74='[9]Opciones Tratamiento'!$K$11,K74='[9]Opciones Tratamiento'!$K$12,K74='[9]Opciones Tratamiento'!$K$13),"Baja",IF(OR(K74='[9]Opciones Tratamiento'!$K$4,K74='[9]Opciones Tratamiento'!$K$5,K74='[9]Opciones Tratamiento'!$K$6,K74='[9]Opciones Tratamiento'!$K$7,K74='[9]Opciones Tratamiento'!$K$8,K74='[9]Opciones Tratamiento'!$K$9),"Media",IF(K74='[9]Opciones Tratamiento'!$K$3,"Alta",IF(OR(K74='[9]Opciones Tratamiento'!$K$2,K74='[9]Opciones Tratamiento'!$K$17),"Muy Alta")))))</f>
        <v>Muy Alta</v>
      </c>
      <c r="M74" s="206">
        <f>IF(L74="","",IF(L74="Muy Baja",0.2,IF(L74="Baja",0.4,IF(L74="Media",0.6,IF(L74="Alta",0.8,IF(L74="Muy Alta",1,))))))</f>
        <v>1</v>
      </c>
      <c r="N74" s="206" t="s">
        <v>144</v>
      </c>
      <c r="O74" s="206" t="str">
        <f>IF(NOT(ISERROR(MATCH(N74,'[9]Tabla Impacto'!$B$221:$B$223,0))),'[9]Tabla Impacto'!$F$223&amp;"Por favor no seleccionar los criterios de impacto(Afectación Económica o presupuestal y Pérdida Reputacional)",N74)</f>
        <v xml:space="preserve">     Entre 10 y 50 SMLMV </v>
      </c>
      <c r="P74" s="153"/>
      <c r="Q74" s="153"/>
      <c r="R74" s="153"/>
      <c r="S74" s="153"/>
      <c r="T74" s="153"/>
      <c r="U74" s="153"/>
      <c r="V74" s="153"/>
      <c r="W74" s="153"/>
      <c r="X74" s="153"/>
      <c r="Y74" s="153"/>
      <c r="Z74" s="153"/>
      <c r="AA74" s="153"/>
      <c r="AB74" s="153"/>
      <c r="AC74" s="153"/>
      <c r="AD74" s="153"/>
      <c r="AE74" s="153"/>
      <c r="AF74" s="153"/>
      <c r="AG74" s="153"/>
      <c r="AH74" s="153"/>
      <c r="AI74" s="208" t="str">
        <f>IF(OR(D74='[9]Opciones Tratamiento'!$H$2,D74='[9]Opciones Tratamiento'!$H$4),IF(OR(O74='[9]Tabla Impacto'!$C$11,O74='[9]Tabla Impacto'!$D$11),"Leve",IF(OR(O74='[9]Tabla Impacto'!$C$12,O74='[9]Tabla Impacto'!$D$12),"Menor",IF(OR(O74='[9]Tabla Impacto'!$C$13,O74='[9]Tabla Impacto'!$D$13),"Moderado",IF(OR(O74='[9]Tabla Impacto'!$C$14,O74='[9]Tabla Impacto'!$D$14),"Mayor",IF(OR(O74='[9]Tabla Impacto'!$C$15,O74='[9]Tabla Impacto'!$D$15),"Catastrófico",""))))),IF(D74='[9]Opciones Tratamiento'!$H$3,IF(COUNTIF('[9]Mapa final'!P74:AH74,"Si")&lt;=5,"Moderado",IF(AND(COUNTIF('[9]Mapa final'!P74:AH74,"Si")&gt;5,COUNTIF('[9]Mapa final'!P74:AH74,"Si")&lt;=10),"Mayor",IF(COUNTIF('[9]Mapa final'!P74:AH74,"Si")&gt;10,"Catastrófico","")))))</f>
        <v>Menor</v>
      </c>
      <c r="AJ74" s="206">
        <f>IF(AI74="","",IF(AI74="Leve",0.2,IF(AI74="Menor",0.4,IF(AI74="Moderado",0.6,IF(AI74="Mayor",0.8,IF(AI74="Catastrófico",1,))))))</f>
        <v>0.4</v>
      </c>
      <c r="AK74" s="209" t="str">
        <f>IF(OR(AND(L74="Muy Baja",AI74="Leve"),AND(L74="Muy Baja",AI74="Menor"),AND(L74="Baja",AI74="Leve")),"Bajo",IF(OR(AND(L74="Muy baja",AI74="Moderado"),AND(L74="Baja",AI74="Menor"),AND(L74="Baja",AI74="Moderado"),AND(L74="Media",AI74="Leve"),AND(L74="Media",AI74="Menor"),AND(L74="Media",AI74="Moderado"),AND(L74="Alta",AI74="Leve"),AND(L74="Alta",AI74="Menor")),"Moderado",IF(OR(AND(L74="Muy Baja",AI74="Mayor"),AND(L74="Baja",AI74="Mayor"),AND(L74="Media",AI74="Mayor"),AND(L74="Alta",AI74="Moderado"),AND(L74="Alta",AI74="Mayor"),AND(L74="Muy Alta",AI74="Leve"),AND(L74="Muy Alta",AI74="Menor"),AND(L74="Muy Alta",AI74="Moderado"),AND(L74="Muy Alta",AI74="Mayor")),"Alto",IF(OR(AND(L74="Muy Baja",AI74="Catastrófico"),AND(L74="Baja",AI74="Catastrófico"),AND(L74="Media",AI74="Catastrófico"),AND(L74="Alta",AI74="Catastrófico"),AND(L74="Muy Alta",AI74="Catastrófico")),"Extremo",""))))</f>
        <v>Alto</v>
      </c>
      <c r="AL74" s="155">
        <v>1</v>
      </c>
      <c r="AM74" s="155"/>
      <c r="AN74" s="155" t="e">
        <f>VLOOKUP(AM74,'[9]Opciones Tratamiento'!$M$2:$O$37,3,FALSE)</f>
        <v>#N/A</v>
      </c>
      <c r="AO74" s="151" t="e">
        <f>VLOOKUP(AM74,'[9]Opciones Tratamiento'!$M$2:$O$37,2,FALSE)</f>
        <v>#N/A</v>
      </c>
      <c r="AP74" s="150" t="s">
        <v>539</v>
      </c>
      <c r="AQ74" s="155" t="str">
        <f t="shared" si="0"/>
        <v>Probabilidad</v>
      </c>
      <c r="AR74" s="156" t="s">
        <v>165</v>
      </c>
      <c r="AS74" s="156" t="s">
        <v>171</v>
      </c>
      <c r="AT74" s="157" t="str">
        <f t="shared" si="1"/>
        <v>30%</v>
      </c>
      <c r="AU74" s="156" t="s">
        <v>174</v>
      </c>
      <c r="AV74" s="156" t="s">
        <v>179</v>
      </c>
      <c r="AW74" s="156" t="s">
        <v>183</v>
      </c>
      <c r="AX74" s="158">
        <f>IFERROR(IF(AQ74="Probabilidad",(M74-(+M74*AT74)),IF(AQ74="Impacto",M74,"")),"")</f>
        <v>0.7</v>
      </c>
      <c r="AY74" s="159" t="str">
        <f t="shared" si="2"/>
        <v>Alta</v>
      </c>
      <c r="AZ74" s="157">
        <f t="shared" si="3"/>
        <v>0.7</v>
      </c>
      <c r="BA74" s="159" t="str">
        <f t="shared" si="4"/>
        <v>Menor</v>
      </c>
      <c r="BB74" s="157">
        <f>IFERROR(IF(AQ74="Impacto",(AJ74-(+AJ74*AT74)),IF(AQ74="Probabilidad",AJ74,"")),"")</f>
        <v>0.4</v>
      </c>
      <c r="BC74" s="160" t="str">
        <f t="shared" si="5"/>
        <v>Moderado</v>
      </c>
      <c r="BD74" s="156" t="s">
        <v>194</v>
      </c>
      <c r="BE74" s="148"/>
      <c r="BF74" s="155"/>
      <c r="BG74" s="161"/>
      <c r="BH74" s="161"/>
      <c r="BI74" s="148"/>
      <c r="BJ74" s="155"/>
      <c r="BK74" s="132"/>
      <c r="BL74" s="132"/>
      <c r="BM74" s="132"/>
      <c r="BN74" s="132"/>
      <c r="BO74" s="132"/>
      <c r="BP74" s="132"/>
      <c r="BQ74" s="132"/>
      <c r="BR74" s="132"/>
      <c r="BS74" s="132"/>
      <c r="BT74" s="132"/>
      <c r="BU74" s="132"/>
      <c r="BV74" s="132"/>
      <c r="BW74" s="132"/>
      <c r="BX74" s="132"/>
      <c r="BY74" s="132"/>
      <c r="BZ74" s="132"/>
      <c r="CA74" s="132"/>
      <c r="CB74" s="132"/>
      <c r="CC74" s="132"/>
      <c r="CD74" s="132"/>
    </row>
    <row r="75" spans="1:82" ht="83.5" customHeight="1" x14ac:dyDescent="0.15">
      <c r="A75" s="211"/>
      <c r="B75" s="211"/>
      <c r="C75" s="207"/>
      <c r="D75" s="207"/>
      <c r="E75" s="207"/>
      <c r="F75" s="207"/>
      <c r="G75" s="207"/>
      <c r="H75" s="207"/>
      <c r="I75" s="207"/>
      <c r="J75" s="207"/>
      <c r="K75" s="207"/>
      <c r="L75" s="207"/>
      <c r="M75" s="207"/>
      <c r="N75" s="207"/>
      <c r="O75" s="207"/>
      <c r="P75" s="153"/>
      <c r="Q75" s="153"/>
      <c r="R75" s="153"/>
      <c r="S75" s="153"/>
      <c r="T75" s="153"/>
      <c r="U75" s="153"/>
      <c r="V75" s="153"/>
      <c r="W75" s="153"/>
      <c r="X75" s="153"/>
      <c r="Y75" s="153"/>
      <c r="Z75" s="153"/>
      <c r="AA75" s="153"/>
      <c r="AB75" s="153"/>
      <c r="AC75" s="153"/>
      <c r="AD75" s="153"/>
      <c r="AE75" s="153"/>
      <c r="AF75" s="153"/>
      <c r="AG75" s="153"/>
      <c r="AH75" s="153"/>
      <c r="AI75" s="207"/>
      <c r="AJ75" s="207"/>
      <c r="AK75" s="207"/>
      <c r="AL75" s="155">
        <v>2</v>
      </c>
      <c r="AM75" s="155"/>
      <c r="AN75" s="155" t="e">
        <f>VLOOKUP(AM75,'[9]Opciones Tratamiento'!$M$2:$O$37,3,FALSE)</f>
        <v>#N/A</v>
      </c>
      <c r="AO75" s="151" t="e">
        <f>VLOOKUP(AM75,'[9]Opciones Tratamiento'!$M$2:$O$37,2,FALSE)</f>
        <v>#N/A</v>
      </c>
      <c r="AP75" s="150" t="s">
        <v>540</v>
      </c>
      <c r="AQ75" s="155" t="str">
        <f t="shared" si="0"/>
        <v>Impacto</v>
      </c>
      <c r="AR75" s="156" t="s">
        <v>167</v>
      </c>
      <c r="AS75" s="156" t="s">
        <v>171</v>
      </c>
      <c r="AT75" s="157" t="str">
        <f t="shared" si="1"/>
        <v>25%</v>
      </c>
      <c r="AU75" s="156" t="s">
        <v>174</v>
      </c>
      <c r="AV75" s="156" t="s">
        <v>179</v>
      </c>
      <c r="AW75" s="156" t="s">
        <v>183</v>
      </c>
      <c r="AX75" s="158">
        <f>IFERROR(IF(AND(AQ74="Probabilidad",AQ75="Probabilidad"),(AZ74-(+AZ74*AT75)),IF(AQ75="Probabilidad",(M74-(+M74*AT75)),IF(AQ75="Impacto",AZ74,""))),"")</f>
        <v>0.7</v>
      </c>
      <c r="AY75" s="159" t="str">
        <f t="shared" si="2"/>
        <v>Alta</v>
      </c>
      <c r="AZ75" s="157">
        <f t="shared" si="3"/>
        <v>0.7</v>
      </c>
      <c r="BA75" s="159" t="str">
        <f t="shared" si="4"/>
        <v>Menor</v>
      </c>
      <c r="BB75" s="157">
        <v>0.3</v>
      </c>
      <c r="BC75" s="160" t="str">
        <f t="shared" si="5"/>
        <v>Moderado</v>
      </c>
      <c r="BD75" s="156" t="s">
        <v>194</v>
      </c>
      <c r="BE75" s="148"/>
      <c r="BF75" s="155"/>
      <c r="BG75" s="161"/>
      <c r="BH75" s="161"/>
      <c r="BI75" s="148"/>
      <c r="BJ75" s="155"/>
      <c r="BK75" s="37"/>
      <c r="BL75" s="37"/>
      <c r="BM75" s="37"/>
      <c r="BN75" s="37"/>
      <c r="BO75" s="37"/>
      <c r="BP75" s="37"/>
      <c r="BQ75" s="37"/>
      <c r="BR75" s="37"/>
      <c r="BS75" s="37"/>
      <c r="BT75" s="37"/>
      <c r="BU75" s="37"/>
      <c r="BV75" s="37"/>
      <c r="BW75" s="37"/>
      <c r="BX75" s="37"/>
      <c r="BY75" s="37"/>
      <c r="BZ75" s="37"/>
      <c r="CA75" s="37"/>
      <c r="CB75" s="37"/>
      <c r="CC75" s="37"/>
      <c r="CD75" s="37"/>
    </row>
    <row r="76" spans="1:82" ht="81.5" customHeight="1" x14ac:dyDescent="0.15">
      <c r="A76" s="210">
        <v>31</v>
      </c>
      <c r="B76" s="210" t="s">
        <v>541</v>
      </c>
      <c r="C76" s="210" t="s">
        <v>189</v>
      </c>
      <c r="D76" s="210" t="s">
        <v>214</v>
      </c>
      <c r="E76" s="210"/>
      <c r="F76" s="213" t="s">
        <v>542</v>
      </c>
      <c r="G76" s="270" t="s">
        <v>543</v>
      </c>
      <c r="H76" s="210" t="str">
        <f>_xlfn.CONCAT("Posibilidad de afectación ",IF(C76='[9]Opciones Tratamiento'!$E$2,"económica",IF(C76='[9]Opciones Tratamiento'!$E$4,"económica y reputacional",LOWER(C76)))," por ",LOWER(F76), ", debido a ",LOWER(G76))</f>
        <v xml:space="preserve">Posibilidad de afectación económica por pérdida, extravío, hurto, robo o declaratoria de bienes faltantes pertenecientes a la entidad, debido a debilidades en los controles de vigilancia
debilidades en la solicitud y reporte de retiro de equipos por parte de los funcionarios </v>
      </c>
      <c r="I76" s="210" t="s">
        <v>532</v>
      </c>
      <c r="J76" s="212" t="s">
        <v>227</v>
      </c>
      <c r="K76" s="212" t="s">
        <v>254</v>
      </c>
      <c r="L76" s="208" t="str">
        <f>IF(OR(K76='[9]Opciones Tratamiento'!$K$14,K76='[9]Opciones Tratamiento'!$K$15,K76='[9]Opciones Tratamiento'!$K$16),"Muy Baja",IF(OR(K76='[9]Opciones Tratamiento'!$K$10,K76='[9]Opciones Tratamiento'!$K$11,K76='[9]Opciones Tratamiento'!$K$12,K76='[9]Opciones Tratamiento'!$K$13),"Baja",IF(OR(K76='[9]Opciones Tratamiento'!$K$4,K76='[9]Opciones Tratamiento'!$K$5,K76='[9]Opciones Tratamiento'!$K$6,K76='[9]Opciones Tratamiento'!$K$7,K76='[9]Opciones Tratamiento'!$K$8,K76='[9]Opciones Tratamiento'!$K$9),"Media",IF(K76='[9]Opciones Tratamiento'!$K$3,"Alta",IF(OR(K76='[9]Opciones Tratamiento'!$K$2,K76='[9]Opciones Tratamiento'!$K$17),"Muy Alta")))))</f>
        <v>Muy Alta</v>
      </c>
      <c r="M76" s="206">
        <f>IF(L76="","",IF(L76="Muy Baja",0.2,IF(L76="Baja",0.4,IF(L76="Media",0.6,IF(L76="Alta",0.8,IF(L76="Muy Alta",1,))))))</f>
        <v>1</v>
      </c>
      <c r="N76" s="206" t="s">
        <v>144</v>
      </c>
      <c r="O76" s="206" t="str">
        <f>IF(NOT(ISERROR(MATCH(N76,'[9]Tabla Impacto'!$B$221:$B$223,0))),'[9]Tabla Impacto'!$F$223&amp;"Por favor no seleccionar los criterios de impacto(Afectación Económica o presupuestal y Pérdida Reputacional)",N76)</f>
        <v xml:space="preserve">     Entre 10 y 50 SMLMV </v>
      </c>
      <c r="P76" s="153"/>
      <c r="Q76" s="153"/>
      <c r="R76" s="153"/>
      <c r="S76" s="153"/>
      <c r="T76" s="153"/>
      <c r="U76" s="153"/>
      <c r="V76" s="153"/>
      <c r="W76" s="153"/>
      <c r="X76" s="153"/>
      <c r="Y76" s="153"/>
      <c r="Z76" s="153"/>
      <c r="AA76" s="153"/>
      <c r="AB76" s="153"/>
      <c r="AC76" s="153"/>
      <c r="AD76" s="153"/>
      <c r="AE76" s="153"/>
      <c r="AF76" s="153"/>
      <c r="AG76" s="153"/>
      <c r="AH76" s="153"/>
      <c r="AI76" s="208" t="str">
        <f>IF(OR(D76='[9]Opciones Tratamiento'!$H$2,D76='[9]Opciones Tratamiento'!$H$4),IF(OR(O76='[9]Tabla Impacto'!$C$11,O76='[9]Tabla Impacto'!$D$11),"Leve",IF(OR(O76='[9]Tabla Impacto'!$C$12,O76='[9]Tabla Impacto'!$D$12),"Menor",IF(OR(O76='[9]Tabla Impacto'!$C$13,O76='[9]Tabla Impacto'!$D$13),"Moderado",IF(OR(O76='[9]Tabla Impacto'!$C$14,O76='[9]Tabla Impacto'!$D$14),"Mayor",IF(OR(O76='[9]Tabla Impacto'!$C$15,O76='[9]Tabla Impacto'!$D$15),"Catastrófico",""))))),IF(D76='[9]Opciones Tratamiento'!$H$3,IF(COUNTIF('[9]Mapa final'!P76:AH76,"Si")&lt;=5,"Moderado",IF(AND(COUNTIF('[9]Mapa final'!P76:AH76,"Si")&gt;5,COUNTIF('[9]Mapa final'!P76:AH76,"Si")&lt;=10),"Mayor",IF(COUNTIF('[9]Mapa final'!P76:AH76,"Si")&gt;10,"Catastrófico","")))))</f>
        <v>Menor</v>
      </c>
      <c r="AJ76" s="206">
        <f>IF(AI76="","",IF(AI76="Leve",0.2,IF(AI76="Menor",0.4,IF(AI76="Moderado",0.6,IF(AI76="Mayor",0.8,IF(AI76="Catastrófico",1,))))))</f>
        <v>0.4</v>
      </c>
      <c r="AK76" s="209" t="str">
        <f>IF(OR(AND(L76="Muy Baja",AI76="Leve"),AND(L76="Muy Baja",AI76="Menor"),AND(L76="Baja",AI76="Leve")),"Bajo",IF(OR(AND(L76="Muy baja",AI76="Moderado"),AND(L76="Baja",AI76="Menor"),AND(L76="Baja",AI76="Moderado"),AND(L76="Media",AI76="Leve"),AND(L76="Media",AI76="Menor"),AND(L76="Media",AI76="Moderado"),AND(L76="Alta",AI76="Leve"),AND(L76="Alta",AI76="Menor")),"Moderado",IF(OR(AND(L76="Muy Baja",AI76="Mayor"),AND(L76="Baja",AI76="Mayor"),AND(L76="Media",AI76="Mayor"),AND(L76="Alta",AI76="Moderado"),AND(L76="Alta",AI76="Mayor"),AND(L76="Muy Alta",AI76="Leve"),AND(L76="Muy Alta",AI76="Menor"),AND(L76="Muy Alta",AI76="Moderado"),AND(L76="Muy Alta",AI76="Mayor")),"Alto",IF(OR(AND(L76="Muy Baja",AI76="Catastrófico"),AND(L76="Baja",AI76="Catastrófico"),AND(L76="Media",AI76="Catastrófico"),AND(L76="Alta",AI76="Catastrófico"),AND(L76="Muy Alta",AI76="Catastrófico")),"Extremo",""))))</f>
        <v>Alto</v>
      </c>
      <c r="AL76" s="155">
        <v>1</v>
      </c>
      <c r="AM76" s="155"/>
      <c r="AN76" s="155" t="e">
        <f>VLOOKUP(AM76,'[9]Opciones Tratamiento'!$M$2:$O$37,3,FALSE)</f>
        <v>#N/A</v>
      </c>
      <c r="AO76" s="151" t="e">
        <f>VLOOKUP(AM76,'[9]Opciones Tratamiento'!$M$2:$O$37,2,FALSE)</f>
        <v>#N/A</v>
      </c>
      <c r="AP76" s="150" t="s">
        <v>544</v>
      </c>
      <c r="AQ76" s="155" t="str">
        <f t="shared" si="0"/>
        <v>Probabilidad</v>
      </c>
      <c r="AR76" s="156" t="s">
        <v>163</v>
      </c>
      <c r="AS76" s="156" t="s">
        <v>171</v>
      </c>
      <c r="AT76" s="157" t="str">
        <f t="shared" si="1"/>
        <v>40%</v>
      </c>
      <c r="AU76" s="156" t="s">
        <v>174</v>
      </c>
      <c r="AV76" s="156" t="s">
        <v>179</v>
      </c>
      <c r="AW76" s="156" t="s">
        <v>183</v>
      </c>
      <c r="AX76" s="158">
        <f>IFERROR(IF(AQ76="Probabilidad",(M76-(+M76*AT76)),IF(AQ76="Impacto",M76,"")),"")</f>
        <v>0.6</v>
      </c>
      <c r="AY76" s="159" t="str">
        <f t="shared" si="2"/>
        <v>Media</v>
      </c>
      <c r="AZ76" s="157">
        <f t="shared" si="3"/>
        <v>0.6</v>
      </c>
      <c r="BA76" s="159" t="str">
        <f t="shared" si="4"/>
        <v>Menor</v>
      </c>
      <c r="BB76" s="157">
        <f>IFERROR(IF(AQ76="Impacto",(AJ76-(+AJ76*AT76)),IF(AQ76="Probabilidad",AJ76,"")),"")</f>
        <v>0.4</v>
      </c>
      <c r="BC76" s="160" t="str">
        <f t="shared" si="5"/>
        <v>Moderado</v>
      </c>
      <c r="BD76" s="156" t="s">
        <v>194</v>
      </c>
      <c r="BE76" s="148"/>
      <c r="BF76" s="155"/>
      <c r="BG76" s="161"/>
      <c r="BH76" s="161"/>
      <c r="BI76" s="148"/>
      <c r="BJ76" s="155"/>
      <c r="BK76" s="132"/>
      <c r="BL76" s="132"/>
      <c r="BM76" s="132"/>
      <c r="BN76" s="132"/>
      <c r="BO76" s="132"/>
      <c r="BP76" s="132"/>
      <c r="BQ76" s="132"/>
      <c r="BR76" s="132"/>
      <c r="BS76" s="132"/>
      <c r="BT76" s="132"/>
      <c r="BU76" s="132"/>
      <c r="BV76" s="132"/>
      <c r="BW76" s="132"/>
      <c r="BX76" s="132"/>
      <c r="BY76" s="132"/>
      <c r="BZ76" s="132"/>
      <c r="CA76" s="132"/>
      <c r="CB76" s="132"/>
      <c r="CC76" s="132"/>
      <c r="CD76" s="132"/>
    </row>
    <row r="77" spans="1:82" ht="81.5" customHeight="1" x14ac:dyDescent="0.15">
      <c r="A77" s="211"/>
      <c r="B77" s="211"/>
      <c r="C77" s="207"/>
      <c r="D77" s="207"/>
      <c r="E77" s="207"/>
      <c r="F77" s="213"/>
      <c r="G77" s="270"/>
      <c r="H77" s="207"/>
      <c r="I77" s="207"/>
      <c r="J77" s="207"/>
      <c r="K77" s="207"/>
      <c r="L77" s="207"/>
      <c r="M77" s="207"/>
      <c r="N77" s="207"/>
      <c r="O77" s="207"/>
      <c r="P77" s="153"/>
      <c r="Q77" s="153"/>
      <c r="R77" s="153"/>
      <c r="S77" s="153"/>
      <c r="T77" s="153"/>
      <c r="U77" s="153"/>
      <c r="V77" s="153"/>
      <c r="W77" s="153"/>
      <c r="X77" s="153"/>
      <c r="Y77" s="153"/>
      <c r="Z77" s="153"/>
      <c r="AA77" s="153"/>
      <c r="AB77" s="153"/>
      <c r="AC77" s="153"/>
      <c r="AD77" s="153"/>
      <c r="AE77" s="153"/>
      <c r="AF77" s="153"/>
      <c r="AG77" s="153"/>
      <c r="AH77" s="153"/>
      <c r="AI77" s="207"/>
      <c r="AJ77" s="207"/>
      <c r="AK77" s="207"/>
      <c r="AL77" s="155">
        <v>2</v>
      </c>
      <c r="AM77" s="155"/>
      <c r="AN77" s="155" t="e">
        <f>VLOOKUP(AM77,'[9]Opciones Tratamiento'!$M$2:$O$37,3,FALSE)</f>
        <v>#N/A</v>
      </c>
      <c r="AO77" s="151" t="e">
        <f>VLOOKUP(AM77,'[9]Opciones Tratamiento'!$M$2:$O$37,2,FALSE)</f>
        <v>#N/A</v>
      </c>
      <c r="AP77" s="150" t="s">
        <v>545</v>
      </c>
      <c r="AQ77" s="155" t="str">
        <f t="shared" si="0"/>
        <v>Probabilidad</v>
      </c>
      <c r="AR77" s="156" t="s">
        <v>163</v>
      </c>
      <c r="AS77" s="156" t="s">
        <v>171</v>
      </c>
      <c r="AT77" s="157" t="str">
        <f t="shared" si="1"/>
        <v>40%</v>
      </c>
      <c r="AU77" s="156" t="s">
        <v>174</v>
      </c>
      <c r="AV77" s="156" t="s">
        <v>179</v>
      </c>
      <c r="AW77" s="156" t="s">
        <v>183</v>
      </c>
      <c r="AX77" s="158">
        <f>IFERROR(IF(AND(AQ76="Probabilidad",AQ77="Probabilidad"),(AZ76-(+AZ76*AT77)),IF(AQ77="Probabilidad",(M76-(+M76*AT77)),IF(AQ77="Impacto",AZ76,""))),"")</f>
        <v>0.36</v>
      </c>
      <c r="AY77" s="159" t="str">
        <f t="shared" si="2"/>
        <v>Baja</v>
      </c>
      <c r="AZ77" s="157">
        <f t="shared" si="3"/>
        <v>0.36</v>
      </c>
      <c r="BA77" s="159" t="str">
        <f t="shared" si="4"/>
        <v>Menor</v>
      </c>
      <c r="BB77" s="157">
        <f>IFERROR(IF(AND(AQ76="Impacto",AQ77="Impacto"),(BB74-(+BB74*AT77)),IF(AQ77="Impacto",(#REF!-(+#REF!*AT77)),IF(AQ77="Probabilidad",BB74,""))),"")</f>
        <v>0.4</v>
      </c>
      <c r="BC77" s="160" t="str">
        <f t="shared" si="5"/>
        <v>Moderado</v>
      </c>
      <c r="BD77" s="156" t="s">
        <v>194</v>
      </c>
      <c r="BE77" s="148"/>
      <c r="BF77" s="155"/>
      <c r="BG77" s="161"/>
      <c r="BH77" s="161"/>
      <c r="BI77" s="148"/>
      <c r="BJ77" s="155"/>
      <c r="BK77" s="37"/>
      <c r="BL77" s="37"/>
      <c r="BM77" s="37"/>
      <c r="BN77" s="37"/>
      <c r="BO77" s="37"/>
      <c r="BP77" s="37"/>
      <c r="BQ77" s="37"/>
      <c r="BR77" s="37"/>
      <c r="BS77" s="37"/>
      <c r="BT77" s="37"/>
      <c r="BU77" s="37"/>
      <c r="BV77" s="37"/>
      <c r="BW77" s="37"/>
      <c r="BX77" s="37"/>
      <c r="BY77" s="37"/>
      <c r="BZ77" s="37"/>
      <c r="CA77" s="37"/>
      <c r="CB77" s="37"/>
      <c r="CC77" s="37"/>
      <c r="CD77" s="37"/>
    </row>
    <row r="78" spans="1:82" ht="81.5" customHeight="1" x14ac:dyDescent="0.15">
      <c r="A78" s="211"/>
      <c r="B78" s="211"/>
      <c r="C78" s="207"/>
      <c r="D78" s="207"/>
      <c r="E78" s="207"/>
      <c r="F78" s="213"/>
      <c r="G78" s="270"/>
      <c r="H78" s="207"/>
      <c r="I78" s="207"/>
      <c r="J78" s="207"/>
      <c r="K78" s="207"/>
      <c r="L78" s="207"/>
      <c r="M78" s="207"/>
      <c r="N78" s="207"/>
      <c r="O78" s="207"/>
      <c r="P78" s="153"/>
      <c r="Q78" s="153"/>
      <c r="R78" s="153"/>
      <c r="S78" s="153"/>
      <c r="T78" s="153"/>
      <c r="U78" s="153"/>
      <c r="V78" s="153"/>
      <c r="W78" s="153"/>
      <c r="X78" s="153"/>
      <c r="Y78" s="153"/>
      <c r="Z78" s="153"/>
      <c r="AA78" s="153"/>
      <c r="AB78" s="153"/>
      <c r="AC78" s="153"/>
      <c r="AD78" s="153"/>
      <c r="AE78" s="153"/>
      <c r="AF78" s="153"/>
      <c r="AG78" s="153"/>
      <c r="AH78" s="153"/>
      <c r="AI78" s="207"/>
      <c r="AJ78" s="207"/>
      <c r="AK78" s="207"/>
      <c r="AL78" s="155">
        <v>3</v>
      </c>
      <c r="AM78" s="155"/>
      <c r="AN78" s="155" t="e">
        <f>VLOOKUP(AM78,'[9]Opciones Tratamiento'!$M$2:$O$37,3,FALSE)</f>
        <v>#N/A</v>
      </c>
      <c r="AO78" s="151" t="e">
        <f>VLOOKUP(AM78,'[9]Opciones Tratamiento'!$M$2:$O$37,2,FALSE)</f>
        <v>#N/A</v>
      </c>
      <c r="AP78" s="150" t="s">
        <v>546</v>
      </c>
      <c r="AQ78" s="155" t="str">
        <f t="shared" si="0"/>
        <v>Probabilidad</v>
      </c>
      <c r="AR78" s="156" t="s">
        <v>163</v>
      </c>
      <c r="AS78" s="156" t="s">
        <v>171</v>
      </c>
      <c r="AT78" s="157" t="str">
        <f t="shared" si="1"/>
        <v>40%</v>
      </c>
      <c r="AU78" s="156" t="s">
        <v>174</v>
      </c>
      <c r="AV78" s="156" t="s">
        <v>179</v>
      </c>
      <c r="AW78" s="156" t="s">
        <v>183</v>
      </c>
      <c r="AX78" s="158">
        <f>IFERROR(IF(AND(AQ77="Probabilidad",AQ78="Probabilidad"),(AZ77-(+AZ77*AT78)),IF(AND(AQ77="Impacto",AQ78="Probabilidad"),(AZ76-(+AZ76*AT78)),IF(AQ78="Impacto",AZ77,""))),"")</f>
        <v>0.216</v>
      </c>
      <c r="AY78" s="159" t="str">
        <f t="shared" si="2"/>
        <v>Baja</v>
      </c>
      <c r="AZ78" s="157">
        <f t="shared" si="3"/>
        <v>0.216</v>
      </c>
      <c r="BA78" s="159" t="str">
        <f t="shared" si="4"/>
        <v>Menor</v>
      </c>
      <c r="BB78" s="157">
        <f>IFERROR(IF(AND(AQ77="Impacto",AQ78="Impacto"),(BB77-(+BB77*AT78)),IF(AND(AQ77="Probabilidad",AQ78="Impacto"),(BB76-(+BB76*AT78)),IF(AQ78="Probabilidad",BB77,""))),"")</f>
        <v>0.4</v>
      </c>
      <c r="BC78" s="160" t="str">
        <f t="shared" si="5"/>
        <v>Moderado</v>
      </c>
      <c r="BD78" s="156" t="s">
        <v>194</v>
      </c>
      <c r="BE78" s="148"/>
      <c r="BF78" s="155"/>
      <c r="BG78" s="161"/>
      <c r="BH78" s="161"/>
      <c r="BI78" s="148"/>
      <c r="BJ78" s="155"/>
      <c r="BK78" s="37"/>
      <c r="BL78" s="37"/>
      <c r="BM78" s="37"/>
      <c r="BN78" s="37"/>
      <c r="BO78" s="37"/>
      <c r="BP78" s="37"/>
      <c r="BQ78" s="37"/>
      <c r="BR78" s="37"/>
      <c r="BS78" s="37"/>
      <c r="BT78" s="37"/>
      <c r="BU78" s="37"/>
      <c r="BV78" s="37"/>
      <c r="BW78" s="37"/>
      <c r="BX78" s="37"/>
      <c r="BY78" s="37"/>
      <c r="BZ78" s="37"/>
      <c r="CA78" s="37"/>
      <c r="CB78" s="37"/>
      <c r="CC78" s="37"/>
      <c r="CD78" s="37"/>
    </row>
    <row r="79" spans="1:82" ht="81.5" customHeight="1" x14ac:dyDescent="0.15">
      <c r="A79" s="211"/>
      <c r="B79" s="211"/>
      <c r="C79" s="207"/>
      <c r="D79" s="207"/>
      <c r="E79" s="207"/>
      <c r="F79" s="213"/>
      <c r="G79" s="270"/>
      <c r="H79" s="207"/>
      <c r="I79" s="207"/>
      <c r="J79" s="207"/>
      <c r="K79" s="207"/>
      <c r="L79" s="207"/>
      <c r="M79" s="207"/>
      <c r="N79" s="207"/>
      <c r="O79" s="207"/>
      <c r="P79" s="153"/>
      <c r="Q79" s="153"/>
      <c r="R79" s="153"/>
      <c r="S79" s="153"/>
      <c r="T79" s="153"/>
      <c r="U79" s="153"/>
      <c r="V79" s="153"/>
      <c r="W79" s="153"/>
      <c r="X79" s="153"/>
      <c r="Y79" s="153"/>
      <c r="Z79" s="153"/>
      <c r="AA79" s="153"/>
      <c r="AB79" s="153"/>
      <c r="AC79" s="153"/>
      <c r="AD79" s="153"/>
      <c r="AE79" s="153"/>
      <c r="AF79" s="153"/>
      <c r="AG79" s="153"/>
      <c r="AH79" s="153"/>
      <c r="AI79" s="207"/>
      <c r="AJ79" s="207"/>
      <c r="AK79" s="207"/>
      <c r="AL79" s="155">
        <v>4</v>
      </c>
      <c r="AM79" s="155"/>
      <c r="AN79" s="155" t="e">
        <f>VLOOKUP(AM79,'[9]Opciones Tratamiento'!$M$2:$O$37,3,FALSE)</f>
        <v>#N/A</v>
      </c>
      <c r="AO79" s="151" t="e">
        <f>VLOOKUP(AM79,'[9]Opciones Tratamiento'!$M$2:$O$37,2,FALSE)</f>
        <v>#N/A</v>
      </c>
      <c r="AP79" s="151" t="s">
        <v>547</v>
      </c>
      <c r="AQ79" s="155" t="str">
        <f t="shared" si="0"/>
        <v>Probabilidad</v>
      </c>
      <c r="AR79" s="156" t="s">
        <v>165</v>
      </c>
      <c r="AS79" s="156" t="s">
        <v>171</v>
      </c>
      <c r="AT79" s="157" t="str">
        <f t="shared" si="1"/>
        <v>30%</v>
      </c>
      <c r="AU79" s="156" t="s">
        <v>174</v>
      </c>
      <c r="AV79" s="156" t="s">
        <v>181</v>
      </c>
      <c r="AW79" s="156" t="s">
        <v>183</v>
      </c>
      <c r="AX79" s="158">
        <f>IFERROR(IF(AND(AQ78="Probabilidad",AQ79="Probabilidad"),(AZ78-(+AZ78*AT79)),IF(AND(AQ78="Impacto",AQ79="Probabilidad"),(AZ77-(+AZ77*AT79)),IF(AQ79="Impacto",AZ78,""))),"")</f>
        <v>0.1512</v>
      </c>
      <c r="AY79" s="159" t="str">
        <f t="shared" si="2"/>
        <v>Muy Baja</v>
      </c>
      <c r="AZ79" s="157">
        <f t="shared" si="3"/>
        <v>0.1512</v>
      </c>
      <c r="BA79" s="159" t="str">
        <f t="shared" si="4"/>
        <v>Menor</v>
      </c>
      <c r="BB79" s="157">
        <f>IFERROR(IF(AND(AQ78="Impacto",AQ79="Impacto"),(BB78-(+BB78*AT79)),IF(AND(AQ78="Probabilidad",AQ79="Impacto"),(BB77-(+BB77*AT79)),IF(AQ79="Probabilidad",BB78,""))),"")</f>
        <v>0.4</v>
      </c>
      <c r="BC79" s="160" t="str">
        <f t="shared" si="5"/>
        <v>Bajo</v>
      </c>
      <c r="BD79" s="156" t="s">
        <v>194</v>
      </c>
      <c r="BE79" s="148"/>
      <c r="BF79" s="155"/>
      <c r="BG79" s="161"/>
      <c r="BH79" s="161"/>
      <c r="BI79" s="148"/>
      <c r="BJ79" s="155"/>
      <c r="BK79" s="37"/>
      <c r="BL79" s="37"/>
      <c r="BM79" s="37"/>
      <c r="BN79" s="37"/>
      <c r="BO79" s="37"/>
      <c r="BP79" s="37"/>
      <c r="BQ79" s="37"/>
      <c r="BR79" s="37"/>
      <c r="BS79" s="37"/>
      <c r="BT79" s="37"/>
      <c r="BU79" s="37"/>
      <c r="BV79" s="37"/>
      <c r="BW79" s="37"/>
      <c r="BX79" s="37"/>
      <c r="BY79" s="37"/>
      <c r="BZ79" s="37"/>
      <c r="CA79" s="37"/>
      <c r="CB79" s="37"/>
      <c r="CC79" s="37"/>
      <c r="CD79" s="37"/>
    </row>
    <row r="80" spans="1:82" ht="81.5" customHeight="1" x14ac:dyDescent="0.15">
      <c r="A80" s="211"/>
      <c r="B80" s="211"/>
      <c r="C80" s="207"/>
      <c r="D80" s="207"/>
      <c r="E80" s="207"/>
      <c r="F80" s="213"/>
      <c r="G80" s="270"/>
      <c r="H80" s="207"/>
      <c r="I80" s="207"/>
      <c r="J80" s="207"/>
      <c r="K80" s="207"/>
      <c r="L80" s="207"/>
      <c r="M80" s="207"/>
      <c r="N80" s="207"/>
      <c r="O80" s="207"/>
      <c r="P80" s="153"/>
      <c r="Q80" s="153"/>
      <c r="R80" s="153"/>
      <c r="S80" s="153"/>
      <c r="T80" s="153"/>
      <c r="U80" s="153"/>
      <c r="V80" s="153"/>
      <c r="W80" s="153"/>
      <c r="X80" s="153"/>
      <c r="Y80" s="153"/>
      <c r="Z80" s="153"/>
      <c r="AA80" s="153"/>
      <c r="AB80" s="153"/>
      <c r="AC80" s="153"/>
      <c r="AD80" s="153"/>
      <c r="AE80" s="153"/>
      <c r="AF80" s="153"/>
      <c r="AG80" s="153"/>
      <c r="AH80" s="153"/>
      <c r="AI80" s="207"/>
      <c r="AJ80" s="207"/>
      <c r="AK80" s="207"/>
      <c r="AL80" s="155">
        <v>5</v>
      </c>
      <c r="AM80" s="155"/>
      <c r="AN80" s="155" t="e">
        <f>VLOOKUP(AM80,'[9]Opciones Tratamiento'!$M$2:$O$37,3,FALSE)</f>
        <v>#N/A</v>
      </c>
      <c r="AO80" s="151" t="e">
        <f>VLOOKUP(AM80,'[9]Opciones Tratamiento'!$M$2:$O$37,2,FALSE)</f>
        <v>#N/A</v>
      </c>
      <c r="AP80" s="151" t="s">
        <v>548</v>
      </c>
      <c r="AQ80" s="155" t="str">
        <f t="shared" si="0"/>
        <v>Probabilidad</v>
      </c>
      <c r="AR80" s="156" t="s">
        <v>165</v>
      </c>
      <c r="AS80" s="156" t="s">
        <v>171</v>
      </c>
      <c r="AT80" s="157" t="str">
        <f t="shared" si="1"/>
        <v>30%</v>
      </c>
      <c r="AU80" s="156" t="s">
        <v>174</v>
      </c>
      <c r="AV80" s="156" t="s">
        <v>179</v>
      </c>
      <c r="AW80" s="156" t="s">
        <v>183</v>
      </c>
      <c r="AX80" s="158">
        <f>IFERROR(IF(AND(AQ79="Probabilidad",AQ80="Probabilidad"),(AZ79-(+AZ79*AT80)),IF(AND(AQ79="Impacto",AQ80="Probabilidad"),(AZ78-(+AZ78*AT80)),IF(AQ80="Impacto",AZ79,""))),"")</f>
        <v>0.10584</v>
      </c>
      <c r="AY80" s="159" t="str">
        <f t="shared" si="2"/>
        <v>Muy Baja</v>
      </c>
      <c r="AZ80" s="157">
        <f t="shared" si="3"/>
        <v>0.10584</v>
      </c>
      <c r="BA80" s="159" t="str">
        <f t="shared" si="4"/>
        <v>Menor</v>
      </c>
      <c r="BB80" s="157">
        <f>IFERROR(IF(AND(AQ79="Impacto",AQ80="Impacto"),(BB79-(+BB79*AT80)),IF(AND(AQ79="Probabilidad",AQ80="Impacto"),(BB78-(+BB78*AT80)),IF(AQ80="Probabilidad",BB79,""))),"")</f>
        <v>0.4</v>
      </c>
      <c r="BC80" s="160" t="str">
        <f t="shared" si="5"/>
        <v>Bajo</v>
      </c>
      <c r="BD80" s="156" t="s">
        <v>194</v>
      </c>
      <c r="BE80" s="148"/>
      <c r="BF80" s="155"/>
      <c r="BG80" s="161"/>
      <c r="BH80" s="161"/>
      <c r="BI80" s="148"/>
      <c r="BJ80" s="155"/>
      <c r="BK80" s="37"/>
      <c r="BL80" s="37"/>
      <c r="BM80" s="37"/>
      <c r="BN80" s="37"/>
      <c r="BO80" s="37"/>
      <c r="BP80" s="37"/>
      <c r="BQ80" s="37"/>
      <c r="BR80" s="37"/>
      <c r="BS80" s="37"/>
      <c r="BT80" s="37"/>
      <c r="BU80" s="37"/>
      <c r="BV80" s="37"/>
      <c r="BW80" s="37"/>
      <c r="BX80" s="37"/>
      <c r="BY80" s="37"/>
      <c r="BZ80" s="37"/>
      <c r="CA80" s="37"/>
      <c r="CB80" s="37"/>
      <c r="CC80" s="37"/>
      <c r="CD80" s="37"/>
    </row>
    <row r="81" spans="1:82" ht="81.5" customHeight="1" x14ac:dyDescent="0.15">
      <c r="A81" s="211"/>
      <c r="B81" s="211"/>
      <c r="C81" s="207"/>
      <c r="D81" s="207"/>
      <c r="E81" s="207"/>
      <c r="F81" s="213"/>
      <c r="G81" s="270"/>
      <c r="H81" s="207"/>
      <c r="I81" s="207"/>
      <c r="J81" s="207"/>
      <c r="K81" s="207"/>
      <c r="L81" s="207"/>
      <c r="M81" s="207"/>
      <c r="N81" s="207"/>
      <c r="O81" s="207"/>
      <c r="P81" s="153"/>
      <c r="Q81" s="153"/>
      <c r="R81" s="153"/>
      <c r="S81" s="153"/>
      <c r="T81" s="153"/>
      <c r="U81" s="153"/>
      <c r="V81" s="153"/>
      <c r="W81" s="153"/>
      <c r="X81" s="153"/>
      <c r="Y81" s="153"/>
      <c r="Z81" s="153"/>
      <c r="AA81" s="153"/>
      <c r="AB81" s="153"/>
      <c r="AC81" s="153"/>
      <c r="AD81" s="153"/>
      <c r="AE81" s="153"/>
      <c r="AF81" s="153"/>
      <c r="AG81" s="153"/>
      <c r="AH81" s="153"/>
      <c r="AI81" s="207"/>
      <c r="AJ81" s="207"/>
      <c r="AK81" s="207"/>
      <c r="AL81" s="155">
        <v>6</v>
      </c>
      <c r="AM81" s="155"/>
      <c r="AN81" s="155" t="e">
        <f>VLOOKUP(AM81,'[9]Opciones Tratamiento'!$M$2:$O$37,3,FALSE)</f>
        <v>#N/A</v>
      </c>
      <c r="AO81" s="151" t="e">
        <f>VLOOKUP(AM81,'[9]Opciones Tratamiento'!$M$2:$O$37,2,FALSE)</f>
        <v>#N/A</v>
      </c>
      <c r="AP81" s="150" t="s">
        <v>549</v>
      </c>
      <c r="AQ81" s="155" t="str">
        <f t="shared" si="0"/>
        <v>Impacto</v>
      </c>
      <c r="AR81" s="156" t="s">
        <v>167</v>
      </c>
      <c r="AS81" s="156" t="s">
        <v>171</v>
      </c>
      <c r="AT81" s="157" t="str">
        <f t="shared" si="1"/>
        <v>25%</v>
      </c>
      <c r="AU81" s="156" t="s">
        <v>174</v>
      </c>
      <c r="AV81" s="156" t="s">
        <v>179</v>
      </c>
      <c r="AW81" s="156" t="s">
        <v>183</v>
      </c>
      <c r="AX81" s="158">
        <f>IFERROR(IF(AND(AQ80="Probabilidad",AQ81="Probabilidad"),(AZ80-(+AZ80*AT81)),IF(AND(AQ80="Impacto",AQ81="Probabilidad"),(AZ79-(+AZ79*AT81)),IF(AQ81="Impacto",AZ80,""))),"")</f>
        <v>0.10584</v>
      </c>
      <c r="AY81" s="159" t="str">
        <f t="shared" si="2"/>
        <v>Muy Baja</v>
      </c>
      <c r="AZ81" s="157">
        <f t="shared" si="3"/>
        <v>0.10584</v>
      </c>
      <c r="BA81" s="159" t="str">
        <f t="shared" si="4"/>
        <v>Menor</v>
      </c>
      <c r="BB81" s="157">
        <f>IFERROR(IF(AND(AQ80="Impacto",AQ81="Impacto"),(BB80-(+BB80*AT81)),IF(AND(AQ80="Probabilidad",AQ81="Impacto"),(BB79-(+BB79*AT81)),IF(AQ81="Probabilidad",BB80,""))),"")</f>
        <v>0.30000000000000004</v>
      </c>
      <c r="BC81" s="160" t="str">
        <f t="shared" si="5"/>
        <v>Bajo</v>
      </c>
      <c r="BD81" s="156" t="s">
        <v>188</v>
      </c>
      <c r="BE81" s="148"/>
      <c r="BF81" s="155"/>
      <c r="BG81" s="161"/>
      <c r="BH81" s="161"/>
      <c r="BI81" s="148"/>
      <c r="BJ81" s="155"/>
      <c r="BK81" s="37"/>
      <c r="BL81" s="37"/>
      <c r="BM81" s="37"/>
      <c r="BN81" s="37"/>
      <c r="BO81" s="37"/>
      <c r="BP81" s="37"/>
      <c r="BQ81" s="37"/>
      <c r="BR81" s="37"/>
      <c r="BS81" s="37"/>
      <c r="BT81" s="37"/>
      <c r="BU81" s="37"/>
      <c r="BV81" s="37"/>
      <c r="BW81" s="37"/>
      <c r="BX81" s="37"/>
      <c r="BY81" s="37"/>
      <c r="BZ81" s="37"/>
      <c r="CA81" s="37"/>
      <c r="CB81" s="37"/>
      <c r="CC81" s="37"/>
      <c r="CD81" s="37"/>
    </row>
    <row r="82" spans="1:82" ht="151.5" customHeight="1" x14ac:dyDescent="0.15">
      <c r="A82" s="202">
        <v>32</v>
      </c>
      <c r="B82" s="210" t="s">
        <v>550</v>
      </c>
      <c r="C82" s="210" t="s">
        <v>193</v>
      </c>
      <c r="D82" s="210" t="s">
        <v>214</v>
      </c>
      <c r="E82" s="210"/>
      <c r="F82" s="210" t="s">
        <v>551</v>
      </c>
      <c r="G82" s="213" t="s">
        <v>552</v>
      </c>
      <c r="H82" s="210" t="str">
        <f>_xlfn.CONCAT("Posibilidad de afectación ",IF(C82='[10]Opciones Tratamiento'!$E$2,"económica",IF(C82='[10]Opciones Tratamiento'!$E$4,"económica y reputacional",LOWER(C82)))," por ",LOWER(F82), ", debido a ",LOWER(G82))</f>
        <v xml:space="preserve">Posibilidad de afectación económica y reputacional por incumplimiento de informes y reportes de ley, debido a entrega de datos, reportes y/o información por parte de las dependencias de manera incompleta, imprecisa y/o inoportuna
desconocimiento de los temas o tiempos de entrega de informes o reportes  por parte de los servidor público de la oci   
alto volumen de trabajo y no se cuenta con el personal suficiente </v>
      </c>
      <c r="I82" s="210" t="s">
        <v>532</v>
      </c>
      <c r="J82" s="212" t="s">
        <v>228</v>
      </c>
      <c r="K82" s="212" t="s">
        <v>245</v>
      </c>
      <c r="L82" s="208" t="str">
        <f>IF(OR(K82='[10]Opciones Tratamiento'!$K$14,K82='[10]Opciones Tratamiento'!$K$15,K82='[10]Opciones Tratamiento'!$K$16),"Muy Baja",IF(OR(K82='[10]Opciones Tratamiento'!$K$10,K82='[10]Opciones Tratamiento'!$K$11,K82='[10]Opciones Tratamiento'!$K$12,K82='[10]Opciones Tratamiento'!$K$13),"Baja",IF(OR(K82='[10]Opciones Tratamiento'!$K$4,K82='[10]Opciones Tratamiento'!$K$5,K82='[10]Opciones Tratamiento'!$K$6,K82='[10]Opciones Tratamiento'!$K$7,K82='[10]Opciones Tratamiento'!$K$8,K82='[10]Opciones Tratamiento'!$K$9),"Media",IF(K82='[10]Opciones Tratamiento'!$K$3,"Alta",IF(OR(K82='[10]Opciones Tratamiento'!$K$2,K82='[10]Opciones Tratamiento'!$K$17),"Muy Alta")))))</f>
        <v>Baja</v>
      </c>
      <c r="M82" s="206">
        <f>IF(L82="","",IF(L82="Muy Baja",0.2,IF(L82="Baja",0.4,IF(L82="Media",0.6,IF(L82="Alta",0.8,IF(L82="Muy Alta",1,))))))</f>
        <v>0.4</v>
      </c>
      <c r="N82" s="206" t="s">
        <v>147</v>
      </c>
      <c r="O82" s="206" t="str">
        <f>IF(NOT(ISERROR(MATCH(N82,'[10]Tabla Impacto'!$B$221:$B$223,0))),'[10]Tabla Impacto'!$F$223&amp;"Por favor no seleccionar los criterios de impacto(Afectación Económica o presupuestal y Pérdida Reputacional)",N82)</f>
        <v xml:space="preserve">     El riesgo afecta la imagen de la entidad con algunos usuarios de relevancia frente al logro de los objetivos</v>
      </c>
      <c r="P82" s="153"/>
      <c r="Q82" s="153"/>
      <c r="R82" s="153"/>
      <c r="S82" s="153"/>
      <c r="T82" s="153"/>
      <c r="U82" s="153"/>
      <c r="V82" s="153"/>
      <c r="W82" s="153"/>
      <c r="X82" s="153"/>
      <c r="Y82" s="153"/>
      <c r="Z82" s="153"/>
      <c r="AA82" s="153"/>
      <c r="AB82" s="153"/>
      <c r="AC82" s="153"/>
      <c r="AD82" s="153"/>
      <c r="AE82" s="153"/>
      <c r="AF82" s="153"/>
      <c r="AG82" s="153"/>
      <c r="AH82" s="153"/>
      <c r="AI82" s="208" t="str">
        <f>IF(OR(D82='[10]Opciones Tratamiento'!$H$2,D82='[10]Opciones Tratamiento'!$H$4),IF(OR(O82='[10]Tabla Impacto'!$C$11,O82='[10]Tabla Impacto'!$D$11),"Leve",IF(OR(O82='[10]Tabla Impacto'!$C$12,O82='[10]Tabla Impacto'!$D$12),"Menor",IF(OR(O82='[10]Tabla Impacto'!$C$13,O82='[10]Tabla Impacto'!$D$13),"Moderado",IF(OR(O82='[10]Tabla Impacto'!$C$14,O82='[10]Tabla Impacto'!$D$14),"Mayor",IF(OR(O82='[10]Tabla Impacto'!$C$15,O82='[10]Tabla Impacto'!$D$15),"Catastrófico",""))))),IF(D82='[10]Opciones Tratamiento'!$H$3,IF(COUNTIF('[10]Mapa final'!P82:AH82,"Si")&lt;=5,"Moderado",IF(AND(COUNTIF('[10]Mapa final'!P82:AH82,"Si")&gt;5,COUNTIF('[10]Mapa final'!P82:AH82,"Si")&lt;=10),"Mayor",IF(COUNTIF('[10]Mapa final'!P82:AH82,"Si")&gt;10,"Catastrófico","")))))</f>
        <v>Moderado</v>
      </c>
      <c r="AJ82" s="206">
        <f>IF(AI82="","",IF(AI82="Leve",0.2,IF(AI82="Menor",0.4,IF(AI82="Moderado",0.6,IF(AI82="Mayor",0.8,IF(AI82="Catastrófico",1,))))))</f>
        <v>0.6</v>
      </c>
      <c r="AK82" s="209" t="str">
        <f>IF(OR(AND(L82="Muy Baja",AI82="Leve"),AND(L82="Muy Baja",AI82="Menor"),AND(L82="Baja",AI82="Leve")),"Bajo",IF(OR(AND(L82="Muy baja",AI82="Moderado"),AND(L82="Baja",AI82="Menor"),AND(L82="Baja",AI82="Moderado"),AND(L82="Media",AI82="Leve"),AND(L82="Media",AI82="Menor"),AND(L82="Media",AI82="Moderado"),AND(L82="Alta",AI82="Leve"),AND(L82="Alta",AI82="Menor")),"Moderado",IF(OR(AND(L82="Muy Baja",AI82="Mayor"),AND(L82="Baja",AI82="Mayor"),AND(L82="Media",AI82="Mayor"),AND(L82="Alta",AI82="Moderado"),AND(L82="Alta",AI82="Mayor"),AND(L82="Muy Alta",AI82="Leve"),AND(L82="Muy Alta",AI82="Menor"),AND(L82="Muy Alta",AI82="Moderado"),AND(L82="Muy Alta",AI82="Mayor")),"Alto",IF(OR(AND(L82="Muy Baja",AI82="Catastrófico"),AND(L82="Baja",AI82="Catastrófico"),AND(L82="Media",AI82="Catastrófico"),AND(L82="Alta",AI82="Catastrófico"),AND(L82="Muy Alta",AI82="Catastrófico")),"Extremo",""))))</f>
        <v>Moderado</v>
      </c>
      <c r="AL82" s="155">
        <v>1</v>
      </c>
      <c r="AM82" s="155"/>
      <c r="AN82" s="155" t="e">
        <f>VLOOKUP(AM82,'[10]Opciones Tratamiento'!$M$2:$O$37,3,FALSE)</f>
        <v>#N/A</v>
      </c>
      <c r="AO82" s="151" t="e">
        <f>VLOOKUP(AM82,'[10]Opciones Tratamiento'!$M$2:$O$37,2,FALSE)</f>
        <v>#N/A</v>
      </c>
      <c r="AP82" s="150" t="s">
        <v>553</v>
      </c>
      <c r="AQ82" s="155" t="str">
        <f t="shared" si="0"/>
        <v>Probabilidad</v>
      </c>
      <c r="AR82" s="156" t="s">
        <v>163</v>
      </c>
      <c r="AS82" s="156" t="s">
        <v>171</v>
      </c>
      <c r="AT82" s="157" t="str">
        <f t="shared" si="1"/>
        <v>40%</v>
      </c>
      <c r="AU82" s="156" t="s">
        <v>174</v>
      </c>
      <c r="AV82" s="156" t="s">
        <v>179</v>
      </c>
      <c r="AW82" s="156" t="s">
        <v>183</v>
      </c>
      <c r="AX82" s="158">
        <f>IFERROR(IF(AQ82="Probabilidad",(M82-(+M82*AT82)),IF(AQ82="Impacto",M82,"")),"")</f>
        <v>0.24</v>
      </c>
      <c r="AY82" s="159" t="str">
        <f t="shared" si="2"/>
        <v>Baja</v>
      </c>
      <c r="AZ82" s="157">
        <f t="shared" si="3"/>
        <v>0.24</v>
      </c>
      <c r="BA82" s="159" t="str">
        <f t="shared" si="4"/>
        <v>Moderado</v>
      </c>
      <c r="BB82" s="157">
        <f>IFERROR(IF(AQ82="Impacto",(AJ82-(+AJ82*AT82)),IF(AQ82="Probabilidad",AJ82,"")),"")</f>
        <v>0.6</v>
      </c>
      <c r="BC82" s="160" t="str">
        <f t="shared" si="5"/>
        <v>Moderado</v>
      </c>
      <c r="BD82" s="156" t="s">
        <v>194</v>
      </c>
      <c r="BE82" s="33"/>
      <c r="BF82" s="24"/>
      <c r="BG82" s="34"/>
      <c r="BH82" s="34"/>
      <c r="BI82" s="33"/>
      <c r="BJ82" s="24"/>
      <c r="BK82" s="18"/>
      <c r="BL82" s="18"/>
      <c r="BM82" s="18"/>
      <c r="BN82" s="18"/>
      <c r="BO82" s="18"/>
      <c r="BP82" s="18"/>
      <c r="BQ82" s="18"/>
      <c r="BR82" s="18"/>
      <c r="BS82" s="18"/>
      <c r="BT82" s="18"/>
      <c r="BU82" s="18"/>
      <c r="BV82" s="18"/>
      <c r="BW82" s="18"/>
      <c r="BX82" s="18"/>
      <c r="BY82" s="18"/>
      <c r="BZ82" s="18"/>
      <c r="CA82" s="18"/>
      <c r="CB82" s="18"/>
      <c r="CC82" s="18"/>
      <c r="CD82" s="18"/>
    </row>
    <row r="83" spans="1:82" ht="151.5" customHeight="1" x14ac:dyDescent="0.15">
      <c r="A83" s="203"/>
      <c r="B83" s="211"/>
      <c r="C83" s="207"/>
      <c r="D83" s="207"/>
      <c r="E83" s="207"/>
      <c r="F83" s="207"/>
      <c r="G83" s="213"/>
      <c r="H83" s="207"/>
      <c r="I83" s="207"/>
      <c r="J83" s="207"/>
      <c r="K83" s="207"/>
      <c r="L83" s="207"/>
      <c r="M83" s="207"/>
      <c r="N83" s="207"/>
      <c r="O83" s="207"/>
      <c r="P83" s="153"/>
      <c r="Q83" s="153"/>
      <c r="R83" s="153"/>
      <c r="S83" s="153"/>
      <c r="T83" s="153"/>
      <c r="U83" s="153"/>
      <c r="V83" s="153"/>
      <c r="W83" s="153"/>
      <c r="X83" s="153"/>
      <c r="Y83" s="153"/>
      <c r="Z83" s="153"/>
      <c r="AA83" s="153"/>
      <c r="AB83" s="153"/>
      <c r="AC83" s="153"/>
      <c r="AD83" s="153"/>
      <c r="AE83" s="153"/>
      <c r="AF83" s="153"/>
      <c r="AG83" s="153"/>
      <c r="AH83" s="153"/>
      <c r="AI83" s="207"/>
      <c r="AJ83" s="207"/>
      <c r="AK83" s="207"/>
      <c r="AL83" s="155">
        <v>2</v>
      </c>
      <c r="AM83" s="155"/>
      <c r="AN83" s="155" t="e">
        <f>VLOOKUP(AM83,'[10]Opciones Tratamiento'!$M$2:$O$37,3,FALSE)</f>
        <v>#N/A</v>
      </c>
      <c r="AO83" s="151" t="e">
        <f>VLOOKUP(AM83,'[10]Opciones Tratamiento'!$M$2:$O$37,2,FALSE)</f>
        <v>#N/A</v>
      </c>
      <c r="AP83" s="150" t="s">
        <v>554</v>
      </c>
      <c r="AQ83" s="155" t="str">
        <f t="shared" si="0"/>
        <v>Probabilidad</v>
      </c>
      <c r="AR83" s="156" t="s">
        <v>163</v>
      </c>
      <c r="AS83" s="156" t="s">
        <v>171</v>
      </c>
      <c r="AT83" s="157" t="str">
        <f t="shared" si="1"/>
        <v>40%</v>
      </c>
      <c r="AU83" s="156" t="s">
        <v>174</v>
      </c>
      <c r="AV83" s="156" t="s">
        <v>179</v>
      </c>
      <c r="AW83" s="156" t="s">
        <v>183</v>
      </c>
      <c r="AX83" s="158">
        <f>IFERROR(IF(AND(AQ82="Probabilidad",AQ83="Probabilidad"),(AZ82-(+AZ82*AT83)),IF(AQ83="Probabilidad",(M82-(+M82*AT83)),IF(AQ83="Impacto",AZ82,""))),"")</f>
        <v>0.14399999999999999</v>
      </c>
      <c r="AY83" s="159" t="str">
        <f t="shared" si="2"/>
        <v>Muy Baja</v>
      </c>
      <c r="AZ83" s="157">
        <f t="shared" si="3"/>
        <v>0.14399999999999999</v>
      </c>
      <c r="BA83" s="159" t="str">
        <f t="shared" si="4"/>
        <v>Moderado</v>
      </c>
      <c r="BB83" s="157">
        <v>0.6</v>
      </c>
      <c r="BC83" s="160" t="str">
        <f t="shared" si="5"/>
        <v>Moderado</v>
      </c>
      <c r="BD83" s="156" t="s">
        <v>194</v>
      </c>
      <c r="BE83" s="33"/>
      <c r="BF83" s="24"/>
      <c r="BG83" s="34"/>
      <c r="BH83" s="34"/>
      <c r="BI83" s="33"/>
      <c r="BJ83" s="24"/>
      <c r="BK83" s="18"/>
      <c r="BL83" s="18"/>
      <c r="BM83" s="18"/>
      <c r="BN83" s="18"/>
      <c r="BO83" s="18"/>
      <c r="BP83" s="18"/>
      <c r="BQ83" s="18"/>
      <c r="BR83" s="18"/>
      <c r="BS83" s="18"/>
      <c r="BT83" s="18"/>
      <c r="BU83" s="18"/>
      <c r="BV83" s="18"/>
      <c r="BW83" s="18"/>
      <c r="BX83" s="18"/>
      <c r="BY83" s="18"/>
      <c r="BZ83" s="18"/>
      <c r="CA83" s="18"/>
      <c r="CB83" s="18"/>
      <c r="CC83" s="18"/>
      <c r="CD83" s="18"/>
    </row>
    <row r="84" spans="1:82" ht="151.5" customHeight="1" x14ac:dyDescent="0.15">
      <c r="A84" s="203"/>
      <c r="B84" s="211"/>
      <c r="C84" s="207"/>
      <c r="D84" s="207"/>
      <c r="E84" s="207"/>
      <c r="F84" s="207"/>
      <c r="G84" s="213"/>
      <c r="H84" s="207"/>
      <c r="I84" s="207"/>
      <c r="J84" s="207"/>
      <c r="K84" s="207"/>
      <c r="L84" s="207"/>
      <c r="M84" s="207"/>
      <c r="N84" s="207"/>
      <c r="O84" s="207"/>
      <c r="P84" s="153"/>
      <c r="Q84" s="153"/>
      <c r="R84" s="153"/>
      <c r="S84" s="153"/>
      <c r="T84" s="153"/>
      <c r="U84" s="153"/>
      <c r="V84" s="153"/>
      <c r="W84" s="153"/>
      <c r="X84" s="153"/>
      <c r="Y84" s="153"/>
      <c r="Z84" s="153"/>
      <c r="AA84" s="153"/>
      <c r="AB84" s="153"/>
      <c r="AC84" s="153"/>
      <c r="AD84" s="153"/>
      <c r="AE84" s="153"/>
      <c r="AF84" s="153"/>
      <c r="AG84" s="153"/>
      <c r="AH84" s="153"/>
      <c r="AI84" s="207"/>
      <c r="AJ84" s="207"/>
      <c r="AK84" s="207"/>
      <c r="AL84" s="155">
        <v>3</v>
      </c>
      <c r="AM84" s="155"/>
      <c r="AN84" s="155" t="e">
        <f>VLOOKUP(AM84,'[10]Opciones Tratamiento'!$M$2:$O$37,3,FALSE)</f>
        <v>#N/A</v>
      </c>
      <c r="AO84" s="151" t="e">
        <f>VLOOKUP(AM84,'[10]Opciones Tratamiento'!$M$2:$O$37,2,FALSE)</f>
        <v>#N/A</v>
      </c>
      <c r="AP84" s="150" t="s">
        <v>555</v>
      </c>
      <c r="AQ84" s="155" t="str">
        <f t="shared" si="0"/>
        <v>Probabilidad</v>
      </c>
      <c r="AR84" s="156" t="s">
        <v>163</v>
      </c>
      <c r="AS84" s="156" t="s">
        <v>171</v>
      </c>
      <c r="AT84" s="157" t="str">
        <f t="shared" si="1"/>
        <v>40%</v>
      </c>
      <c r="AU84" s="156" t="s">
        <v>174</v>
      </c>
      <c r="AV84" s="156" t="s">
        <v>179</v>
      </c>
      <c r="AW84" s="156" t="s">
        <v>183</v>
      </c>
      <c r="AX84" s="158">
        <f t="shared" ref="AX84" si="12">IFERROR(IF(AND(AQ83="Probabilidad",AQ84="Probabilidad"),(AZ83-(+AZ83*AT84)),IF(AND(AQ83="Impacto",AQ84="Probabilidad"),(AZ82-(+AZ82*AT84)),IF(AQ84="Impacto",AZ83,""))),"")</f>
        <v>8.6399999999999991E-2</v>
      </c>
      <c r="AY84" s="159" t="str">
        <f t="shared" si="2"/>
        <v>Muy Baja</v>
      </c>
      <c r="AZ84" s="157">
        <f t="shared" si="3"/>
        <v>8.6399999999999991E-2</v>
      </c>
      <c r="BA84" s="159" t="str">
        <f t="shared" si="4"/>
        <v>Moderado</v>
      </c>
      <c r="BB84" s="157">
        <f t="shared" ref="BB84" si="13">IFERROR(IF(AND(AQ83="Impacto",AQ84="Impacto"),(BB83-(+BB83*AT84)),IF(AND(AQ83="Probabilidad",AQ84="Impacto"),(BB82-(+BB82*AT84)),IF(AQ84="Probabilidad",BB83,""))),"")</f>
        <v>0.6</v>
      </c>
      <c r="BC84" s="160" t="str">
        <f t="shared" si="5"/>
        <v>Moderado</v>
      </c>
      <c r="BD84" s="156" t="s">
        <v>194</v>
      </c>
      <c r="BE84" s="33"/>
      <c r="BF84" s="24"/>
      <c r="BG84" s="34"/>
      <c r="BH84" s="34"/>
      <c r="BI84" s="33"/>
      <c r="BJ84" s="24"/>
      <c r="BK84" s="18"/>
      <c r="BL84" s="18"/>
      <c r="BM84" s="18"/>
      <c r="BN84" s="18"/>
      <c r="BO84" s="18"/>
      <c r="BP84" s="18"/>
      <c r="BQ84" s="18"/>
      <c r="BR84" s="18"/>
      <c r="BS84" s="18"/>
      <c r="BT84" s="18"/>
      <c r="BU84" s="18"/>
      <c r="BV84" s="18"/>
      <c r="BW84" s="18"/>
      <c r="BX84" s="18"/>
      <c r="BY84" s="18"/>
      <c r="BZ84" s="18"/>
      <c r="CA84" s="18"/>
      <c r="CB84" s="18"/>
      <c r="CC84" s="18"/>
      <c r="CD84" s="18"/>
    </row>
    <row r="85" spans="1:82" ht="151.5" customHeight="1" x14ac:dyDescent="0.15">
      <c r="A85" s="204">
        <v>33</v>
      </c>
      <c r="B85" s="210" t="s">
        <v>550</v>
      </c>
      <c r="C85" s="210" t="s">
        <v>191</v>
      </c>
      <c r="D85" s="210" t="s">
        <v>214</v>
      </c>
      <c r="E85" s="210"/>
      <c r="F85" s="210" t="s">
        <v>556</v>
      </c>
      <c r="G85" s="210" t="s">
        <v>557</v>
      </c>
      <c r="H85" s="210" t="str">
        <f>_xlfn.CONCAT("Posibilidad de afectación ",IF(C85='[10]Opciones Tratamiento'!$E$2,"económica",IF(C85='[10]Opciones Tratamiento'!$E$4,"económica y reputacional",LOWER(C85)))," por ",LOWER(F85), ", debido a ",LOWER(G85))</f>
        <v>Posibilidad de afectación reputacional por incumplimiento 
del plan anual de auditorías internas y especiales, debido a alto volumen de trabajo y no se cuenta con el personal suficiente 
personal no idóneo para el cumplimiento de las actividades
entrega de información por parte de las áreas responsables sin el cumplimiento en la oportunidad, veracidad y confiabilidad de la misma
posibles  cambios no previstos que afecten la ejecución del plan o programa de auditorías</v>
      </c>
      <c r="I85" s="210" t="s">
        <v>199</v>
      </c>
      <c r="J85" s="212" t="s">
        <v>228</v>
      </c>
      <c r="K85" s="212" t="s">
        <v>245</v>
      </c>
      <c r="L85" s="208" t="str">
        <f>IF(OR(K85='[10]Opciones Tratamiento'!$K$14,K85='[10]Opciones Tratamiento'!$K$15,K85='[10]Opciones Tratamiento'!$K$16),"Muy Baja",IF(OR(K85='[10]Opciones Tratamiento'!$K$10,K85='[10]Opciones Tratamiento'!$K$11,K85='[10]Opciones Tratamiento'!$K$12,K85='[10]Opciones Tratamiento'!$K$13),"Baja",IF(OR(K85='[10]Opciones Tratamiento'!$K$4,K85='[10]Opciones Tratamiento'!$K$5,K85='[10]Opciones Tratamiento'!$K$6,K85='[10]Opciones Tratamiento'!$K$7,K85='[10]Opciones Tratamiento'!$K$8,K85='[10]Opciones Tratamiento'!$K$9),"Media",IF(K85='[10]Opciones Tratamiento'!$K$3,"Alta",IF(OR(K85='[10]Opciones Tratamiento'!$K$2,K85='[10]Opciones Tratamiento'!$K$17),"Muy Alta")))))</f>
        <v>Baja</v>
      </c>
      <c r="M85" s="206">
        <f>IF(L85="","",IF(L85="Muy Baja",0.2,IF(L85="Baja",0.4,IF(L85="Media",0.6,IF(L85="Alta",0.8,IF(L85="Muy Alta",1,))))))</f>
        <v>0.4</v>
      </c>
      <c r="N85" s="206" t="s">
        <v>147</v>
      </c>
      <c r="O85" s="206" t="str">
        <f>IF(NOT(ISERROR(MATCH(N85,'[10]Tabla Impacto'!$B$221:$B$223,0))),'[10]Tabla Impacto'!$F$223&amp;"Por favor no seleccionar los criterios de impacto(Afectación Económica o presupuestal y Pérdida Reputacional)",N85)</f>
        <v xml:space="preserve">     El riesgo afecta la imagen de la entidad con algunos usuarios de relevancia frente al logro de los objetivos</v>
      </c>
      <c r="P85" s="153"/>
      <c r="Q85" s="153"/>
      <c r="R85" s="153"/>
      <c r="S85" s="153"/>
      <c r="T85" s="153"/>
      <c r="U85" s="153"/>
      <c r="V85" s="153"/>
      <c r="W85" s="153"/>
      <c r="X85" s="153"/>
      <c r="Y85" s="153"/>
      <c r="Z85" s="153"/>
      <c r="AA85" s="153"/>
      <c r="AB85" s="153"/>
      <c r="AC85" s="153"/>
      <c r="AD85" s="153"/>
      <c r="AE85" s="153"/>
      <c r="AF85" s="153"/>
      <c r="AG85" s="153"/>
      <c r="AH85" s="153"/>
      <c r="AI85" s="208" t="str">
        <f>IF(OR(D85='[10]Opciones Tratamiento'!$H$2,D85='[10]Opciones Tratamiento'!$H$4),IF(OR(O85='[10]Tabla Impacto'!$C$11,O85='[10]Tabla Impacto'!$D$11),"Leve",IF(OR(O85='[10]Tabla Impacto'!$C$12,O85='[10]Tabla Impacto'!$D$12),"Menor",IF(OR(O85='[10]Tabla Impacto'!$C$13,O85='[10]Tabla Impacto'!$D$13),"Moderado",IF(OR(O85='[10]Tabla Impacto'!$C$14,O85='[10]Tabla Impacto'!$D$14),"Mayor",IF(OR(O85='[10]Tabla Impacto'!$C$15,O85='[10]Tabla Impacto'!$D$15),"Catastrófico",""))))),IF(D85='[10]Opciones Tratamiento'!$H$3,IF(COUNTIF('[10]Mapa final'!P85:AH85,"Si")&lt;=5,"Moderado",IF(AND(COUNTIF('[10]Mapa final'!P85:AH85,"Si")&gt;5,COUNTIF('[10]Mapa final'!P85:AH85,"Si")&lt;=10),"Mayor",IF(COUNTIF('[10]Mapa final'!P85:AH85,"Si")&gt;10,"Catastrófico","")))))</f>
        <v>Moderado</v>
      </c>
      <c r="AJ85" s="206">
        <f>IF(AI85="","",IF(AI85="Leve",0.2,IF(AI85="Menor",0.4,IF(AI85="Moderado",0.6,IF(AI85="Mayor",0.8,IF(AI85="Catastrófico",1,))))))</f>
        <v>0.6</v>
      </c>
      <c r="AK85" s="209" t="str">
        <f>IF(OR(AND(L85="Muy Baja",AI85="Leve"),AND(L85="Muy Baja",AI85="Menor"),AND(L85="Baja",AI85="Leve")),"Bajo",IF(OR(AND(L85="Muy baja",AI85="Moderado"),AND(L85="Baja",AI85="Menor"),AND(L85="Baja",AI85="Moderado"),AND(L85="Media",AI85="Leve"),AND(L85="Media",AI85="Menor"),AND(L85="Media",AI85="Moderado"),AND(L85="Alta",AI85="Leve"),AND(L85="Alta",AI85="Menor")),"Moderado",IF(OR(AND(L85="Muy Baja",AI85="Mayor"),AND(L85="Baja",AI85="Mayor"),AND(L85="Media",AI85="Mayor"),AND(L85="Alta",AI85="Moderado"),AND(L85="Alta",AI85="Mayor"),AND(L85="Muy Alta",AI85="Leve"),AND(L85="Muy Alta",AI85="Menor"),AND(L85="Muy Alta",AI85="Moderado"),AND(L85="Muy Alta",AI85="Mayor")),"Alto",IF(OR(AND(L85="Muy Baja",AI85="Catastrófico"),AND(L85="Baja",AI85="Catastrófico"),AND(L85="Media",AI85="Catastrófico"),AND(L85="Alta",AI85="Catastrófico"),AND(L85="Muy Alta",AI85="Catastrófico")),"Extremo",""))))</f>
        <v>Moderado</v>
      </c>
      <c r="AL85" s="155">
        <v>1</v>
      </c>
      <c r="AM85" s="155"/>
      <c r="AN85" s="155" t="e">
        <f>VLOOKUP(AM85,'[10]Opciones Tratamiento'!$M$2:$O$37,3,FALSE)</f>
        <v>#N/A</v>
      </c>
      <c r="AO85" s="151" t="e">
        <f>VLOOKUP(AM85,'[10]Opciones Tratamiento'!$M$2:$O$37,2,FALSE)</f>
        <v>#N/A</v>
      </c>
      <c r="AP85" s="150" t="s">
        <v>553</v>
      </c>
      <c r="AQ85" s="155" t="str">
        <f t="shared" si="0"/>
        <v>Probabilidad</v>
      </c>
      <c r="AR85" s="156" t="s">
        <v>163</v>
      </c>
      <c r="AS85" s="156" t="s">
        <v>171</v>
      </c>
      <c r="AT85" s="157" t="str">
        <f t="shared" si="1"/>
        <v>40%</v>
      </c>
      <c r="AU85" s="156" t="s">
        <v>174</v>
      </c>
      <c r="AV85" s="156" t="s">
        <v>179</v>
      </c>
      <c r="AW85" s="156" t="s">
        <v>183</v>
      </c>
      <c r="AX85" s="158">
        <f>IFERROR(IF(AQ85="Probabilidad",(M85-(+M85*AT85)),IF(AQ85="Impacto",M85,"")),"")</f>
        <v>0.24</v>
      </c>
      <c r="AY85" s="159" t="str">
        <f t="shared" si="2"/>
        <v>Baja</v>
      </c>
      <c r="AZ85" s="157">
        <f t="shared" si="3"/>
        <v>0.24</v>
      </c>
      <c r="BA85" s="159" t="str">
        <f t="shared" si="4"/>
        <v>Moderado</v>
      </c>
      <c r="BB85" s="157">
        <f>IFERROR(IF(AQ85="Impacto",(AJ85-(+AJ85*AT85)),IF(AQ85="Probabilidad",AJ85,"")),"")</f>
        <v>0.6</v>
      </c>
      <c r="BC85" s="160" t="str">
        <f t="shared" si="5"/>
        <v>Moderado</v>
      </c>
      <c r="BD85" s="156" t="s">
        <v>194</v>
      </c>
      <c r="BE85" s="33"/>
      <c r="BF85" s="24"/>
      <c r="BG85" s="34"/>
      <c r="BH85" s="34"/>
      <c r="BI85" s="33"/>
      <c r="BJ85" s="24"/>
      <c r="BK85" s="18"/>
      <c r="BL85" s="18"/>
      <c r="BM85" s="18"/>
      <c r="BN85" s="18"/>
      <c r="BO85" s="18"/>
      <c r="BP85" s="18"/>
      <c r="BQ85" s="18"/>
      <c r="BR85" s="18"/>
      <c r="BS85" s="18"/>
      <c r="BT85" s="18"/>
      <c r="BU85" s="18"/>
      <c r="BV85" s="18"/>
      <c r="BW85" s="18"/>
      <c r="BX85" s="18"/>
      <c r="BY85" s="18"/>
      <c r="BZ85" s="18"/>
      <c r="CA85" s="18"/>
      <c r="CB85" s="18"/>
      <c r="CC85" s="18"/>
      <c r="CD85" s="18"/>
    </row>
    <row r="86" spans="1:82" ht="151.5" customHeight="1" x14ac:dyDescent="0.15">
      <c r="A86" s="204"/>
      <c r="B86" s="211"/>
      <c r="C86" s="207"/>
      <c r="D86" s="207"/>
      <c r="E86" s="207"/>
      <c r="F86" s="207"/>
      <c r="G86" s="207"/>
      <c r="H86" s="207"/>
      <c r="I86" s="207"/>
      <c r="J86" s="207"/>
      <c r="K86" s="207"/>
      <c r="L86" s="207"/>
      <c r="M86" s="207"/>
      <c r="N86" s="207"/>
      <c r="O86" s="207"/>
      <c r="P86" s="153"/>
      <c r="Q86" s="153"/>
      <c r="R86" s="153"/>
      <c r="S86" s="153"/>
      <c r="T86" s="153"/>
      <c r="U86" s="153"/>
      <c r="V86" s="153"/>
      <c r="W86" s="153"/>
      <c r="X86" s="153"/>
      <c r="Y86" s="153"/>
      <c r="Z86" s="153"/>
      <c r="AA86" s="153"/>
      <c r="AB86" s="153"/>
      <c r="AC86" s="153"/>
      <c r="AD86" s="153"/>
      <c r="AE86" s="153"/>
      <c r="AF86" s="153"/>
      <c r="AG86" s="153"/>
      <c r="AH86" s="153"/>
      <c r="AI86" s="207"/>
      <c r="AJ86" s="207"/>
      <c r="AK86" s="207"/>
      <c r="AL86" s="155">
        <v>2</v>
      </c>
      <c r="AM86" s="155"/>
      <c r="AN86" s="155" t="e">
        <f>VLOOKUP(AM86,'[10]Opciones Tratamiento'!$M$2:$O$37,3,FALSE)</f>
        <v>#N/A</v>
      </c>
      <c r="AO86" s="151" t="e">
        <f>VLOOKUP(AM86,'[10]Opciones Tratamiento'!$M$2:$O$37,2,FALSE)</f>
        <v>#N/A</v>
      </c>
      <c r="AP86" s="150" t="s">
        <v>554</v>
      </c>
      <c r="AQ86" s="155" t="str">
        <f t="shared" si="0"/>
        <v>Probabilidad</v>
      </c>
      <c r="AR86" s="156" t="s">
        <v>163</v>
      </c>
      <c r="AS86" s="156" t="s">
        <v>171</v>
      </c>
      <c r="AT86" s="157" t="str">
        <f t="shared" si="1"/>
        <v>40%</v>
      </c>
      <c r="AU86" s="156" t="s">
        <v>174</v>
      </c>
      <c r="AV86" s="156" t="s">
        <v>179</v>
      </c>
      <c r="AW86" s="156" t="s">
        <v>183</v>
      </c>
      <c r="AX86" s="158">
        <f>IFERROR(IF(AND(AQ85="Probabilidad",AQ86="Probabilidad"),(AZ85-(+AZ85*AT86)),IF(AQ86="Probabilidad",(M85-(+M85*AT86)),IF(AQ86="Impacto",AZ85,""))),"")</f>
        <v>0.14399999999999999</v>
      </c>
      <c r="AY86" s="159" t="str">
        <f t="shared" si="2"/>
        <v>Muy Baja</v>
      </c>
      <c r="AZ86" s="157">
        <f t="shared" si="3"/>
        <v>0.14399999999999999</v>
      </c>
      <c r="BA86" s="159" t="str">
        <f t="shared" si="4"/>
        <v>Moderado</v>
      </c>
      <c r="BB86" s="157">
        <f>IFERROR(IF(AND(AQ85="Impacto",AQ86="Impacto"),(BB82-(+BB82*AT86)),IF(AQ86="Impacto",(#REF!-(+#REF!*AT86)),IF(AQ86="Probabilidad",BB82,""))),"")</f>
        <v>0.6</v>
      </c>
      <c r="BC86" s="160" t="str">
        <f t="shared" si="5"/>
        <v>Moderado</v>
      </c>
      <c r="BD86" s="156" t="s">
        <v>194</v>
      </c>
      <c r="BE86" s="33"/>
      <c r="BF86" s="24"/>
      <c r="BG86" s="34"/>
      <c r="BH86" s="34"/>
      <c r="BI86" s="33"/>
      <c r="BJ86" s="24"/>
      <c r="BK86" s="18"/>
      <c r="BL86" s="18"/>
      <c r="BM86" s="18"/>
      <c r="BN86" s="18"/>
      <c r="BO86" s="18"/>
      <c r="BP86" s="18"/>
      <c r="BQ86" s="18"/>
      <c r="BR86" s="18"/>
      <c r="BS86" s="18"/>
      <c r="BT86" s="18"/>
      <c r="BU86" s="18"/>
      <c r="BV86" s="18"/>
      <c r="BW86" s="18"/>
      <c r="BX86" s="18"/>
      <c r="BY86" s="18"/>
      <c r="BZ86" s="18"/>
      <c r="CA86" s="18"/>
      <c r="CB86" s="18"/>
      <c r="CC86" s="18"/>
      <c r="CD86" s="18"/>
    </row>
    <row r="87" spans="1:82" ht="151.5" customHeight="1" x14ac:dyDescent="0.15">
      <c r="A87" s="205"/>
      <c r="B87" s="211"/>
      <c r="C87" s="207"/>
      <c r="D87" s="207"/>
      <c r="E87" s="207"/>
      <c r="F87" s="207"/>
      <c r="G87" s="207"/>
      <c r="H87" s="207"/>
      <c r="I87" s="207"/>
      <c r="J87" s="207"/>
      <c r="K87" s="207"/>
      <c r="L87" s="207"/>
      <c r="M87" s="207"/>
      <c r="N87" s="207"/>
      <c r="O87" s="207"/>
      <c r="P87" s="153"/>
      <c r="Q87" s="153"/>
      <c r="R87" s="153"/>
      <c r="S87" s="153"/>
      <c r="T87" s="153"/>
      <c r="U87" s="153"/>
      <c r="V87" s="153"/>
      <c r="W87" s="153"/>
      <c r="X87" s="153"/>
      <c r="Y87" s="153"/>
      <c r="Z87" s="153"/>
      <c r="AA87" s="153"/>
      <c r="AB87" s="153"/>
      <c r="AC87" s="153"/>
      <c r="AD87" s="153"/>
      <c r="AE87" s="153"/>
      <c r="AF87" s="153"/>
      <c r="AG87" s="153"/>
      <c r="AH87" s="153"/>
      <c r="AI87" s="207"/>
      <c r="AJ87" s="207"/>
      <c r="AK87" s="207"/>
      <c r="AL87" s="155">
        <v>3</v>
      </c>
      <c r="AM87" s="155"/>
      <c r="AN87" s="155" t="e">
        <f>VLOOKUP(AM87,'[10]Opciones Tratamiento'!$M$2:$O$37,3,FALSE)</f>
        <v>#N/A</v>
      </c>
      <c r="AO87" s="151" t="e">
        <f>VLOOKUP(AM87,'[10]Opciones Tratamiento'!$M$2:$O$37,2,FALSE)</f>
        <v>#N/A</v>
      </c>
      <c r="AP87" s="150" t="s">
        <v>555</v>
      </c>
      <c r="AQ87" s="155" t="str">
        <f t="shared" si="0"/>
        <v>Probabilidad</v>
      </c>
      <c r="AR87" s="156" t="s">
        <v>163</v>
      </c>
      <c r="AS87" s="156" t="s">
        <v>171</v>
      </c>
      <c r="AT87" s="157" t="str">
        <f t="shared" si="1"/>
        <v>40%</v>
      </c>
      <c r="AU87" s="156" t="s">
        <v>174</v>
      </c>
      <c r="AV87" s="156" t="s">
        <v>179</v>
      </c>
      <c r="AW87" s="156" t="s">
        <v>183</v>
      </c>
      <c r="AX87" s="158">
        <f t="shared" ref="AX87" si="14">IFERROR(IF(AND(AQ86="Probabilidad",AQ87="Probabilidad"),(AZ86-(+AZ86*AT87)),IF(AND(AQ86="Impacto",AQ87="Probabilidad"),(AZ85-(+AZ85*AT87)),IF(AQ87="Impacto",AZ86,""))),"")</f>
        <v>8.6399999999999991E-2</v>
      </c>
      <c r="AY87" s="159" t="str">
        <f t="shared" si="2"/>
        <v>Muy Baja</v>
      </c>
      <c r="AZ87" s="157">
        <f t="shared" si="3"/>
        <v>8.6399999999999991E-2</v>
      </c>
      <c r="BA87" s="159" t="str">
        <f t="shared" si="4"/>
        <v>Moderado</v>
      </c>
      <c r="BB87" s="157">
        <f t="shared" ref="BB87" si="15">IFERROR(IF(AND(AQ86="Impacto",AQ87="Impacto"),(BB86-(+BB86*AT87)),IF(AND(AQ86="Probabilidad",AQ87="Impacto"),(BB85-(+BB85*AT87)),IF(AQ87="Probabilidad",BB86,""))),"")</f>
        <v>0.6</v>
      </c>
      <c r="BC87" s="160" t="str">
        <f t="shared" si="5"/>
        <v>Moderado</v>
      </c>
      <c r="BD87" s="156" t="s">
        <v>188</v>
      </c>
      <c r="BE87" s="33"/>
      <c r="BF87" s="24"/>
      <c r="BG87" s="34"/>
      <c r="BH87" s="34"/>
      <c r="BI87" s="33"/>
      <c r="BJ87" s="24"/>
      <c r="BK87" s="18"/>
      <c r="BL87" s="18"/>
      <c r="BM87" s="18"/>
      <c r="BN87" s="18"/>
      <c r="BO87" s="18"/>
      <c r="BP87" s="18"/>
      <c r="BQ87" s="18"/>
      <c r="BR87" s="18"/>
      <c r="BS87" s="18"/>
      <c r="BT87" s="18"/>
      <c r="BU87" s="18"/>
      <c r="BV87" s="18"/>
      <c r="BW87" s="18"/>
      <c r="BX87" s="18"/>
      <c r="BY87" s="18"/>
      <c r="BZ87" s="18"/>
      <c r="CA87" s="18"/>
      <c r="CB87" s="18"/>
      <c r="CC87" s="18"/>
      <c r="CD87" s="18"/>
    </row>
    <row r="88" spans="1:82" ht="151.5" customHeight="1" x14ac:dyDescent="0.15">
      <c r="A88" s="223">
        <v>8</v>
      </c>
      <c r="B88" s="140"/>
      <c r="C88" s="224"/>
      <c r="D88" s="224"/>
      <c r="E88" s="224"/>
      <c r="F88" s="224"/>
      <c r="G88" s="224"/>
      <c r="H88" s="224" t="str">
        <f>_xlfn.CONCAT("Posibilidad de afectación ",IF(C88='Opciones Tratamiento'!$E$2,"económica",IF(C88='Opciones Tratamiento'!$E$4,"económica y reputacional",LOWER(C88)))," por ",LOWER(F88), ", debido a ",LOWER(G88))</f>
        <v xml:space="preserve">Posibilidad de afectación  por , debido a </v>
      </c>
      <c r="I88" s="224"/>
      <c r="J88" s="223"/>
      <c r="K88" s="223"/>
      <c r="L88" s="218" t="b">
        <f>IF(OR(K88='Opciones Tratamiento'!$K$14,K88='Opciones Tratamiento'!$K$15,K88='Opciones Tratamiento'!$K$16),"Muy Baja",IF(OR(K88='Opciones Tratamiento'!$K$10,K88='Opciones Tratamiento'!$K$11,K88='Opciones Tratamiento'!$K$12,K88='Opciones Tratamiento'!$K$13),"Baja",IF(OR(K88='Opciones Tratamiento'!$K$4,K88='Opciones Tratamiento'!$K$5,K88='Opciones Tratamiento'!$K$6,K88='Opciones Tratamiento'!$K$7,K88='Opciones Tratamiento'!$K$8,K88='Opciones Tratamiento'!$K$9),"Media",IF(K88='Opciones Tratamiento'!$K$3,"Alta",IF(OR(K88='Opciones Tratamiento'!$K$2,K88='Opciones Tratamiento'!$K$17),"Muy Alta")))))</f>
        <v>0</v>
      </c>
      <c r="M88" s="221">
        <f>IF(L88="","",IF(L88="Muy Baja",0.2,IF(L88="Baja",0.4,IF(L88="Media",0.6,IF(L88="Alta",0.8,IF(L88="Muy Alta",1,))))))</f>
        <v>0</v>
      </c>
      <c r="N88" s="221"/>
      <c r="O88" s="221">
        <f ca="1">IF(NOT(ISERROR(MATCH(N88,'Tabla Impacto'!$B$221:$B$223,0))),'Tabla Impacto'!$F$223&amp;"Por favor no seleccionar los criterios de impacto(Afectación Económica o presupuestal y Pérdida Reputacional)",N88)</f>
        <v>0</v>
      </c>
      <c r="P88" s="131"/>
      <c r="Q88" s="131"/>
      <c r="R88" s="131"/>
      <c r="S88" s="131"/>
      <c r="T88" s="131"/>
      <c r="U88" s="134"/>
      <c r="V88" s="134"/>
      <c r="W88" s="134"/>
      <c r="X88" s="134"/>
      <c r="Y88" s="134"/>
      <c r="Z88" s="134"/>
      <c r="AA88" s="134"/>
      <c r="AB88" s="134"/>
      <c r="AC88" s="134"/>
      <c r="AD88" s="131"/>
      <c r="AE88" s="131"/>
      <c r="AF88" s="131"/>
      <c r="AG88" s="131"/>
      <c r="AH88" s="131"/>
      <c r="AI88" s="218" t="b">
        <f>IF(OR(D88='Opciones Tratamiento'!$H$2,D88='Opciones Tratamiento'!$H$4),IF(OR(O88='Tabla Impacto'!$C$11,O88='Tabla Impacto'!$D$11),"Leve",IF(OR(O88='Tabla Impacto'!$C$12,O88='Tabla Impacto'!$D$12),"Menor",IF(OR(O88='Tabla Impacto'!$C$13,O88='Tabla Impacto'!$D$13),"Moderado",IF(OR(O88='Tabla Impacto'!$C$14,O88='Tabla Impacto'!$D$14),"Mayor",IF(OR(O88='Tabla Impacto'!$C$15,O88='Tabla Impacto'!$D$15),"Catastrófico",""))))),IF(D88='Opciones Tratamiento'!$H$3,IF(COUNTIF('Mapa final'!P88:AH88,"Si")&lt;=5,"Moderado",IF(AND(COUNTIF('Mapa final'!P88:AH88,"Si")&gt;5,COUNTIF('Mapa final'!P88:AH88,"Si")&lt;=10),"Mayor",IF(COUNTIF('Mapa final'!P88:AH88,"Si")&gt;10,"Catastrófico","")))))</f>
        <v>0</v>
      </c>
      <c r="AJ88" s="221">
        <f>IF(AI88="","",IF(AI88="Leve",0.2,IF(AI88="Menor",0.4,IF(AI88="Moderado",0.6,IF(AI88="Mayor",0.8,IF(AI88="Catastrófico",1,))))))</f>
        <v>0</v>
      </c>
      <c r="AK88" s="222" t="str">
        <f>IF(OR(AND(L88="Muy Baja",AI88="Leve"),AND(L88="Muy Baja",AI88="Menor"),AND(L88="Baja",AI88="Leve")),"Bajo",IF(OR(AND(L88="Muy baja",AI88="Moderado"),AND(L88="Baja",AI88="Menor"),AND(L88="Baja",AI88="Moderado"),AND(L88="Media",AI88="Leve"),AND(L88="Media",AI88="Menor"),AND(L88="Media",AI88="Moderado"),AND(L88="Alta",AI88="Leve"),AND(L88="Alta",AI88="Menor")),"Moderado",IF(OR(AND(L88="Muy Baja",AI88="Mayor"),AND(L88="Baja",AI88="Mayor"),AND(L88="Media",AI88="Mayor"),AND(L88="Alta",AI88="Moderado"),AND(L88="Alta",AI88="Mayor"),AND(L88="Muy Alta",AI88="Leve"),AND(L88="Muy Alta",AI88="Menor"),AND(L88="Muy Alta",AI88="Moderado"),AND(L88="Muy Alta",AI88="Mayor")),"Alto",IF(OR(AND(L88="Muy Baja",AI88="Catastrófico"),AND(L88="Baja",AI88="Catastrófico"),AND(L88="Media",AI88="Catastrófico"),AND(L88="Alta",AI88="Catastrófico"),AND(L88="Muy Alta",AI88="Catastrófico")),"Extremo",""))))</f>
        <v/>
      </c>
      <c r="AL88" s="24">
        <v>1</v>
      </c>
      <c r="AM88" s="24"/>
      <c r="AN88" s="24" t="e">
        <f>VLOOKUP(AM88,'Opciones Tratamiento'!$M$2:$O$37,3,FALSE)</f>
        <v>#N/A</v>
      </c>
      <c r="AO88" s="25" t="e">
        <f>VLOOKUP(AM88,'Opciones Tratamiento'!$M$2:$O$37,2,FALSE)</f>
        <v>#N/A</v>
      </c>
      <c r="AP88" s="25"/>
      <c r="AQ88" s="24" t="str">
        <f t="shared" si="0"/>
        <v/>
      </c>
      <c r="AR88" s="26"/>
      <c r="AS88" s="26"/>
      <c r="AT88" s="27" t="str">
        <f t="shared" si="1"/>
        <v/>
      </c>
      <c r="AU88" s="26"/>
      <c r="AV88" s="26"/>
      <c r="AW88" s="26"/>
      <c r="AX88" s="28" t="str">
        <f>IFERROR(IF(AQ88="Probabilidad",(M88-(+M88*AT88)),IF(AQ88="Impacto",M88,"")),"")</f>
        <v/>
      </c>
      <c r="AY88" s="29" t="str">
        <f t="shared" si="2"/>
        <v/>
      </c>
      <c r="AZ88" s="30" t="str">
        <f t="shared" si="3"/>
        <v/>
      </c>
      <c r="BA88" s="29" t="str">
        <f t="shared" si="4"/>
        <v/>
      </c>
      <c r="BB88" s="30" t="str">
        <f>IFERROR(IF(AQ88="Impacto",(AJ88-(+AJ88*AT88)),IF(AQ88="Probabilidad",AJ88,"")),"")</f>
        <v/>
      </c>
      <c r="BC88" s="31" t="str">
        <f t="shared" si="5"/>
        <v/>
      </c>
      <c r="BD88" s="32"/>
      <c r="BE88" s="33"/>
      <c r="BF88" s="24"/>
      <c r="BG88" s="34"/>
      <c r="BH88" s="34"/>
      <c r="BI88" s="33"/>
      <c r="BJ88" s="24"/>
      <c r="BK88" s="18"/>
      <c r="BL88" s="18"/>
      <c r="BM88" s="18"/>
      <c r="BN88" s="18"/>
      <c r="BO88" s="18"/>
      <c r="BP88" s="18"/>
      <c r="BQ88" s="18"/>
      <c r="BR88" s="18"/>
      <c r="BS88" s="18"/>
      <c r="BT88" s="18"/>
      <c r="BU88" s="18"/>
      <c r="BV88" s="18"/>
      <c r="BW88" s="18"/>
      <c r="BX88" s="18"/>
      <c r="BY88" s="18"/>
      <c r="BZ88" s="18"/>
      <c r="CA88" s="18"/>
      <c r="CB88" s="18"/>
      <c r="CC88" s="18"/>
      <c r="CD88" s="18"/>
    </row>
    <row r="89" spans="1:82" ht="151.5" customHeight="1" x14ac:dyDescent="0.15">
      <c r="A89" s="219"/>
      <c r="B89" s="141"/>
      <c r="C89" s="219"/>
      <c r="D89" s="219"/>
      <c r="E89" s="219"/>
      <c r="F89" s="219"/>
      <c r="G89" s="219"/>
      <c r="H89" s="219"/>
      <c r="I89" s="219"/>
      <c r="J89" s="219"/>
      <c r="K89" s="219"/>
      <c r="L89" s="219"/>
      <c r="M89" s="219"/>
      <c r="N89" s="219"/>
      <c r="O89" s="219"/>
      <c r="P89" s="131"/>
      <c r="Q89" s="131"/>
      <c r="R89" s="131"/>
      <c r="S89" s="131"/>
      <c r="T89" s="131"/>
      <c r="U89" s="134"/>
      <c r="V89" s="134"/>
      <c r="W89" s="134"/>
      <c r="X89" s="134"/>
      <c r="Y89" s="134"/>
      <c r="Z89" s="134"/>
      <c r="AA89" s="134"/>
      <c r="AB89" s="134"/>
      <c r="AC89" s="134"/>
      <c r="AD89" s="131"/>
      <c r="AE89" s="131"/>
      <c r="AF89" s="131"/>
      <c r="AG89" s="131"/>
      <c r="AH89" s="131"/>
      <c r="AI89" s="219"/>
      <c r="AJ89" s="219"/>
      <c r="AK89" s="219"/>
      <c r="AL89" s="24">
        <v>2</v>
      </c>
      <c r="AM89" s="24"/>
      <c r="AN89" s="24" t="e">
        <f>VLOOKUP(AM89,'Opciones Tratamiento'!$M$2:$O$37,3,FALSE)</f>
        <v>#N/A</v>
      </c>
      <c r="AO89" s="25" t="e">
        <f>VLOOKUP(AM89,'Opciones Tratamiento'!$M$2:$O$37,2,FALSE)</f>
        <v>#N/A</v>
      </c>
      <c r="AP89" s="25"/>
      <c r="AQ89" s="24" t="str">
        <f t="shared" si="0"/>
        <v/>
      </c>
      <c r="AR89" s="26"/>
      <c r="AS89" s="26"/>
      <c r="AT89" s="27" t="str">
        <f t="shared" si="1"/>
        <v/>
      </c>
      <c r="AU89" s="26"/>
      <c r="AV89" s="26"/>
      <c r="AW89" s="26"/>
      <c r="AX89" s="28" t="str">
        <f>IFERROR(IF(AND(AQ88="Probabilidad",AQ89="Probabilidad"),(AZ88-(+AZ88*AT89)),IF(AQ89="Probabilidad",(M88-(+M88*AT89)),IF(AQ89="Impacto",AZ88,""))),"")</f>
        <v/>
      </c>
      <c r="AY89" s="29" t="str">
        <f t="shared" si="2"/>
        <v/>
      </c>
      <c r="AZ89" s="30" t="str">
        <f t="shared" si="3"/>
        <v/>
      </c>
      <c r="BA89" s="29" t="str">
        <f t="shared" si="4"/>
        <v/>
      </c>
      <c r="BB89" s="30" t="str">
        <f>IFERROR(IF(AND(AQ88="Impacto",AQ89="Impacto"),(BB82-(+BB82*AT89)),IF(AQ89="Impacto",($AJ$88-(+$AJ$88*AT89)),IF(AQ89="Probabilidad",BB82,""))),"")</f>
        <v/>
      </c>
      <c r="BC89" s="31" t="str">
        <f t="shared" si="5"/>
        <v/>
      </c>
      <c r="BD89" s="32"/>
      <c r="BE89" s="33"/>
      <c r="BF89" s="24"/>
      <c r="BG89" s="34"/>
      <c r="BH89" s="34"/>
      <c r="BI89" s="33"/>
      <c r="BJ89" s="24"/>
      <c r="BK89" s="18"/>
      <c r="BL89" s="18"/>
      <c r="BM89" s="18"/>
      <c r="BN89" s="18"/>
      <c r="BO89" s="18"/>
      <c r="BP89" s="18"/>
      <c r="BQ89" s="18"/>
      <c r="BR89" s="18"/>
      <c r="BS89" s="18"/>
      <c r="BT89" s="18"/>
      <c r="BU89" s="18"/>
      <c r="BV89" s="18"/>
      <c r="BW89" s="18"/>
      <c r="BX89" s="18"/>
      <c r="BY89" s="18"/>
      <c r="BZ89" s="18"/>
      <c r="CA89" s="18"/>
      <c r="CB89" s="18"/>
      <c r="CC89" s="18"/>
      <c r="CD89" s="18"/>
    </row>
    <row r="90" spans="1:82" ht="151.5" customHeight="1" x14ac:dyDescent="0.15">
      <c r="A90" s="219"/>
      <c r="B90" s="141"/>
      <c r="C90" s="219"/>
      <c r="D90" s="219"/>
      <c r="E90" s="219"/>
      <c r="F90" s="219"/>
      <c r="G90" s="219"/>
      <c r="H90" s="219"/>
      <c r="I90" s="219"/>
      <c r="J90" s="219"/>
      <c r="K90" s="219"/>
      <c r="L90" s="219"/>
      <c r="M90" s="219"/>
      <c r="N90" s="219"/>
      <c r="O90" s="219"/>
      <c r="P90" s="131"/>
      <c r="Q90" s="131"/>
      <c r="R90" s="131"/>
      <c r="S90" s="131"/>
      <c r="T90" s="131"/>
      <c r="U90" s="134"/>
      <c r="V90" s="134"/>
      <c r="W90" s="134"/>
      <c r="X90" s="134"/>
      <c r="Y90" s="134"/>
      <c r="Z90" s="134"/>
      <c r="AA90" s="134"/>
      <c r="AB90" s="134"/>
      <c r="AC90" s="134"/>
      <c r="AD90" s="131"/>
      <c r="AE90" s="131"/>
      <c r="AF90" s="131"/>
      <c r="AG90" s="131"/>
      <c r="AH90" s="131"/>
      <c r="AI90" s="219"/>
      <c r="AJ90" s="219"/>
      <c r="AK90" s="219"/>
      <c r="AL90" s="24">
        <v>3</v>
      </c>
      <c r="AM90" s="24"/>
      <c r="AN90" s="24" t="e">
        <f>VLOOKUP(AM90,'Opciones Tratamiento'!$M$2:$O$37,3,FALSE)</f>
        <v>#N/A</v>
      </c>
      <c r="AO90" s="25" t="e">
        <f>VLOOKUP(AM90,'Opciones Tratamiento'!$M$2:$O$37,2,FALSE)</f>
        <v>#N/A</v>
      </c>
      <c r="AP90" s="36"/>
      <c r="AQ90" s="24" t="str">
        <f t="shared" si="0"/>
        <v/>
      </c>
      <c r="AR90" s="26"/>
      <c r="AS90" s="26"/>
      <c r="AT90" s="27" t="str">
        <f t="shared" si="1"/>
        <v/>
      </c>
      <c r="AU90" s="26"/>
      <c r="AV90" s="26"/>
      <c r="AW90" s="26"/>
      <c r="AX90" s="28" t="str">
        <f>IFERROR(IF(AND(AQ89="Probabilidad",AQ90="Probabilidad"),(AZ89-(+AZ89*AT90)),IF(AND(AQ89="Impacto",AQ90="Probabilidad"),(AZ88-(+AZ88*AT90)),IF(AQ90="Impacto",AZ89,""))),"")</f>
        <v/>
      </c>
      <c r="AY90" s="29" t="str">
        <f t="shared" si="2"/>
        <v/>
      </c>
      <c r="AZ90" s="30" t="str">
        <f t="shared" si="3"/>
        <v/>
      </c>
      <c r="BA90" s="29" t="str">
        <f t="shared" si="4"/>
        <v/>
      </c>
      <c r="BB90" s="30" t="str">
        <f>IFERROR(IF(AND(AQ89="Impacto",AQ90="Impacto"),(BB89-(+BB89*AT90)),IF(AND(AQ89="Probabilidad",AQ90="Impacto"),(BB88-(+BB88*AT90)),IF(AQ90="Probabilidad",BB89,""))),"")</f>
        <v/>
      </c>
      <c r="BC90" s="31" t="str">
        <f t="shared" si="5"/>
        <v/>
      </c>
      <c r="BD90" s="32"/>
      <c r="BE90" s="33"/>
      <c r="BF90" s="24"/>
      <c r="BG90" s="34"/>
      <c r="BH90" s="34"/>
      <c r="BI90" s="33"/>
      <c r="BJ90" s="24"/>
      <c r="BK90" s="18"/>
      <c r="BL90" s="18"/>
      <c r="BM90" s="18"/>
      <c r="BN90" s="18"/>
      <c r="BO90" s="18"/>
      <c r="BP90" s="18"/>
      <c r="BQ90" s="18"/>
      <c r="BR90" s="18"/>
      <c r="BS90" s="18"/>
      <c r="BT90" s="18"/>
      <c r="BU90" s="18"/>
      <c r="BV90" s="18"/>
      <c r="BW90" s="18"/>
      <c r="BX90" s="18"/>
      <c r="BY90" s="18"/>
      <c r="BZ90" s="18"/>
      <c r="CA90" s="18"/>
      <c r="CB90" s="18"/>
      <c r="CC90" s="18"/>
      <c r="CD90" s="18"/>
    </row>
    <row r="91" spans="1:82" ht="151.5" customHeight="1" x14ac:dyDescent="0.15">
      <c r="A91" s="219"/>
      <c r="B91" s="141"/>
      <c r="C91" s="219"/>
      <c r="D91" s="219"/>
      <c r="E91" s="219"/>
      <c r="F91" s="219"/>
      <c r="G91" s="219"/>
      <c r="H91" s="219"/>
      <c r="I91" s="219"/>
      <c r="J91" s="219"/>
      <c r="K91" s="219"/>
      <c r="L91" s="219"/>
      <c r="M91" s="219"/>
      <c r="N91" s="219"/>
      <c r="O91" s="219"/>
      <c r="P91" s="131"/>
      <c r="Q91" s="131"/>
      <c r="R91" s="131"/>
      <c r="S91" s="131"/>
      <c r="T91" s="131"/>
      <c r="U91" s="134"/>
      <c r="V91" s="134"/>
      <c r="W91" s="134"/>
      <c r="X91" s="134"/>
      <c r="Y91" s="134"/>
      <c r="Z91" s="134"/>
      <c r="AA91" s="134"/>
      <c r="AB91" s="134"/>
      <c r="AC91" s="134"/>
      <c r="AD91" s="131"/>
      <c r="AE91" s="131"/>
      <c r="AF91" s="131"/>
      <c r="AG91" s="131"/>
      <c r="AH91" s="131"/>
      <c r="AI91" s="219"/>
      <c r="AJ91" s="219"/>
      <c r="AK91" s="219"/>
      <c r="AL91" s="24">
        <v>4</v>
      </c>
      <c r="AM91" s="24"/>
      <c r="AN91" s="24" t="e">
        <f>VLOOKUP(AM91,'Opciones Tratamiento'!$M$2:$O$37,3,FALSE)</f>
        <v>#N/A</v>
      </c>
      <c r="AO91" s="25" t="e">
        <f>VLOOKUP(AM91,'Opciones Tratamiento'!$M$2:$O$37,2,FALSE)</f>
        <v>#N/A</v>
      </c>
      <c r="AP91" s="25"/>
      <c r="AQ91" s="24" t="str">
        <f t="shared" si="0"/>
        <v/>
      </c>
      <c r="AR91" s="26"/>
      <c r="AS91" s="26"/>
      <c r="AT91" s="27" t="str">
        <f t="shared" si="1"/>
        <v/>
      </c>
      <c r="AU91" s="26"/>
      <c r="AV91" s="26"/>
      <c r="AW91" s="26"/>
      <c r="AX91" s="28" t="str">
        <f>IFERROR(IF(AND(AQ90="Probabilidad",AQ91="Probabilidad"),(AZ90-(+AZ90*AT91)),IF(AND(AQ90="Impacto",AQ91="Probabilidad"),(AZ89-(+AZ89*AT91)),IF(AQ91="Impacto",AZ90,""))),"")</f>
        <v/>
      </c>
      <c r="AY91" s="29" t="str">
        <f t="shared" si="2"/>
        <v/>
      </c>
      <c r="AZ91" s="30" t="str">
        <f t="shared" si="3"/>
        <v/>
      </c>
      <c r="BA91" s="29" t="str">
        <f t="shared" si="4"/>
        <v/>
      </c>
      <c r="BB91" s="30" t="str">
        <f>IFERROR(IF(AND(AQ90="Impacto",AQ91="Impacto"),(BB90-(+BB90*AT91)),IF(AND(AQ90="Probabilidad",AQ91="Impacto"),(BB89-(+BB89*AT91)),IF(AQ91="Probabilidad",BB90,""))),"")</f>
        <v/>
      </c>
      <c r="BC91" s="31" t="str">
        <f t="shared" si="5"/>
        <v/>
      </c>
      <c r="BD91" s="32"/>
      <c r="BE91" s="33"/>
      <c r="BF91" s="24"/>
      <c r="BG91" s="34"/>
      <c r="BH91" s="34"/>
      <c r="BI91" s="33"/>
      <c r="BJ91" s="24"/>
      <c r="BK91" s="18"/>
      <c r="BL91" s="18"/>
      <c r="BM91" s="18"/>
      <c r="BN91" s="18"/>
      <c r="BO91" s="18"/>
      <c r="BP91" s="18"/>
      <c r="BQ91" s="18"/>
      <c r="BR91" s="18"/>
      <c r="BS91" s="18"/>
      <c r="BT91" s="18"/>
      <c r="BU91" s="18"/>
      <c r="BV91" s="18"/>
      <c r="BW91" s="18"/>
      <c r="BX91" s="18"/>
      <c r="BY91" s="18"/>
      <c r="BZ91" s="18"/>
      <c r="CA91" s="18"/>
      <c r="CB91" s="18"/>
      <c r="CC91" s="18"/>
      <c r="CD91" s="18"/>
    </row>
    <row r="92" spans="1:82" ht="151.5" customHeight="1" x14ac:dyDescent="0.15">
      <c r="A92" s="219"/>
      <c r="B92" s="141"/>
      <c r="C92" s="219"/>
      <c r="D92" s="219"/>
      <c r="E92" s="219"/>
      <c r="F92" s="219"/>
      <c r="G92" s="219"/>
      <c r="H92" s="219"/>
      <c r="I92" s="219"/>
      <c r="J92" s="219"/>
      <c r="K92" s="219"/>
      <c r="L92" s="219"/>
      <c r="M92" s="219"/>
      <c r="N92" s="219"/>
      <c r="O92" s="219"/>
      <c r="P92" s="131"/>
      <c r="Q92" s="131"/>
      <c r="R92" s="131"/>
      <c r="S92" s="131"/>
      <c r="T92" s="131"/>
      <c r="U92" s="134"/>
      <c r="V92" s="134"/>
      <c r="W92" s="134"/>
      <c r="X92" s="134"/>
      <c r="Y92" s="134"/>
      <c r="Z92" s="134"/>
      <c r="AA92" s="134"/>
      <c r="AB92" s="134"/>
      <c r="AC92" s="134"/>
      <c r="AD92" s="131"/>
      <c r="AE92" s="131"/>
      <c r="AF92" s="131"/>
      <c r="AG92" s="131"/>
      <c r="AH92" s="131"/>
      <c r="AI92" s="219"/>
      <c r="AJ92" s="219"/>
      <c r="AK92" s="219"/>
      <c r="AL92" s="24">
        <v>5</v>
      </c>
      <c r="AM92" s="24"/>
      <c r="AN92" s="24" t="e">
        <f>VLOOKUP(AM92,'Opciones Tratamiento'!$M$2:$O$37,3,FALSE)</f>
        <v>#N/A</v>
      </c>
      <c r="AO92" s="25" t="e">
        <f>VLOOKUP(AM92,'Opciones Tratamiento'!$M$2:$O$37,2,FALSE)</f>
        <v>#N/A</v>
      </c>
      <c r="AP92" s="25"/>
      <c r="AQ92" s="24" t="str">
        <f t="shared" si="0"/>
        <v/>
      </c>
      <c r="AR92" s="26"/>
      <c r="AS92" s="26"/>
      <c r="AT92" s="27" t="str">
        <f t="shared" si="1"/>
        <v/>
      </c>
      <c r="AU92" s="26"/>
      <c r="AV92" s="26"/>
      <c r="AW92" s="26"/>
      <c r="AX92" s="28" t="str">
        <f>IFERROR(IF(AND(AQ91="Probabilidad",AQ92="Probabilidad"),(AZ91-(+AZ91*AT92)),IF(AND(AQ91="Impacto",AQ92="Probabilidad"),(AZ90-(+AZ90*AT92)),IF(AQ92="Impacto",AZ91,""))),"")</f>
        <v/>
      </c>
      <c r="AY92" s="29" t="str">
        <f t="shared" si="2"/>
        <v/>
      </c>
      <c r="AZ92" s="30" t="str">
        <f t="shared" si="3"/>
        <v/>
      </c>
      <c r="BA92" s="29" t="str">
        <f t="shared" si="4"/>
        <v/>
      </c>
      <c r="BB92" s="30" t="str">
        <f>IFERROR(IF(AND(AQ91="Impacto",AQ92="Impacto"),(BB91-(+BB91*AT92)),IF(AND(AQ91="Probabilidad",AQ92="Impacto"),(BB90-(+BB90*AT92)),IF(AQ92="Probabilidad",BB91,""))),"")</f>
        <v/>
      </c>
      <c r="BC92" s="31" t="str">
        <f t="shared" si="5"/>
        <v/>
      </c>
      <c r="BD92" s="32"/>
      <c r="BE92" s="33"/>
      <c r="BF92" s="24"/>
      <c r="BG92" s="34"/>
      <c r="BH92" s="34"/>
      <c r="BI92" s="33"/>
      <c r="BJ92" s="24"/>
      <c r="BK92" s="18"/>
      <c r="BL92" s="18"/>
      <c r="BM92" s="18"/>
      <c r="BN92" s="18"/>
      <c r="BO92" s="18"/>
      <c r="BP92" s="18"/>
      <c r="BQ92" s="18"/>
      <c r="BR92" s="18"/>
      <c r="BS92" s="18"/>
      <c r="BT92" s="18"/>
      <c r="BU92" s="18"/>
      <c r="BV92" s="18"/>
      <c r="BW92" s="18"/>
      <c r="BX92" s="18"/>
      <c r="BY92" s="18"/>
      <c r="BZ92" s="18"/>
      <c r="CA92" s="18"/>
      <c r="CB92" s="18"/>
      <c r="CC92" s="18"/>
      <c r="CD92" s="18"/>
    </row>
    <row r="93" spans="1:82" ht="151.5" customHeight="1" x14ac:dyDescent="0.15">
      <c r="A93" s="220"/>
      <c r="B93" s="139"/>
      <c r="C93" s="220"/>
      <c r="D93" s="220"/>
      <c r="E93" s="220"/>
      <c r="F93" s="220"/>
      <c r="G93" s="220"/>
      <c r="H93" s="220"/>
      <c r="I93" s="220"/>
      <c r="J93" s="220"/>
      <c r="K93" s="220"/>
      <c r="L93" s="220"/>
      <c r="M93" s="220"/>
      <c r="N93" s="220"/>
      <c r="O93" s="220"/>
      <c r="P93" s="131"/>
      <c r="Q93" s="131"/>
      <c r="R93" s="131"/>
      <c r="S93" s="131"/>
      <c r="T93" s="131"/>
      <c r="U93" s="134"/>
      <c r="V93" s="134"/>
      <c r="W93" s="134"/>
      <c r="X93" s="134"/>
      <c r="Y93" s="134"/>
      <c r="Z93" s="134"/>
      <c r="AA93" s="134"/>
      <c r="AB93" s="134"/>
      <c r="AC93" s="134"/>
      <c r="AD93" s="131"/>
      <c r="AE93" s="131"/>
      <c r="AF93" s="131"/>
      <c r="AG93" s="131"/>
      <c r="AH93" s="131"/>
      <c r="AI93" s="220"/>
      <c r="AJ93" s="220"/>
      <c r="AK93" s="220"/>
      <c r="AL93" s="24">
        <v>6</v>
      </c>
      <c r="AM93" s="24"/>
      <c r="AN93" s="24" t="e">
        <f>VLOOKUP(AM93,'Opciones Tratamiento'!$M$2:$O$37,3,FALSE)</f>
        <v>#N/A</v>
      </c>
      <c r="AO93" s="25" t="e">
        <f>VLOOKUP(AM93,'Opciones Tratamiento'!$M$2:$O$37,2,FALSE)</f>
        <v>#N/A</v>
      </c>
      <c r="AP93" s="25"/>
      <c r="AQ93" s="24" t="str">
        <f t="shared" si="0"/>
        <v/>
      </c>
      <c r="AR93" s="26"/>
      <c r="AS93" s="26"/>
      <c r="AT93" s="27" t="str">
        <f t="shared" si="1"/>
        <v/>
      </c>
      <c r="AU93" s="26"/>
      <c r="AV93" s="26"/>
      <c r="AW93" s="26"/>
      <c r="AX93" s="28" t="str">
        <f>IFERROR(IF(AND(AQ92="Probabilidad",AQ93="Probabilidad"),(AZ92-(+AZ92*AT93)),IF(AND(AQ92="Impacto",AQ93="Probabilidad"),(AZ91-(+AZ91*AT93)),IF(AQ93="Impacto",AZ92,""))),"")</f>
        <v/>
      </c>
      <c r="AY93" s="29" t="str">
        <f t="shared" si="2"/>
        <v/>
      </c>
      <c r="AZ93" s="30" t="str">
        <f t="shared" si="3"/>
        <v/>
      </c>
      <c r="BA93" s="29" t="str">
        <f t="shared" si="4"/>
        <v/>
      </c>
      <c r="BB93" s="30" t="str">
        <f>IFERROR(IF(AND(AQ92="Impacto",AQ93="Impacto"),(BB92-(+BB92*AT93)),IF(AND(AQ92="Probabilidad",AQ93="Impacto"),(BB91-(+BB91*AT93)),IF(AQ93="Probabilidad",BB92,""))),"")</f>
        <v/>
      </c>
      <c r="BC93" s="31" t="str">
        <f t="shared" si="5"/>
        <v/>
      </c>
      <c r="BD93" s="32"/>
      <c r="BE93" s="33"/>
      <c r="BF93" s="24"/>
      <c r="BG93" s="34"/>
      <c r="BH93" s="34"/>
      <c r="BI93" s="33"/>
      <c r="BJ93" s="24"/>
      <c r="BK93" s="18"/>
      <c r="BL93" s="18"/>
      <c r="BM93" s="18"/>
      <c r="BN93" s="18"/>
      <c r="BO93" s="18"/>
      <c r="BP93" s="18"/>
      <c r="BQ93" s="18"/>
      <c r="BR93" s="18"/>
      <c r="BS93" s="18"/>
      <c r="BT93" s="18"/>
      <c r="BU93" s="18"/>
      <c r="BV93" s="18"/>
      <c r="BW93" s="18"/>
      <c r="BX93" s="18"/>
      <c r="BY93" s="18"/>
      <c r="BZ93" s="18"/>
      <c r="CA93" s="18"/>
      <c r="CB93" s="18"/>
      <c r="CC93" s="18"/>
      <c r="CD93" s="18"/>
    </row>
    <row r="94" spans="1:82" ht="151.5" customHeight="1" x14ac:dyDescent="0.15">
      <c r="A94" s="223">
        <v>9</v>
      </c>
      <c r="B94" s="140"/>
      <c r="C94" s="224"/>
      <c r="D94" s="224"/>
      <c r="E94" s="224"/>
      <c r="F94" s="224"/>
      <c r="G94" s="224"/>
      <c r="H94" s="224" t="str">
        <f>_xlfn.CONCAT("Posibilidad de afectación ",IF(C94='Opciones Tratamiento'!$E$2,"económica",IF(C94='Opciones Tratamiento'!$E$4,"económica y reputacional",LOWER(C94)))," por ",LOWER(F94), ", debido a ",LOWER(G94))</f>
        <v xml:space="preserve">Posibilidad de afectación  por , debido a </v>
      </c>
      <c r="I94" s="224"/>
      <c r="J94" s="223"/>
      <c r="K94" s="223"/>
      <c r="L94" s="218" t="b">
        <f>IF(OR(K94='Opciones Tratamiento'!$K$14,K94='Opciones Tratamiento'!$K$15,K94='Opciones Tratamiento'!$K$16),"Muy Baja",IF(OR(K94='Opciones Tratamiento'!$K$10,K94='Opciones Tratamiento'!$K$11,K94='Opciones Tratamiento'!$K$12,K94='Opciones Tratamiento'!$K$13),"Baja",IF(OR(K94='Opciones Tratamiento'!$K$4,K94='Opciones Tratamiento'!$K$5,K94='Opciones Tratamiento'!$K$6,K94='Opciones Tratamiento'!$K$7,K94='Opciones Tratamiento'!$K$8,K94='Opciones Tratamiento'!$K$9),"Media",IF(K94='Opciones Tratamiento'!$K$3,"Alta",IF(OR(K94='Opciones Tratamiento'!$K$2,K94='Opciones Tratamiento'!$K$17),"Muy Alta")))))</f>
        <v>0</v>
      </c>
      <c r="M94" s="221">
        <f>IF(L94="","",IF(L94="Muy Baja",0.2,IF(L94="Baja",0.4,IF(L94="Media",0.6,IF(L94="Alta",0.8,IF(L94="Muy Alta",1,))))))</f>
        <v>0</v>
      </c>
      <c r="N94" s="221"/>
      <c r="O94" s="221">
        <f ca="1">IF(NOT(ISERROR(MATCH(N94,'Tabla Impacto'!$B$221:$B$223,0))),'Tabla Impacto'!$F$223&amp;"Por favor no seleccionar los criterios de impacto(Afectación Económica o presupuestal y Pérdida Reputacional)",N94)</f>
        <v>0</v>
      </c>
      <c r="P94" s="131"/>
      <c r="Q94" s="131"/>
      <c r="R94" s="131"/>
      <c r="S94" s="131"/>
      <c r="T94" s="131"/>
      <c r="U94" s="134"/>
      <c r="V94" s="134"/>
      <c r="W94" s="134"/>
      <c r="X94" s="134"/>
      <c r="Y94" s="134"/>
      <c r="Z94" s="134"/>
      <c r="AA94" s="134"/>
      <c r="AB94" s="134"/>
      <c r="AC94" s="134"/>
      <c r="AD94" s="131"/>
      <c r="AE94" s="131"/>
      <c r="AF94" s="131"/>
      <c r="AG94" s="131"/>
      <c r="AH94" s="131"/>
      <c r="AI94" s="218" t="b">
        <f>IF(OR(D94='Opciones Tratamiento'!$H$2,D94='Opciones Tratamiento'!$H$4),IF(OR(O94='Tabla Impacto'!$C$11,O94='Tabla Impacto'!$D$11),"Leve",IF(OR(O94='Tabla Impacto'!$C$12,O94='Tabla Impacto'!$D$12),"Menor",IF(OR(O94='Tabla Impacto'!$C$13,O94='Tabla Impacto'!$D$13),"Moderado",IF(OR(O94='Tabla Impacto'!$C$14,O94='Tabla Impacto'!$D$14),"Mayor",IF(OR(O94='Tabla Impacto'!$C$15,O94='Tabla Impacto'!$D$15),"Catastrófico",""))))),IF(D94='Opciones Tratamiento'!$H$3,IF(COUNTIF('Mapa final'!P94:AH94,"Si")&lt;=5,"Moderado",IF(AND(COUNTIF('Mapa final'!P94:AH94,"Si")&gt;5,COUNTIF('Mapa final'!P94:AH94,"Si")&lt;=10),"Mayor",IF(COUNTIF('Mapa final'!P94:AH94,"Si")&gt;10,"Catastrófico","")))))</f>
        <v>0</v>
      </c>
      <c r="AJ94" s="221">
        <f>IF(AI94="","",IF(AI94="Leve",0.2,IF(AI94="Menor",0.4,IF(AI94="Moderado",0.6,IF(AI94="Mayor",0.8,IF(AI94="Catastrófico",1,))))))</f>
        <v>0</v>
      </c>
      <c r="AK94" s="222" t="str">
        <f>IF(OR(AND(L94="Muy Baja",AI94="Leve"),AND(L94="Muy Baja",AI94="Menor"),AND(L94="Baja",AI94="Leve")),"Bajo",IF(OR(AND(L94="Muy baja",AI94="Moderado"),AND(L94="Baja",AI94="Menor"),AND(L94="Baja",AI94="Moderado"),AND(L94="Media",AI94="Leve"),AND(L94="Media",AI94="Menor"),AND(L94="Media",AI94="Moderado"),AND(L94="Alta",AI94="Leve"),AND(L94="Alta",AI94="Menor")),"Moderado",IF(OR(AND(L94="Muy Baja",AI94="Mayor"),AND(L94="Baja",AI94="Mayor"),AND(L94="Media",AI94="Mayor"),AND(L94="Alta",AI94="Moderado"),AND(L94="Alta",AI94="Mayor"),AND(L94="Muy Alta",AI94="Leve"),AND(L94="Muy Alta",AI94="Menor"),AND(L94="Muy Alta",AI94="Moderado"),AND(L94="Muy Alta",AI94="Mayor")),"Alto",IF(OR(AND(L94="Muy Baja",AI94="Catastrófico"),AND(L94="Baja",AI94="Catastrófico"),AND(L94="Media",AI94="Catastrófico"),AND(L94="Alta",AI94="Catastrófico"),AND(L94="Muy Alta",AI94="Catastrófico")),"Extremo",""))))</f>
        <v/>
      </c>
      <c r="AL94" s="24">
        <v>1</v>
      </c>
      <c r="AM94" s="24"/>
      <c r="AN94" s="24" t="e">
        <f>VLOOKUP(AM94,'Opciones Tratamiento'!$M$2:$O$37,3,FALSE)</f>
        <v>#N/A</v>
      </c>
      <c r="AO94" s="25" t="e">
        <f>VLOOKUP(AM94,'Opciones Tratamiento'!$M$2:$O$37,2,FALSE)</f>
        <v>#N/A</v>
      </c>
      <c r="AP94" s="25"/>
      <c r="AQ94" s="24" t="str">
        <f t="shared" si="0"/>
        <v/>
      </c>
      <c r="AR94" s="26"/>
      <c r="AS94" s="26"/>
      <c r="AT94" s="27" t="str">
        <f t="shared" si="1"/>
        <v/>
      </c>
      <c r="AU94" s="26"/>
      <c r="AV94" s="26"/>
      <c r="AW94" s="26"/>
      <c r="AX94" s="28" t="str">
        <f>IFERROR(IF(AQ94="Probabilidad",(M94-(+M94*AT94)),IF(AQ94="Impacto",M94,"")),"")</f>
        <v/>
      </c>
      <c r="AY94" s="29" t="str">
        <f t="shared" si="2"/>
        <v/>
      </c>
      <c r="AZ94" s="30" t="str">
        <f t="shared" si="3"/>
        <v/>
      </c>
      <c r="BA94" s="29" t="str">
        <f t="shared" si="4"/>
        <v/>
      </c>
      <c r="BB94" s="30" t="str">
        <f>IFERROR(IF(AQ94="Impacto",(AJ94-(+AJ94*AT94)),IF(AQ94="Probabilidad",AJ94,"")),"")</f>
        <v/>
      </c>
      <c r="BC94" s="31" t="str">
        <f t="shared" si="5"/>
        <v/>
      </c>
      <c r="BD94" s="32"/>
      <c r="BE94" s="33"/>
      <c r="BF94" s="24"/>
      <c r="BG94" s="34"/>
      <c r="BH94" s="34"/>
      <c r="BI94" s="33"/>
      <c r="BJ94" s="24"/>
      <c r="BK94" s="18"/>
      <c r="BL94" s="18"/>
      <c r="BM94" s="18"/>
      <c r="BN94" s="18"/>
      <c r="BO94" s="18"/>
      <c r="BP94" s="18"/>
      <c r="BQ94" s="18"/>
      <c r="BR94" s="18"/>
      <c r="BS94" s="18"/>
      <c r="BT94" s="18"/>
      <c r="BU94" s="18"/>
      <c r="BV94" s="18"/>
      <c r="BW94" s="18"/>
      <c r="BX94" s="18"/>
      <c r="BY94" s="18"/>
      <c r="BZ94" s="18"/>
      <c r="CA94" s="18"/>
      <c r="CB94" s="18"/>
      <c r="CC94" s="18"/>
      <c r="CD94" s="18"/>
    </row>
    <row r="95" spans="1:82" ht="151.5" customHeight="1" x14ac:dyDescent="0.15">
      <c r="A95" s="219"/>
      <c r="B95" s="141"/>
      <c r="C95" s="219"/>
      <c r="D95" s="219"/>
      <c r="E95" s="219"/>
      <c r="F95" s="219"/>
      <c r="G95" s="219"/>
      <c r="H95" s="219"/>
      <c r="I95" s="219"/>
      <c r="J95" s="219"/>
      <c r="K95" s="219"/>
      <c r="L95" s="219"/>
      <c r="M95" s="219"/>
      <c r="N95" s="219"/>
      <c r="O95" s="219"/>
      <c r="P95" s="131"/>
      <c r="Q95" s="131"/>
      <c r="R95" s="131"/>
      <c r="S95" s="131"/>
      <c r="T95" s="131"/>
      <c r="U95" s="134"/>
      <c r="V95" s="134"/>
      <c r="W95" s="134"/>
      <c r="X95" s="134"/>
      <c r="Y95" s="134"/>
      <c r="Z95" s="134"/>
      <c r="AA95" s="134"/>
      <c r="AB95" s="134"/>
      <c r="AC95" s="134"/>
      <c r="AD95" s="131"/>
      <c r="AE95" s="131"/>
      <c r="AF95" s="131"/>
      <c r="AG95" s="131"/>
      <c r="AH95" s="131"/>
      <c r="AI95" s="219"/>
      <c r="AJ95" s="219"/>
      <c r="AK95" s="219"/>
      <c r="AL95" s="24">
        <v>2</v>
      </c>
      <c r="AM95" s="24"/>
      <c r="AN95" s="24" t="e">
        <f>VLOOKUP(AM95,'Opciones Tratamiento'!$M$2:$O$37,3,FALSE)</f>
        <v>#N/A</v>
      </c>
      <c r="AO95" s="25" t="e">
        <f>VLOOKUP(AM95,'Opciones Tratamiento'!$M$2:$O$37,2,FALSE)</f>
        <v>#N/A</v>
      </c>
      <c r="AP95" s="25"/>
      <c r="AQ95" s="24" t="str">
        <f t="shared" si="0"/>
        <v/>
      </c>
      <c r="AR95" s="26"/>
      <c r="AS95" s="26"/>
      <c r="AT95" s="27" t="str">
        <f t="shared" si="1"/>
        <v/>
      </c>
      <c r="AU95" s="26"/>
      <c r="AV95" s="26"/>
      <c r="AW95" s="26"/>
      <c r="AX95" s="28" t="str">
        <f>IFERROR(IF(AND(AQ94="Probabilidad",AQ95="Probabilidad"),(AZ94-(+AZ94*AT95)),IF(AQ95="Probabilidad",(M94-(+M94*AT95)),IF(AQ95="Impacto",AZ94,""))),"")</f>
        <v/>
      </c>
      <c r="AY95" s="29" t="str">
        <f t="shared" si="2"/>
        <v/>
      </c>
      <c r="AZ95" s="30" t="str">
        <f t="shared" si="3"/>
        <v/>
      </c>
      <c r="BA95" s="29" t="str">
        <f t="shared" si="4"/>
        <v/>
      </c>
      <c r="BB95" s="30" t="str">
        <f>IFERROR(IF(AND(AQ94="Impacto",AQ95="Impacto"),(BB88-(+BB88*AT95)),IF(AQ95="Impacto",($AJ$94-(+$AJ$94*AT95)),IF(AQ95="Probabilidad",BB88,""))),"")</f>
        <v/>
      </c>
      <c r="BC95" s="31" t="str">
        <f t="shared" si="5"/>
        <v/>
      </c>
      <c r="BD95" s="32"/>
      <c r="BE95" s="33"/>
      <c r="BF95" s="24"/>
      <c r="BG95" s="34"/>
      <c r="BH95" s="34"/>
      <c r="BI95" s="33"/>
      <c r="BJ95" s="24"/>
      <c r="BK95" s="18"/>
      <c r="BL95" s="18"/>
      <c r="BM95" s="18"/>
      <c r="BN95" s="18"/>
      <c r="BO95" s="18"/>
      <c r="BP95" s="18"/>
      <c r="BQ95" s="18"/>
      <c r="BR95" s="18"/>
      <c r="BS95" s="18"/>
      <c r="BT95" s="18"/>
      <c r="BU95" s="18"/>
      <c r="BV95" s="18"/>
      <c r="BW95" s="18"/>
      <c r="BX95" s="18"/>
      <c r="BY95" s="18"/>
      <c r="BZ95" s="18"/>
      <c r="CA95" s="18"/>
      <c r="CB95" s="18"/>
      <c r="CC95" s="18"/>
      <c r="CD95" s="18"/>
    </row>
    <row r="96" spans="1:82" ht="151.5" customHeight="1" x14ac:dyDescent="0.15">
      <c r="A96" s="219"/>
      <c r="B96" s="141"/>
      <c r="C96" s="219"/>
      <c r="D96" s="219"/>
      <c r="E96" s="219"/>
      <c r="F96" s="219"/>
      <c r="G96" s="219"/>
      <c r="H96" s="219"/>
      <c r="I96" s="219"/>
      <c r="J96" s="219"/>
      <c r="K96" s="219"/>
      <c r="L96" s="219"/>
      <c r="M96" s="219"/>
      <c r="N96" s="219"/>
      <c r="O96" s="219"/>
      <c r="P96" s="131"/>
      <c r="Q96" s="131"/>
      <c r="R96" s="131"/>
      <c r="S96" s="131"/>
      <c r="T96" s="131"/>
      <c r="U96" s="134"/>
      <c r="V96" s="134"/>
      <c r="W96" s="134"/>
      <c r="X96" s="134"/>
      <c r="Y96" s="134"/>
      <c r="Z96" s="134"/>
      <c r="AA96" s="134"/>
      <c r="AB96" s="134"/>
      <c r="AC96" s="134"/>
      <c r="AD96" s="131"/>
      <c r="AE96" s="131"/>
      <c r="AF96" s="131"/>
      <c r="AG96" s="131"/>
      <c r="AH96" s="131"/>
      <c r="AI96" s="219"/>
      <c r="AJ96" s="219"/>
      <c r="AK96" s="219"/>
      <c r="AL96" s="24">
        <v>3</v>
      </c>
      <c r="AM96" s="24"/>
      <c r="AN96" s="24" t="e">
        <f>VLOOKUP(AM96,'Opciones Tratamiento'!$M$2:$O$37,3,FALSE)</f>
        <v>#N/A</v>
      </c>
      <c r="AO96" s="25" t="e">
        <f>VLOOKUP(AM96,'Opciones Tratamiento'!$M$2:$O$37,2,FALSE)</f>
        <v>#N/A</v>
      </c>
      <c r="AP96" s="36"/>
      <c r="AQ96" s="24" t="str">
        <f t="shared" si="0"/>
        <v/>
      </c>
      <c r="AR96" s="26"/>
      <c r="AS96" s="26"/>
      <c r="AT96" s="27" t="str">
        <f t="shared" si="1"/>
        <v/>
      </c>
      <c r="AU96" s="26"/>
      <c r="AV96" s="26"/>
      <c r="AW96" s="26"/>
      <c r="AX96" s="28" t="str">
        <f>IFERROR(IF(AND(AQ95="Probabilidad",AQ96="Probabilidad"),(AZ95-(+AZ95*AT96)),IF(AND(AQ95="Impacto",AQ96="Probabilidad"),(AZ94-(+AZ94*AT96)),IF(AQ96="Impacto",AZ95,""))),"")</f>
        <v/>
      </c>
      <c r="AY96" s="29" t="str">
        <f t="shared" si="2"/>
        <v/>
      </c>
      <c r="AZ96" s="30" t="str">
        <f t="shared" si="3"/>
        <v/>
      </c>
      <c r="BA96" s="29" t="str">
        <f t="shared" si="4"/>
        <v/>
      </c>
      <c r="BB96" s="30" t="str">
        <f>IFERROR(IF(AND(AQ95="Impacto",AQ96="Impacto"),(BB95-(+BB95*AT96)),IF(AND(AQ95="Probabilidad",AQ96="Impacto"),(BB94-(+BB94*AT96)),IF(AQ96="Probabilidad",BB95,""))),"")</f>
        <v/>
      </c>
      <c r="BC96" s="31" t="str">
        <f t="shared" si="5"/>
        <v/>
      </c>
      <c r="BD96" s="32"/>
      <c r="BE96" s="33"/>
      <c r="BF96" s="24"/>
      <c r="BG96" s="34"/>
      <c r="BH96" s="34"/>
      <c r="BI96" s="33"/>
      <c r="BJ96" s="24"/>
      <c r="BK96" s="18"/>
      <c r="BL96" s="18"/>
      <c r="BM96" s="18"/>
      <c r="BN96" s="18"/>
      <c r="BO96" s="18"/>
      <c r="BP96" s="18"/>
      <c r="BQ96" s="18"/>
      <c r="BR96" s="18"/>
      <c r="BS96" s="18"/>
      <c r="BT96" s="18"/>
      <c r="BU96" s="18"/>
      <c r="BV96" s="18"/>
      <c r="BW96" s="18"/>
      <c r="BX96" s="18"/>
      <c r="BY96" s="18"/>
      <c r="BZ96" s="18"/>
      <c r="CA96" s="18"/>
      <c r="CB96" s="18"/>
      <c r="CC96" s="18"/>
      <c r="CD96" s="18"/>
    </row>
    <row r="97" spans="1:82" ht="151.5" customHeight="1" x14ac:dyDescent="0.15">
      <c r="A97" s="219"/>
      <c r="B97" s="141"/>
      <c r="C97" s="219"/>
      <c r="D97" s="219"/>
      <c r="E97" s="219"/>
      <c r="F97" s="219"/>
      <c r="G97" s="219"/>
      <c r="H97" s="219"/>
      <c r="I97" s="219"/>
      <c r="J97" s="219"/>
      <c r="K97" s="219"/>
      <c r="L97" s="219"/>
      <c r="M97" s="219"/>
      <c r="N97" s="219"/>
      <c r="O97" s="219"/>
      <c r="P97" s="131"/>
      <c r="Q97" s="131"/>
      <c r="R97" s="131"/>
      <c r="S97" s="131"/>
      <c r="T97" s="131"/>
      <c r="U97" s="134"/>
      <c r="V97" s="134"/>
      <c r="W97" s="134"/>
      <c r="X97" s="134"/>
      <c r="Y97" s="134"/>
      <c r="Z97" s="134"/>
      <c r="AA97" s="134"/>
      <c r="AB97" s="134"/>
      <c r="AC97" s="134"/>
      <c r="AD97" s="131"/>
      <c r="AE97" s="131"/>
      <c r="AF97" s="131"/>
      <c r="AG97" s="131"/>
      <c r="AH97" s="131"/>
      <c r="AI97" s="219"/>
      <c r="AJ97" s="219"/>
      <c r="AK97" s="219"/>
      <c r="AL97" s="24">
        <v>4</v>
      </c>
      <c r="AM97" s="24"/>
      <c r="AN97" s="24" t="e">
        <f>VLOOKUP(AM97,'Opciones Tratamiento'!$M$2:$O$37,3,FALSE)</f>
        <v>#N/A</v>
      </c>
      <c r="AO97" s="25" t="e">
        <f>VLOOKUP(AM97,'Opciones Tratamiento'!$M$2:$O$37,2,FALSE)</f>
        <v>#N/A</v>
      </c>
      <c r="AP97" s="25"/>
      <c r="AQ97" s="24" t="str">
        <f t="shared" si="0"/>
        <v/>
      </c>
      <c r="AR97" s="26"/>
      <c r="AS97" s="26"/>
      <c r="AT97" s="27" t="str">
        <f t="shared" si="1"/>
        <v/>
      </c>
      <c r="AU97" s="26"/>
      <c r="AV97" s="26"/>
      <c r="AW97" s="26"/>
      <c r="AX97" s="28" t="str">
        <f>IFERROR(IF(AND(AQ96="Probabilidad",AQ97="Probabilidad"),(AZ96-(+AZ96*AT97)),IF(AND(AQ96="Impacto",AQ97="Probabilidad"),(AZ95-(+AZ95*AT97)),IF(AQ97="Impacto",AZ96,""))),"")</f>
        <v/>
      </c>
      <c r="AY97" s="29" t="str">
        <f t="shared" si="2"/>
        <v/>
      </c>
      <c r="AZ97" s="30" t="str">
        <f t="shared" si="3"/>
        <v/>
      </c>
      <c r="BA97" s="29" t="str">
        <f t="shared" si="4"/>
        <v/>
      </c>
      <c r="BB97" s="30" t="str">
        <f>IFERROR(IF(AND(AQ96="Impacto",AQ97="Impacto"),(BB96-(+BB96*AT97)),IF(AND(AQ96="Probabilidad",AQ97="Impacto"),(BB95-(+BB95*AT97)),IF(AQ97="Probabilidad",BB96,""))),"")</f>
        <v/>
      </c>
      <c r="BC97" s="31" t="str">
        <f t="shared" si="5"/>
        <v/>
      </c>
      <c r="BD97" s="32"/>
      <c r="BE97" s="33"/>
      <c r="BF97" s="24"/>
      <c r="BG97" s="34"/>
      <c r="BH97" s="34"/>
      <c r="BI97" s="33"/>
      <c r="BJ97" s="24"/>
      <c r="BK97" s="18"/>
      <c r="BL97" s="18"/>
      <c r="BM97" s="18"/>
      <c r="BN97" s="18"/>
      <c r="BO97" s="18"/>
      <c r="BP97" s="18"/>
      <c r="BQ97" s="18"/>
      <c r="BR97" s="18"/>
      <c r="BS97" s="18"/>
      <c r="BT97" s="18"/>
      <c r="BU97" s="18"/>
      <c r="BV97" s="18"/>
      <c r="BW97" s="18"/>
      <c r="BX97" s="18"/>
      <c r="BY97" s="18"/>
      <c r="BZ97" s="18"/>
      <c r="CA97" s="18"/>
      <c r="CB97" s="18"/>
      <c r="CC97" s="18"/>
      <c r="CD97" s="18"/>
    </row>
    <row r="98" spans="1:82" ht="151.5" customHeight="1" x14ac:dyDescent="0.15">
      <c r="A98" s="219"/>
      <c r="B98" s="141"/>
      <c r="C98" s="219"/>
      <c r="D98" s="219"/>
      <c r="E98" s="219"/>
      <c r="F98" s="219"/>
      <c r="G98" s="219"/>
      <c r="H98" s="219"/>
      <c r="I98" s="219"/>
      <c r="J98" s="219"/>
      <c r="K98" s="219"/>
      <c r="L98" s="219"/>
      <c r="M98" s="219"/>
      <c r="N98" s="219"/>
      <c r="O98" s="219"/>
      <c r="P98" s="131"/>
      <c r="Q98" s="131"/>
      <c r="R98" s="131"/>
      <c r="S98" s="131"/>
      <c r="T98" s="131"/>
      <c r="U98" s="134"/>
      <c r="V98" s="134"/>
      <c r="W98" s="134"/>
      <c r="X98" s="134"/>
      <c r="Y98" s="134"/>
      <c r="Z98" s="134"/>
      <c r="AA98" s="134"/>
      <c r="AB98" s="134"/>
      <c r="AC98" s="134"/>
      <c r="AD98" s="131"/>
      <c r="AE98" s="131"/>
      <c r="AF98" s="131"/>
      <c r="AG98" s="131"/>
      <c r="AH98" s="131"/>
      <c r="AI98" s="219"/>
      <c r="AJ98" s="219"/>
      <c r="AK98" s="219"/>
      <c r="AL98" s="24">
        <v>5</v>
      </c>
      <c r="AM98" s="24"/>
      <c r="AN98" s="24" t="e">
        <f>VLOOKUP(AM98,'Opciones Tratamiento'!$M$2:$O$37,3,FALSE)</f>
        <v>#N/A</v>
      </c>
      <c r="AO98" s="25" t="e">
        <f>VLOOKUP(AM98,'Opciones Tratamiento'!$M$2:$O$37,2,FALSE)</f>
        <v>#N/A</v>
      </c>
      <c r="AP98" s="25"/>
      <c r="AQ98" s="24" t="str">
        <f t="shared" si="0"/>
        <v/>
      </c>
      <c r="AR98" s="26"/>
      <c r="AS98" s="26"/>
      <c r="AT98" s="27" t="str">
        <f t="shared" si="1"/>
        <v/>
      </c>
      <c r="AU98" s="26"/>
      <c r="AV98" s="26"/>
      <c r="AW98" s="26"/>
      <c r="AX98" s="28" t="str">
        <f>IFERROR(IF(AND(AQ97="Probabilidad",AQ98="Probabilidad"),(AZ97-(+AZ97*AT98)),IF(AND(AQ97="Impacto",AQ98="Probabilidad"),(AZ96-(+AZ96*AT98)),IF(AQ98="Impacto",AZ97,""))),"")</f>
        <v/>
      </c>
      <c r="AY98" s="29" t="str">
        <f t="shared" si="2"/>
        <v/>
      </c>
      <c r="AZ98" s="30" t="str">
        <f t="shared" si="3"/>
        <v/>
      </c>
      <c r="BA98" s="29" t="str">
        <f t="shared" si="4"/>
        <v/>
      </c>
      <c r="BB98" s="30" t="str">
        <f>IFERROR(IF(AND(AQ97="Impacto",AQ98="Impacto"),(BB97-(+BB97*AT98)),IF(AND(AQ97="Probabilidad",AQ98="Impacto"),(BB96-(+BB96*AT98)),IF(AQ98="Probabilidad",BB97,""))),"")</f>
        <v/>
      </c>
      <c r="BC98" s="31" t="str">
        <f t="shared" si="5"/>
        <v/>
      </c>
      <c r="BD98" s="32"/>
      <c r="BE98" s="33"/>
      <c r="BF98" s="24"/>
      <c r="BG98" s="34"/>
      <c r="BH98" s="34"/>
      <c r="BI98" s="33"/>
      <c r="BJ98" s="24"/>
      <c r="BK98" s="18"/>
      <c r="BL98" s="18"/>
      <c r="BM98" s="18"/>
      <c r="BN98" s="18"/>
      <c r="BO98" s="18"/>
      <c r="BP98" s="18"/>
      <c r="BQ98" s="18"/>
      <c r="BR98" s="18"/>
      <c r="BS98" s="18"/>
      <c r="BT98" s="18"/>
      <c r="BU98" s="18"/>
      <c r="BV98" s="18"/>
      <c r="BW98" s="18"/>
      <c r="BX98" s="18"/>
      <c r="BY98" s="18"/>
      <c r="BZ98" s="18"/>
      <c r="CA98" s="18"/>
      <c r="CB98" s="18"/>
      <c r="CC98" s="18"/>
      <c r="CD98" s="18"/>
    </row>
    <row r="99" spans="1:82" ht="151.5" customHeight="1" x14ac:dyDescent="0.15">
      <c r="A99" s="220"/>
      <c r="B99" s="139"/>
      <c r="C99" s="220"/>
      <c r="D99" s="220"/>
      <c r="E99" s="220"/>
      <c r="F99" s="220"/>
      <c r="G99" s="220"/>
      <c r="H99" s="220"/>
      <c r="I99" s="220"/>
      <c r="J99" s="220"/>
      <c r="K99" s="220"/>
      <c r="L99" s="220"/>
      <c r="M99" s="220"/>
      <c r="N99" s="220"/>
      <c r="O99" s="220"/>
      <c r="P99" s="131"/>
      <c r="Q99" s="131"/>
      <c r="R99" s="131"/>
      <c r="S99" s="131"/>
      <c r="T99" s="131"/>
      <c r="U99" s="134"/>
      <c r="V99" s="134"/>
      <c r="W99" s="134"/>
      <c r="X99" s="134"/>
      <c r="Y99" s="134"/>
      <c r="Z99" s="134"/>
      <c r="AA99" s="134"/>
      <c r="AB99" s="134"/>
      <c r="AC99" s="134"/>
      <c r="AD99" s="131"/>
      <c r="AE99" s="131"/>
      <c r="AF99" s="131"/>
      <c r="AG99" s="131"/>
      <c r="AH99" s="131"/>
      <c r="AI99" s="220"/>
      <c r="AJ99" s="220"/>
      <c r="AK99" s="220"/>
      <c r="AL99" s="24">
        <v>6</v>
      </c>
      <c r="AM99" s="24"/>
      <c r="AN99" s="24" t="e">
        <f>VLOOKUP(AM99,'Opciones Tratamiento'!$M$2:$O$37,3,FALSE)</f>
        <v>#N/A</v>
      </c>
      <c r="AO99" s="25" t="e">
        <f>VLOOKUP(AM99,'Opciones Tratamiento'!$M$2:$O$37,2,FALSE)</f>
        <v>#N/A</v>
      </c>
      <c r="AP99" s="25"/>
      <c r="AQ99" s="24" t="str">
        <f t="shared" si="0"/>
        <v/>
      </c>
      <c r="AR99" s="26"/>
      <c r="AS99" s="26"/>
      <c r="AT99" s="27" t="str">
        <f t="shared" si="1"/>
        <v/>
      </c>
      <c r="AU99" s="26"/>
      <c r="AV99" s="26"/>
      <c r="AW99" s="26"/>
      <c r="AX99" s="28" t="str">
        <f>IFERROR(IF(AND(AQ98="Probabilidad",AQ99="Probabilidad"),(AZ98-(+AZ98*AT99)),IF(AND(AQ98="Impacto",AQ99="Probabilidad"),(AZ97-(+AZ97*AT99)),IF(AQ99="Impacto",AZ98,""))),"")</f>
        <v/>
      </c>
      <c r="AY99" s="29" t="str">
        <f t="shared" si="2"/>
        <v/>
      </c>
      <c r="AZ99" s="30" t="str">
        <f t="shared" si="3"/>
        <v/>
      </c>
      <c r="BA99" s="29" t="str">
        <f t="shared" si="4"/>
        <v/>
      </c>
      <c r="BB99" s="30" t="str">
        <f>IFERROR(IF(AND(AQ98="Impacto",AQ99="Impacto"),(BB98-(+BB98*AT99)),IF(AND(AQ98="Probabilidad",AQ99="Impacto"),(BB97-(+BB97*AT99)),IF(AQ99="Probabilidad",BB98,""))),"")</f>
        <v/>
      </c>
      <c r="BC99" s="31" t="str">
        <f t="shared" si="5"/>
        <v/>
      </c>
      <c r="BD99" s="32"/>
      <c r="BE99" s="33"/>
      <c r="BF99" s="24"/>
      <c r="BG99" s="34"/>
      <c r="BH99" s="34"/>
      <c r="BI99" s="33"/>
      <c r="BJ99" s="24"/>
      <c r="BK99" s="18"/>
      <c r="BL99" s="18"/>
      <c r="BM99" s="18"/>
      <c r="BN99" s="18"/>
      <c r="BO99" s="18"/>
      <c r="BP99" s="18"/>
      <c r="BQ99" s="18"/>
      <c r="BR99" s="18"/>
      <c r="BS99" s="18"/>
      <c r="BT99" s="18"/>
      <c r="BU99" s="18"/>
      <c r="BV99" s="18"/>
      <c r="BW99" s="18"/>
      <c r="BX99" s="18"/>
      <c r="BY99" s="18"/>
      <c r="BZ99" s="18"/>
      <c r="CA99" s="18"/>
      <c r="CB99" s="18"/>
      <c r="CC99" s="18"/>
      <c r="CD99" s="18"/>
    </row>
    <row r="100" spans="1:82" ht="151.5" customHeight="1" x14ac:dyDescent="0.15">
      <c r="A100" s="223">
        <v>10</v>
      </c>
      <c r="B100" s="140"/>
      <c r="C100" s="224"/>
      <c r="D100" s="224"/>
      <c r="E100" s="224"/>
      <c r="F100" s="224"/>
      <c r="G100" s="224"/>
      <c r="H100" s="224" t="str">
        <f>_xlfn.CONCAT("Posibilidad de afectación ",IF(C100='Opciones Tratamiento'!$E$2,"económica",IF(C100='Opciones Tratamiento'!$E$4,"económica y reputacional",LOWER(C100)))," por ",LOWER(F100), ", debido a ",LOWER(G100))</f>
        <v xml:space="preserve">Posibilidad de afectación  por , debido a </v>
      </c>
      <c r="I100" s="224"/>
      <c r="J100" s="223"/>
      <c r="K100" s="223"/>
      <c r="L100" s="218" t="b">
        <f>IF(OR(K100='Opciones Tratamiento'!$K$14,K100='Opciones Tratamiento'!$K$15,K100='Opciones Tratamiento'!$K$16),"Muy Baja",IF(OR(K100='Opciones Tratamiento'!$K$10,K100='Opciones Tratamiento'!$K$11,K100='Opciones Tratamiento'!$K$12,K100='Opciones Tratamiento'!$K$13),"Baja",IF(OR(K100='Opciones Tratamiento'!$K$4,K100='Opciones Tratamiento'!$K$5,K100='Opciones Tratamiento'!$K$6,K100='Opciones Tratamiento'!$K$7,K100='Opciones Tratamiento'!$K$8,K100='Opciones Tratamiento'!$K$9),"Media",IF(K100='Opciones Tratamiento'!$K$3,"Alta",IF(OR(K100='Opciones Tratamiento'!$K$2,K100='Opciones Tratamiento'!$K$17),"Muy Alta")))))</f>
        <v>0</v>
      </c>
      <c r="M100" s="221">
        <f>IF(L100="","",IF(L100="Muy Baja",0.2,IF(L100="Baja",0.4,IF(L100="Media",0.6,IF(L100="Alta",0.8,IF(L100="Muy Alta",1,))))))</f>
        <v>0</v>
      </c>
      <c r="N100" s="221"/>
      <c r="O100" s="221">
        <f ca="1">IF(NOT(ISERROR(MATCH(N100,'Tabla Impacto'!$B$221:$B$223,0))),'Tabla Impacto'!$F$223&amp;"Por favor no seleccionar los criterios de impacto(Afectación Económica o presupuestal y Pérdida Reputacional)",N100)</f>
        <v>0</v>
      </c>
      <c r="P100" s="131"/>
      <c r="Q100" s="131"/>
      <c r="R100" s="131"/>
      <c r="S100" s="131"/>
      <c r="T100" s="131"/>
      <c r="U100" s="134"/>
      <c r="V100" s="134"/>
      <c r="W100" s="134"/>
      <c r="X100" s="134"/>
      <c r="Y100" s="134"/>
      <c r="Z100" s="134"/>
      <c r="AA100" s="134"/>
      <c r="AB100" s="134"/>
      <c r="AC100" s="134"/>
      <c r="AD100" s="131"/>
      <c r="AE100" s="131"/>
      <c r="AF100" s="131"/>
      <c r="AG100" s="131"/>
      <c r="AH100" s="131"/>
      <c r="AI100" s="218" t="b">
        <f>IF(OR(D100='Opciones Tratamiento'!$H$2,D100='Opciones Tratamiento'!$H$4),IF(OR(O100='Tabla Impacto'!$C$11,O100='Tabla Impacto'!$D$11),"Leve",IF(OR(O100='Tabla Impacto'!$C$12,O100='Tabla Impacto'!$D$12),"Menor",IF(OR(O100='Tabla Impacto'!$C$13,O100='Tabla Impacto'!$D$13),"Moderado",IF(OR(O100='Tabla Impacto'!$C$14,O100='Tabla Impacto'!$D$14),"Mayor",IF(OR(O100='Tabla Impacto'!$C$15,O100='Tabla Impacto'!$D$15),"Catastrófico",""))))),IF(D100='Opciones Tratamiento'!$H$3,IF(COUNTIF('Mapa final'!P100:AH100,"Si")&lt;=5,"Moderado",IF(AND(COUNTIF('Mapa final'!P100:AH100,"Si")&gt;5,COUNTIF('Mapa final'!P100:AH100,"Si")&lt;=10),"Mayor",IF(COUNTIF('Mapa final'!P100:AH100,"Si")&gt;10,"Catastrófico","")))))</f>
        <v>0</v>
      </c>
      <c r="AJ100" s="221">
        <f>IF(AI100="","",IF(AI100="Leve",0.2,IF(AI100="Menor",0.4,IF(AI100="Moderado",0.6,IF(AI100="Mayor",0.8,IF(AI100="Catastrófico",1,))))))</f>
        <v>0</v>
      </c>
      <c r="AK100" s="222" t="str">
        <f>IF(OR(AND(L100="Muy Baja",AI100="Leve"),AND(L100="Muy Baja",AI100="Menor"),AND(L100="Baja",AI100="Leve")),"Bajo",IF(OR(AND(L100="Muy baja",AI100="Moderado"),AND(L100="Baja",AI100="Menor"),AND(L100="Baja",AI100="Moderado"),AND(L100="Media",AI100="Leve"),AND(L100="Media",AI100="Menor"),AND(L100="Media",AI100="Moderado"),AND(L100="Alta",AI100="Leve"),AND(L100="Alta",AI100="Menor")),"Moderado",IF(OR(AND(L100="Muy Baja",AI100="Mayor"),AND(L100="Baja",AI100="Mayor"),AND(L100="Media",AI100="Mayor"),AND(L100="Alta",AI100="Moderado"),AND(L100="Alta",AI100="Mayor"),AND(L100="Muy Alta",AI100="Leve"),AND(L100="Muy Alta",AI100="Menor"),AND(L100="Muy Alta",AI100="Moderado"),AND(L100="Muy Alta",AI100="Mayor")),"Alto",IF(OR(AND(L100="Muy Baja",AI100="Catastrófico"),AND(L100="Baja",AI100="Catastrófico"),AND(L100="Media",AI100="Catastrófico"),AND(L100="Alta",AI100="Catastrófico"),AND(L100="Muy Alta",AI100="Catastrófico")),"Extremo",""))))</f>
        <v/>
      </c>
      <c r="AL100" s="24">
        <v>1</v>
      </c>
      <c r="AM100" s="24"/>
      <c r="AN100" s="24" t="e">
        <f>VLOOKUP(AM100,'Opciones Tratamiento'!$M$2:$O$37,3,FALSE)</f>
        <v>#N/A</v>
      </c>
      <c r="AO100" s="25" t="e">
        <f>VLOOKUP(AM100,'Opciones Tratamiento'!$M$2:$O$37,2,FALSE)</f>
        <v>#N/A</v>
      </c>
      <c r="AP100" s="25"/>
      <c r="AQ100" s="24" t="str">
        <f t="shared" si="0"/>
        <v/>
      </c>
      <c r="AR100" s="26"/>
      <c r="AS100" s="26"/>
      <c r="AT100" s="27" t="str">
        <f t="shared" si="1"/>
        <v/>
      </c>
      <c r="AU100" s="26"/>
      <c r="AV100" s="26"/>
      <c r="AW100" s="26"/>
      <c r="AX100" s="28" t="str">
        <f>IFERROR(IF(AQ100="Probabilidad",(M100-(+M100*AT100)),IF(AQ100="Impacto",M100,"")),"")</f>
        <v/>
      </c>
      <c r="AY100" s="29" t="str">
        <f t="shared" si="2"/>
        <v/>
      </c>
      <c r="AZ100" s="30" t="str">
        <f t="shared" si="3"/>
        <v/>
      </c>
      <c r="BA100" s="29" t="str">
        <f t="shared" si="4"/>
        <v/>
      </c>
      <c r="BB100" s="30" t="str">
        <f>IFERROR(IF(AQ100="Impacto",(AJ100-(+AJ100*AT100)),IF(AQ100="Probabilidad",AJ100,"")),"")</f>
        <v/>
      </c>
      <c r="BC100" s="31" t="str">
        <f t="shared" si="5"/>
        <v/>
      </c>
      <c r="BD100" s="32"/>
      <c r="BE100" s="33"/>
      <c r="BF100" s="24"/>
      <c r="BG100" s="34"/>
      <c r="BH100" s="34"/>
      <c r="BI100" s="33"/>
      <c r="BJ100" s="24"/>
      <c r="BK100" s="18"/>
      <c r="BL100" s="18"/>
      <c r="BM100" s="18"/>
      <c r="BN100" s="18"/>
      <c r="BO100" s="18"/>
      <c r="BP100" s="18"/>
      <c r="BQ100" s="18"/>
      <c r="BR100" s="18"/>
      <c r="BS100" s="18"/>
      <c r="BT100" s="18"/>
      <c r="BU100" s="18"/>
      <c r="BV100" s="18"/>
      <c r="BW100" s="18"/>
      <c r="BX100" s="18"/>
      <c r="BY100" s="18"/>
      <c r="BZ100" s="18"/>
      <c r="CA100" s="18"/>
      <c r="CB100" s="18"/>
      <c r="CC100" s="18"/>
      <c r="CD100" s="18"/>
    </row>
    <row r="101" spans="1:82" ht="151.5" customHeight="1" x14ac:dyDescent="0.15">
      <c r="A101" s="219"/>
      <c r="B101" s="141"/>
      <c r="C101" s="219"/>
      <c r="D101" s="219"/>
      <c r="E101" s="219"/>
      <c r="F101" s="219"/>
      <c r="G101" s="219"/>
      <c r="H101" s="219"/>
      <c r="I101" s="219"/>
      <c r="J101" s="219"/>
      <c r="K101" s="219"/>
      <c r="L101" s="219"/>
      <c r="M101" s="219"/>
      <c r="N101" s="219"/>
      <c r="O101" s="219"/>
      <c r="P101" s="131"/>
      <c r="Q101" s="131"/>
      <c r="R101" s="131"/>
      <c r="S101" s="131"/>
      <c r="T101" s="131"/>
      <c r="U101" s="134"/>
      <c r="V101" s="134"/>
      <c r="W101" s="134"/>
      <c r="X101" s="134"/>
      <c r="Y101" s="134"/>
      <c r="Z101" s="134"/>
      <c r="AA101" s="134"/>
      <c r="AB101" s="134"/>
      <c r="AC101" s="134"/>
      <c r="AD101" s="131"/>
      <c r="AE101" s="131"/>
      <c r="AF101" s="131"/>
      <c r="AG101" s="131"/>
      <c r="AH101" s="131"/>
      <c r="AI101" s="219"/>
      <c r="AJ101" s="219"/>
      <c r="AK101" s="219"/>
      <c r="AL101" s="24">
        <v>2</v>
      </c>
      <c r="AM101" s="24"/>
      <c r="AN101" s="24" t="e">
        <f>VLOOKUP(AM101,'Opciones Tratamiento'!$M$2:$O$37,3,FALSE)</f>
        <v>#N/A</v>
      </c>
      <c r="AO101" s="25" t="e">
        <f>VLOOKUP(AM101,'Opciones Tratamiento'!$M$2:$O$37,2,FALSE)</f>
        <v>#N/A</v>
      </c>
      <c r="AP101" s="25"/>
      <c r="AQ101" s="24" t="str">
        <f t="shared" si="0"/>
        <v/>
      </c>
      <c r="AR101" s="26"/>
      <c r="AS101" s="26"/>
      <c r="AT101" s="27" t="str">
        <f t="shared" si="1"/>
        <v/>
      </c>
      <c r="AU101" s="26"/>
      <c r="AV101" s="26"/>
      <c r="AW101" s="26"/>
      <c r="AX101" s="28" t="str">
        <f>IFERROR(IF(AND(AQ100="Probabilidad",AQ101="Probabilidad"),(AZ100-(+AZ100*AT101)),IF(AQ101="Probabilidad",(M100-(+M100*AT101)),IF(AQ101="Impacto",AZ100,""))),"")</f>
        <v/>
      </c>
      <c r="AY101" s="29" t="str">
        <f t="shared" si="2"/>
        <v/>
      </c>
      <c r="AZ101" s="30" t="str">
        <f t="shared" si="3"/>
        <v/>
      </c>
      <c r="BA101" s="29" t="str">
        <f t="shared" si="4"/>
        <v/>
      </c>
      <c r="BB101" s="30" t="str">
        <f>IFERROR(IF(AND(AQ100="Impacto",AQ101="Impacto"),(BB94-(+BB94*AT101)),IF(AQ101="Impacto",($AJ$100-(+$AJ$100*AT101)),IF(AQ101="Probabilidad",BB94,""))),"")</f>
        <v/>
      </c>
      <c r="BC101" s="31" t="str">
        <f t="shared" si="5"/>
        <v/>
      </c>
      <c r="BD101" s="32"/>
      <c r="BE101" s="33"/>
      <c r="BF101" s="24"/>
      <c r="BG101" s="34"/>
      <c r="BH101" s="34"/>
      <c r="BI101" s="33"/>
      <c r="BJ101" s="24"/>
      <c r="BK101" s="37"/>
      <c r="BL101" s="37"/>
      <c r="BM101" s="37"/>
      <c r="BN101" s="37"/>
      <c r="BO101" s="37"/>
      <c r="BP101" s="37"/>
      <c r="BQ101" s="37"/>
      <c r="BR101" s="37"/>
      <c r="BS101" s="37"/>
      <c r="BT101" s="37"/>
      <c r="BU101" s="37"/>
      <c r="BV101" s="37"/>
      <c r="BW101" s="37"/>
      <c r="BX101" s="37"/>
      <c r="BY101" s="37"/>
      <c r="BZ101" s="37"/>
      <c r="CA101" s="37"/>
      <c r="CB101" s="37"/>
      <c r="CC101" s="37"/>
      <c r="CD101" s="37"/>
    </row>
    <row r="102" spans="1:82" ht="151.5" customHeight="1" x14ac:dyDescent="0.15">
      <c r="A102" s="219"/>
      <c r="B102" s="141"/>
      <c r="C102" s="219"/>
      <c r="D102" s="219"/>
      <c r="E102" s="219"/>
      <c r="F102" s="219"/>
      <c r="G102" s="219"/>
      <c r="H102" s="219"/>
      <c r="I102" s="219"/>
      <c r="J102" s="219"/>
      <c r="K102" s="219"/>
      <c r="L102" s="219"/>
      <c r="M102" s="219"/>
      <c r="N102" s="219"/>
      <c r="O102" s="219"/>
      <c r="P102" s="131"/>
      <c r="Q102" s="131"/>
      <c r="R102" s="131"/>
      <c r="S102" s="131"/>
      <c r="T102" s="131"/>
      <c r="U102" s="134"/>
      <c r="V102" s="134"/>
      <c r="W102" s="134"/>
      <c r="X102" s="134"/>
      <c r="Y102" s="134"/>
      <c r="Z102" s="134"/>
      <c r="AA102" s="134"/>
      <c r="AB102" s="134"/>
      <c r="AC102" s="134"/>
      <c r="AD102" s="131"/>
      <c r="AE102" s="131"/>
      <c r="AF102" s="131"/>
      <c r="AG102" s="131"/>
      <c r="AH102" s="131"/>
      <c r="AI102" s="219"/>
      <c r="AJ102" s="219"/>
      <c r="AK102" s="219"/>
      <c r="AL102" s="24">
        <v>3</v>
      </c>
      <c r="AM102" s="24"/>
      <c r="AN102" s="24" t="e">
        <f>VLOOKUP(AM102,'Opciones Tratamiento'!$M$2:$O$37,3,FALSE)</f>
        <v>#N/A</v>
      </c>
      <c r="AO102" s="25" t="e">
        <f>VLOOKUP(AM102,'Opciones Tratamiento'!$M$2:$O$37,2,FALSE)</f>
        <v>#N/A</v>
      </c>
      <c r="AP102" s="36"/>
      <c r="AQ102" s="24" t="str">
        <f t="shared" si="0"/>
        <v/>
      </c>
      <c r="AR102" s="26"/>
      <c r="AS102" s="26"/>
      <c r="AT102" s="27" t="str">
        <f t="shared" si="1"/>
        <v/>
      </c>
      <c r="AU102" s="26"/>
      <c r="AV102" s="26"/>
      <c r="AW102" s="26"/>
      <c r="AX102" s="28" t="str">
        <f>IFERROR(IF(AND(AQ101="Probabilidad",AQ102="Probabilidad"),(AZ101-(+AZ101*AT102)),IF(AND(AQ101="Impacto",AQ102="Probabilidad"),(AZ100-(+AZ100*AT102)),IF(AQ102="Impacto",AZ101,""))),"")</f>
        <v/>
      </c>
      <c r="AY102" s="29" t="str">
        <f t="shared" si="2"/>
        <v/>
      </c>
      <c r="AZ102" s="30" t="str">
        <f t="shared" si="3"/>
        <v/>
      </c>
      <c r="BA102" s="29" t="str">
        <f t="shared" si="4"/>
        <v/>
      </c>
      <c r="BB102" s="30" t="str">
        <f>IFERROR(IF(AND(AQ101="Impacto",AQ102="Impacto"),(BB101-(+BB101*AT102)),IF(AND(AQ101="Probabilidad",AQ102="Impacto"),(BB100-(+BB100*AT102)),IF(AQ102="Probabilidad",BB101,""))),"")</f>
        <v/>
      </c>
      <c r="BC102" s="31" t="str">
        <f t="shared" si="5"/>
        <v/>
      </c>
      <c r="BD102" s="32"/>
      <c r="BE102" s="33"/>
      <c r="BF102" s="24"/>
      <c r="BG102" s="34"/>
      <c r="BH102" s="34"/>
      <c r="BI102" s="33"/>
      <c r="BJ102" s="24"/>
      <c r="BK102" s="37"/>
      <c r="BL102" s="37"/>
      <c r="BM102" s="37"/>
      <c r="BN102" s="37"/>
      <c r="BO102" s="37"/>
      <c r="BP102" s="37"/>
      <c r="BQ102" s="37"/>
      <c r="BR102" s="37"/>
      <c r="BS102" s="37"/>
      <c r="BT102" s="37"/>
      <c r="BU102" s="37"/>
      <c r="BV102" s="37"/>
      <c r="BW102" s="37"/>
      <c r="BX102" s="37"/>
      <c r="BY102" s="37"/>
      <c r="BZ102" s="37"/>
      <c r="CA102" s="37"/>
      <c r="CB102" s="37"/>
      <c r="CC102" s="37"/>
      <c r="CD102" s="37"/>
    </row>
    <row r="103" spans="1:82" ht="151.5" customHeight="1" x14ac:dyDescent="0.15">
      <c r="A103" s="219"/>
      <c r="B103" s="141"/>
      <c r="C103" s="219"/>
      <c r="D103" s="219"/>
      <c r="E103" s="219"/>
      <c r="F103" s="219"/>
      <c r="G103" s="219"/>
      <c r="H103" s="219"/>
      <c r="I103" s="219"/>
      <c r="J103" s="219"/>
      <c r="K103" s="219"/>
      <c r="L103" s="219"/>
      <c r="M103" s="219"/>
      <c r="N103" s="219"/>
      <c r="O103" s="219"/>
      <c r="P103" s="131"/>
      <c r="Q103" s="131"/>
      <c r="R103" s="131"/>
      <c r="S103" s="131"/>
      <c r="T103" s="131"/>
      <c r="U103" s="134"/>
      <c r="V103" s="134"/>
      <c r="W103" s="134"/>
      <c r="X103" s="134"/>
      <c r="Y103" s="134"/>
      <c r="Z103" s="134"/>
      <c r="AA103" s="134"/>
      <c r="AB103" s="134"/>
      <c r="AC103" s="134"/>
      <c r="AD103" s="131"/>
      <c r="AE103" s="131"/>
      <c r="AF103" s="131"/>
      <c r="AG103" s="131"/>
      <c r="AH103" s="131"/>
      <c r="AI103" s="219"/>
      <c r="AJ103" s="219"/>
      <c r="AK103" s="219"/>
      <c r="AL103" s="24">
        <v>4</v>
      </c>
      <c r="AM103" s="24"/>
      <c r="AN103" s="24" t="e">
        <f>VLOOKUP(AM103,'Opciones Tratamiento'!$M$2:$O$37,3,FALSE)</f>
        <v>#N/A</v>
      </c>
      <c r="AO103" s="25" t="e">
        <f>VLOOKUP(AM103,'Opciones Tratamiento'!$M$2:$O$37,2,FALSE)</f>
        <v>#N/A</v>
      </c>
      <c r="AP103" s="25"/>
      <c r="AQ103" s="24" t="str">
        <f t="shared" si="0"/>
        <v/>
      </c>
      <c r="AR103" s="26"/>
      <c r="AS103" s="26"/>
      <c r="AT103" s="27" t="str">
        <f t="shared" si="1"/>
        <v/>
      </c>
      <c r="AU103" s="26"/>
      <c r="AV103" s="26"/>
      <c r="AW103" s="26"/>
      <c r="AX103" s="28" t="str">
        <f>IFERROR(IF(AND(AQ102="Probabilidad",AQ103="Probabilidad"),(AZ102-(+AZ102*AT103)),IF(AND(AQ102="Impacto",AQ103="Probabilidad"),(AZ101-(+AZ101*AT103)),IF(AQ103="Impacto",AZ102,""))),"")</f>
        <v/>
      </c>
      <c r="AY103" s="29" t="str">
        <f t="shared" si="2"/>
        <v/>
      </c>
      <c r="AZ103" s="30" t="str">
        <f t="shared" si="3"/>
        <v/>
      </c>
      <c r="BA103" s="29" t="str">
        <f t="shared" si="4"/>
        <v/>
      </c>
      <c r="BB103" s="30" t="str">
        <f>IFERROR(IF(AND(AQ102="Impacto",AQ103="Impacto"),(BB102-(+BB102*AT103)),IF(AND(AQ102="Probabilidad",AQ103="Impacto"),(BB101-(+BB101*AT103)),IF(AQ103="Probabilidad",BB102,""))),"")</f>
        <v/>
      </c>
      <c r="BC103" s="31" t="str">
        <f t="shared" si="5"/>
        <v/>
      </c>
      <c r="BD103" s="32"/>
      <c r="BE103" s="33"/>
      <c r="BF103" s="24"/>
      <c r="BG103" s="34"/>
      <c r="BH103" s="34"/>
      <c r="BI103" s="33"/>
      <c r="BJ103" s="24"/>
      <c r="BK103" s="37"/>
      <c r="BL103" s="37"/>
      <c r="BM103" s="37"/>
      <c r="BN103" s="37"/>
      <c r="BO103" s="37"/>
      <c r="BP103" s="37"/>
      <c r="BQ103" s="37"/>
      <c r="BR103" s="37"/>
      <c r="BS103" s="37"/>
      <c r="BT103" s="37"/>
      <c r="BU103" s="37"/>
      <c r="BV103" s="37"/>
      <c r="BW103" s="37"/>
      <c r="BX103" s="37"/>
      <c r="BY103" s="37"/>
      <c r="BZ103" s="37"/>
      <c r="CA103" s="37"/>
      <c r="CB103" s="37"/>
      <c r="CC103" s="37"/>
      <c r="CD103" s="37"/>
    </row>
    <row r="104" spans="1:82" ht="151.5" customHeight="1" x14ac:dyDescent="0.15">
      <c r="A104" s="219"/>
      <c r="B104" s="141"/>
      <c r="C104" s="219"/>
      <c r="D104" s="219"/>
      <c r="E104" s="219"/>
      <c r="F104" s="219"/>
      <c r="G104" s="219"/>
      <c r="H104" s="219"/>
      <c r="I104" s="219"/>
      <c r="J104" s="219"/>
      <c r="K104" s="219"/>
      <c r="L104" s="219"/>
      <c r="M104" s="219"/>
      <c r="N104" s="219"/>
      <c r="O104" s="219"/>
      <c r="P104" s="131"/>
      <c r="Q104" s="131"/>
      <c r="R104" s="131"/>
      <c r="S104" s="131"/>
      <c r="T104" s="131"/>
      <c r="U104" s="134"/>
      <c r="V104" s="134"/>
      <c r="W104" s="134"/>
      <c r="X104" s="134"/>
      <c r="Y104" s="134"/>
      <c r="Z104" s="134"/>
      <c r="AA104" s="134"/>
      <c r="AB104" s="134"/>
      <c r="AC104" s="134"/>
      <c r="AD104" s="131"/>
      <c r="AE104" s="131"/>
      <c r="AF104" s="131"/>
      <c r="AG104" s="131"/>
      <c r="AH104" s="131"/>
      <c r="AI104" s="219"/>
      <c r="AJ104" s="219"/>
      <c r="AK104" s="219"/>
      <c r="AL104" s="24">
        <v>5</v>
      </c>
      <c r="AM104" s="24"/>
      <c r="AN104" s="24" t="e">
        <f>VLOOKUP(AM104,'Opciones Tratamiento'!$M$2:$O$37,3,FALSE)</f>
        <v>#N/A</v>
      </c>
      <c r="AO104" s="25" t="e">
        <f>VLOOKUP(AM104,'Opciones Tratamiento'!$M$2:$O$37,2,FALSE)</f>
        <v>#N/A</v>
      </c>
      <c r="AP104" s="25"/>
      <c r="AQ104" s="24" t="str">
        <f t="shared" si="0"/>
        <v/>
      </c>
      <c r="AR104" s="26"/>
      <c r="AS104" s="26"/>
      <c r="AT104" s="27" t="str">
        <f t="shared" si="1"/>
        <v/>
      </c>
      <c r="AU104" s="26"/>
      <c r="AV104" s="26"/>
      <c r="AW104" s="26"/>
      <c r="AX104" s="28" t="str">
        <f>IFERROR(IF(AND(AQ103="Probabilidad",AQ104="Probabilidad"),(AZ103-(+AZ103*AT104)),IF(AND(AQ103="Impacto",AQ104="Probabilidad"),(AZ102-(+AZ102*AT104)),IF(AQ104="Impacto",AZ103,""))),"")</f>
        <v/>
      </c>
      <c r="AY104" s="29" t="str">
        <f t="shared" si="2"/>
        <v/>
      </c>
      <c r="AZ104" s="30" t="str">
        <f t="shared" si="3"/>
        <v/>
      </c>
      <c r="BA104" s="29" t="str">
        <f t="shared" si="4"/>
        <v/>
      </c>
      <c r="BB104" s="30" t="str">
        <f>IFERROR(IF(AND(AQ103="Impacto",AQ104="Impacto"),(BB103-(+BB103*AT104)),IF(AND(AQ103="Probabilidad",AQ104="Impacto"),(BB102-(+BB102*AT104)),IF(AQ104="Probabilidad",BB103,""))),"")</f>
        <v/>
      </c>
      <c r="BC104" s="31" t="str">
        <f t="shared" si="5"/>
        <v/>
      </c>
      <c r="BD104" s="32"/>
      <c r="BE104" s="33"/>
      <c r="BF104" s="24"/>
      <c r="BG104" s="34"/>
      <c r="BH104" s="34"/>
      <c r="BI104" s="33"/>
      <c r="BJ104" s="24"/>
      <c r="BK104" s="37"/>
      <c r="BL104" s="37"/>
      <c r="BM104" s="37"/>
      <c r="BN104" s="37"/>
      <c r="BO104" s="37"/>
      <c r="BP104" s="37"/>
      <c r="BQ104" s="37"/>
      <c r="BR104" s="37"/>
      <c r="BS104" s="37"/>
      <c r="BT104" s="37"/>
      <c r="BU104" s="37"/>
      <c r="BV104" s="37"/>
      <c r="BW104" s="37"/>
      <c r="BX104" s="37"/>
      <c r="BY104" s="37"/>
      <c r="BZ104" s="37"/>
      <c r="CA104" s="37"/>
      <c r="CB104" s="37"/>
      <c r="CC104" s="37"/>
      <c r="CD104" s="37"/>
    </row>
    <row r="105" spans="1:82" ht="151.5" customHeight="1" x14ac:dyDescent="0.15">
      <c r="A105" s="220"/>
      <c r="B105" s="139"/>
      <c r="C105" s="220"/>
      <c r="D105" s="220"/>
      <c r="E105" s="220"/>
      <c r="F105" s="220"/>
      <c r="G105" s="220"/>
      <c r="H105" s="220"/>
      <c r="I105" s="220"/>
      <c r="J105" s="220"/>
      <c r="K105" s="220"/>
      <c r="L105" s="220"/>
      <c r="M105" s="220"/>
      <c r="N105" s="220"/>
      <c r="O105" s="220"/>
      <c r="P105" s="131"/>
      <c r="Q105" s="131"/>
      <c r="R105" s="131"/>
      <c r="S105" s="131"/>
      <c r="T105" s="131"/>
      <c r="U105" s="134"/>
      <c r="V105" s="134"/>
      <c r="W105" s="134"/>
      <c r="X105" s="134"/>
      <c r="Y105" s="134"/>
      <c r="Z105" s="134"/>
      <c r="AA105" s="134"/>
      <c r="AB105" s="134"/>
      <c r="AC105" s="134"/>
      <c r="AD105" s="131"/>
      <c r="AE105" s="131"/>
      <c r="AF105" s="131"/>
      <c r="AG105" s="131"/>
      <c r="AH105" s="131"/>
      <c r="AI105" s="220"/>
      <c r="AJ105" s="220"/>
      <c r="AK105" s="220"/>
      <c r="AL105" s="24">
        <v>6</v>
      </c>
      <c r="AM105" s="24"/>
      <c r="AN105" s="24" t="e">
        <f>VLOOKUP(AM105,'Opciones Tratamiento'!$M$2:$O$37,3,FALSE)</f>
        <v>#N/A</v>
      </c>
      <c r="AO105" s="25" t="e">
        <f>VLOOKUP(AM105,'Opciones Tratamiento'!$M$2:$O$37,2,FALSE)</f>
        <v>#N/A</v>
      </c>
      <c r="AP105" s="25"/>
      <c r="AQ105" s="24" t="str">
        <f t="shared" si="0"/>
        <v/>
      </c>
      <c r="AR105" s="26"/>
      <c r="AS105" s="26"/>
      <c r="AT105" s="27" t="str">
        <f t="shared" si="1"/>
        <v/>
      </c>
      <c r="AU105" s="26"/>
      <c r="AV105" s="26"/>
      <c r="AW105" s="26"/>
      <c r="AX105" s="28" t="str">
        <f>IFERROR(IF(AND(AQ104="Probabilidad",AQ105="Probabilidad"),(AZ104-(+AZ104*AT105)),IF(AND(AQ104="Impacto",AQ105="Probabilidad"),(AZ103-(+AZ103*AT105)),IF(AQ105="Impacto",AZ104,""))),"")</f>
        <v/>
      </c>
      <c r="AY105" s="29" t="str">
        <f t="shared" si="2"/>
        <v/>
      </c>
      <c r="AZ105" s="30" t="str">
        <f t="shared" si="3"/>
        <v/>
      </c>
      <c r="BA105" s="29" t="str">
        <f t="shared" si="4"/>
        <v/>
      </c>
      <c r="BB105" s="30" t="str">
        <f>IFERROR(IF(AND(AQ104="Impacto",AQ105="Impacto"),(BB104-(+BB104*AT105)),IF(AND(AQ104="Probabilidad",AQ105="Impacto"),(BB103-(+BB103*AT105)),IF(AQ105="Probabilidad",BB104,""))),"")</f>
        <v/>
      </c>
      <c r="BC105" s="31" t="str">
        <f t="shared" si="5"/>
        <v/>
      </c>
      <c r="BD105" s="32"/>
      <c r="BE105" s="33"/>
      <c r="BF105" s="24"/>
      <c r="BG105" s="34"/>
      <c r="BH105" s="34"/>
      <c r="BI105" s="33"/>
      <c r="BJ105" s="24"/>
      <c r="BK105" s="37"/>
      <c r="BL105" s="37"/>
      <c r="BM105" s="37"/>
      <c r="BN105" s="37"/>
      <c r="BO105" s="37"/>
      <c r="BP105" s="37"/>
      <c r="BQ105" s="37"/>
      <c r="BR105" s="37"/>
      <c r="BS105" s="37"/>
      <c r="BT105" s="37"/>
      <c r="BU105" s="37"/>
      <c r="BV105" s="37"/>
      <c r="BW105" s="37"/>
      <c r="BX105" s="37"/>
      <c r="BY105" s="37"/>
      <c r="BZ105" s="37"/>
      <c r="CA105" s="37"/>
      <c r="CB105" s="37"/>
      <c r="CC105" s="37"/>
      <c r="CD105" s="37"/>
    </row>
    <row r="106" spans="1:82" ht="49.5" customHeight="1" x14ac:dyDescent="0.15">
      <c r="A106" s="38"/>
      <c r="B106" s="147"/>
      <c r="C106" s="214" t="s">
        <v>87</v>
      </c>
      <c r="D106" s="215"/>
      <c r="E106" s="215"/>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c r="BI106" s="216"/>
      <c r="BJ106" s="217"/>
      <c r="BK106" s="37"/>
      <c r="BL106" s="37"/>
      <c r="BM106" s="37"/>
      <c r="BN106" s="37"/>
      <c r="BO106" s="37"/>
      <c r="BP106" s="37"/>
      <c r="BQ106" s="37"/>
      <c r="BR106" s="37"/>
      <c r="BS106" s="37"/>
      <c r="BT106" s="37"/>
      <c r="BU106" s="37"/>
      <c r="BV106" s="37"/>
      <c r="BW106" s="37"/>
      <c r="BX106" s="37"/>
      <c r="BY106" s="37"/>
      <c r="BZ106" s="37"/>
      <c r="CA106" s="37"/>
      <c r="CB106" s="37"/>
      <c r="CC106" s="37"/>
      <c r="CD106" s="37"/>
    </row>
    <row r="107" spans="1:82" ht="16.5" customHeight="1" x14ac:dyDescent="0.15">
      <c r="A107" s="39"/>
      <c r="B107" s="39"/>
      <c r="C107" s="39"/>
      <c r="D107" s="39"/>
      <c r="E107" s="39"/>
      <c r="F107" s="39"/>
      <c r="G107" s="39"/>
      <c r="H107" s="37"/>
      <c r="I107" s="40"/>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row>
    <row r="108" spans="1:82" ht="16.5" customHeight="1" x14ac:dyDescent="0.15">
      <c r="A108" s="37"/>
      <c r="B108" s="37"/>
      <c r="C108" s="41" t="s">
        <v>88</v>
      </c>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row>
    <row r="109" spans="1:82" ht="16.5" customHeight="1" x14ac:dyDescent="0.15">
      <c r="A109" s="39"/>
      <c r="B109" s="39"/>
      <c r="C109" s="39"/>
      <c r="D109" s="39"/>
      <c r="E109" s="39"/>
      <c r="F109" s="39"/>
      <c r="G109" s="39"/>
      <c r="H109" s="37"/>
      <c r="I109" s="40"/>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row>
    <row r="110" spans="1:82" ht="16.5" customHeight="1" x14ac:dyDescent="0.15">
      <c r="A110" s="39"/>
      <c r="B110" s="39"/>
      <c r="C110" s="39"/>
      <c r="D110" s="39"/>
      <c r="E110" s="39"/>
      <c r="F110" s="39"/>
      <c r="G110" s="39"/>
      <c r="H110" s="37"/>
      <c r="I110" s="40"/>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row>
    <row r="111" spans="1:82" ht="16.5" customHeight="1" x14ac:dyDescent="0.15">
      <c r="A111" s="39"/>
      <c r="B111" s="39"/>
      <c r="C111" s="39"/>
      <c r="D111" s="39"/>
      <c r="E111" s="39"/>
      <c r="F111" s="39"/>
      <c r="G111" s="39"/>
      <c r="H111" s="37"/>
      <c r="I111" s="40"/>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row>
    <row r="112" spans="1:82" ht="16.5" customHeight="1" x14ac:dyDescent="0.15">
      <c r="A112" s="39"/>
      <c r="B112" s="39"/>
      <c r="C112" s="39"/>
      <c r="D112" s="39"/>
      <c r="E112" s="39"/>
      <c r="F112" s="39"/>
      <c r="G112" s="39"/>
      <c r="H112" s="37"/>
      <c r="I112" s="40"/>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row>
    <row r="113" spans="1:82" ht="16.5" customHeight="1" x14ac:dyDescent="0.15">
      <c r="A113" s="39"/>
      <c r="B113" s="39"/>
      <c r="C113" s="39"/>
      <c r="D113" s="39"/>
      <c r="E113" s="39"/>
      <c r="F113" s="39"/>
      <c r="G113" s="39"/>
      <c r="H113" s="37"/>
      <c r="I113" s="40"/>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row>
    <row r="114" spans="1:82" ht="16.5" customHeight="1" x14ac:dyDescent="0.15">
      <c r="A114" s="39"/>
      <c r="B114" s="39"/>
      <c r="C114" s="39"/>
      <c r="D114" s="39"/>
      <c r="E114" s="39"/>
      <c r="F114" s="39"/>
      <c r="G114" s="39"/>
      <c r="H114" s="37"/>
      <c r="I114" s="40"/>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row>
    <row r="115" spans="1:82" ht="16.5" customHeight="1" x14ac:dyDescent="0.15">
      <c r="A115" s="39"/>
      <c r="B115" s="39"/>
      <c r="C115" s="39"/>
      <c r="D115" s="39"/>
      <c r="E115" s="39"/>
      <c r="F115" s="39"/>
      <c r="G115" s="39"/>
      <c r="H115" s="37"/>
      <c r="I115" s="40"/>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row>
    <row r="116" spans="1:82" ht="16.5" customHeight="1" x14ac:dyDescent="0.15">
      <c r="A116" s="39"/>
      <c r="B116" s="39"/>
      <c r="C116" s="39"/>
      <c r="D116" s="39"/>
      <c r="E116" s="39"/>
      <c r="F116" s="39"/>
      <c r="G116" s="39"/>
      <c r="H116" s="37"/>
      <c r="I116" s="40"/>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row>
    <row r="117" spans="1:82" ht="16.5" customHeight="1" x14ac:dyDescent="0.15">
      <c r="A117" s="39"/>
      <c r="B117" s="39"/>
      <c r="C117" s="39"/>
      <c r="D117" s="39"/>
      <c r="E117" s="39"/>
      <c r="F117" s="39"/>
      <c r="G117" s="39"/>
      <c r="H117" s="37"/>
      <c r="I117" s="40"/>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row>
    <row r="118" spans="1:82" ht="16.5" customHeight="1" x14ac:dyDescent="0.15">
      <c r="A118" s="39"/>
      <c r="B118" s="39"/>
      <c r="C118" s="39"/>
      <c r="D118" s="39"/>
      <c r="E118" s="39"/>
      <c r="F118" s="39"/>
      <c r="G118" s="39"/>
      <c r="H118" s="37"/>
      <c r="I118" s="40"/>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row>
    <row r="119" spans="1:82" ht="16.5" customHeight="1" x14ac:dyDescent="0.15">
      <c r="A119" s="39"/>
      <c r="B119" s="39"/>
      <c r="C119" s="39"/>
      <c r="D119" s="39"/>
      <c r="E119" s="39"/>
      <c r="F119" s="39"/>
      <c r="G119" s="39"/>
      <c r="H119" s="37"/>
      <c r="I119" s="40"/>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row>
    <row r="120" spans="1:82" ht="16.5" customHeight="1" x14ac:dyDescent="0.15">
      <c r="A120" s="39"/>
      <c r="B120" s="39"/>
      <c r="C120" s="39"/>
      <c r="D120" s="39"/>
      <c r="E120" s="39"/>
      <c r="F120" s="39"/>
      <c r="G120" s="39"/>
      <c r="H120" s="37"/>
      <c r="I120" s="40"/>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row>
    <row r="121" spans="1:82" ht="16.5" customHeight="1" x14ac:dyDescent="0.15">
      <c r="A121" s="39"/>
      <c r="B121" s="39"/>
      <c r="C121" s="39"/>
      <c r="D121" s="39"/>
      <c r="E121" s="39"/>
      <c r="F121" s="39"/>
      <c r="G121" s="39"/>
      <c r="H121" s="37"/>
      <c r="I121" s="40"/>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row>
    <row r="122" spans="1:82" ht="16.5" customHeight="1" x14ac:dyDescent="0.15">
      <c r="A122" s="39"/>
      <c r="B122" s="39"/>
      <c r="C122" s="39"/>
      <c r="D122" s="39"/>
      <c r="E122" s="39"/>
      <c r="F122" s="39"/>
      <c r="G122" s="39"/>
      <c r="H122" s="37"/>
      <c r="I122" s="40"/>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row>
    <row r="123" spans="1:82" ht="16.5" customHeight="1" x14ac:dyDescent="0.15">
      <c r="A123" s="39"/>
      <c r="B123" s="39"/>
      <c r="C123" s="39"/>
      <c r="D123" s="39"/>
      <c r="E123" s="39"/>
      <c r="F123" s="39"/>
      <c r="G123" s="39"/>
      <c r="H123" s="37"/>
      <c r="I123" s="40"/>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row>
    <row r="124" spans="1:82" ht="16.5" customHeight="1" x14ac:dyDescent="0.15">
      <c r="A124" s="39"/>
      <c r="B124" s="39"/>
      <c r="C124" s="39"/>
      <c r="D124" s="39"/>
      <c r="E124" s="39"/>
      <c r="F124" s="39"/>
      <c r="G124" s="39"/>
      <c r="H124" s="37"/>
      <c r="I124" s="40"/>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row>
    <row r="125" spans="1:82" ht="16.5" customHeight="1" x14ac:dyDescent="0.15">
      <c r="A125" s="39"/>
      <c r="B125" s="39"/>
      <c r="C125" s="39"/>
      <c r="D125" s="39"/>
      <c r="E125" s="39"/>
      <c r="F125" s="39"/>
      <c r="G125" s="39"/>
      <c r="H125" s="37"/>
      <c r="I125" s="40"/>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row>
    <row r="126" spans="1:82" ht="16.5" customHeight="1" x14ac:dyDescent="0.15">
      <c r="A126" s="39"/>
      <c r="B126" s="39"/>
      <c r="C126" s="39"/>
      <c r="D126" s="39"/>
      <c r="E126" s="39"/>
      <c r="F126" s="39"/>
      <c r="G126" s="39"/>
      <c r="H126" s="37"/>
      <c r="I126" s="40"/>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row>
    <row r="127" spans="1:82" ht="16.5" customHeight="1" x14ac:dyDescent="0.15">
      <c r="A127" s="39"/>
      <c r="B127" s="39"/>
      <c r="C127" s="39"/>
      <c r="D127" s="39"/>
      <c r="E127" s="39"/>
      <c r="F127" s="39"/>
      <c r="G127" s="39"/>
      <c r="H127" s="37"/>
      <c r="I127" s="40"/>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row>
    <row r="128" spans="1:82" ht="16.5" customHeight="1" x14ac:dyDescent="0.15">
      <c r="A128" s="39"/>
      <c r="B128" s="39"/>
      <c r="C128" s="39"/>
      <c r="D128" s="39"/>
      <c r="E128" s="39"/>
      <c r="F128" s="39"/>
      <c r="G128" s="39"/>
      <c r="H128" s="37"/>
      <c r="I128" s="40"/>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row>
    <row r="129" spans="1:82" ht="16.5" customHeight="1" x14ac:dyDescent="0.15">
      <c r="A129" s="39"/>
      <c r="B129" s="39"/>
      <c r="C129" s="39"/>
      <c r="D129" s="39"/>
      <c r="E129" s="39"/>
      <c r="F129" s="39"/>
      <c r="G129" s="39"/>
      <c r="H129" s="37"/>
      <c r="I129" s="40"/>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row>
    <row r="130" spans="1:82" ht="16.5" customHeight="1" x14ac:dyDescent="0.15">
      <c r="A130" s="39"/>
      <c r="B130" s="39"/>
      <c r="C130" s="39"/>
      <c r="D130" s="39"/>
      <c r="E130" s="39"/>
      <c r="F130" s="39"/>
      <c r="G130" s="39"/>
      <c r="H130" s="37"/>
      <c r="I130" s="40"/>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row>
    <row r="131" spans="1:82" ht="16.5" customHeight="1" x14ac:dyDescent="0.15">
      <c r="A131" s="39"/>
      <c r="B131" s="39"/>
      <c r="C131" s="39"/>
      <c r="D131" s="39"/>
      <c r="E131" s="39"/>
      <c r="F131" s="39"/>
      <c r="G131" s="39"/>
      <c r="H131" s="37"/>
      <c r="I131" s="40"/>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row>
    <row r="132" spans="1:82" ht="16.5" customHeight="1" x14ac:dyDescent="0.15">
      <c r="A132" s="39"/>
      <c r="B132" s="39"/>
      <c r="C132" s="39"/>
      <c r="D132" s="39"/>
      <c r="E132" s="39"/>
      <c r="F132" s="39"/>
      <c r="G132" s="39"/>
      <c r="H132" s="37"/>
      <c r="I132" s="40"/>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row>
    <row r="133" spans="1:82" ht="16.5" customHeight="1" x14ac:dyDescent="0.15">
      <c r="A133" s="39"/>
      <c r="B133" s="39"/>
      <c r="C133" s="39"/>
      <c r="D133" s="39"/>
      <c r="E133" s="39"/>
      <c r="F133" s="39"/>
      <c r="G133" s="39"/>
      <c r="H133" s="37"/>
      <c r="I133" s="40"/>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row>
    <row r="134" spans="1:82" ht="16.5" customHeight="1" x14ac:dyDescent="0.15">
      <c r="A134" s="39"/>
      <c r="B134" s="39"/>
      <c r="C134" s="39"/>
      <c r="D134" s="39"/>
      <c r="E134" s="39"/>
      <c r="F134" s="39"/>
      <c r="G134" s="39"/>
      <c r="H134" s="37"/>
      <c r="I134" s="40"/>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row>
    <row r="135" spans="1:82" ht="16.5" customHeight="1" x14ac:dyDescent="0.15">
      <c r="A135" s="39"/>
      <c r="B135" s="39"/>
      <c r="C135" s="39"/>
      <c r="D135" s="39"/>
      <c r="E135" s="39"/>
      <c r="F135" s="39"/>
      <c r="G135" s="39"/>
      <c r="H135" s="37"/>
      <c r="I135" s="40"/>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row>
    <row r="136" spans="1:82" ht="16.5" customHeight="1" x14ac:dyDescent="0.15">
      <c r="A136" s="39"/>
      <c r="B136" s="39"/>
      <c r="C136" s="39"/>
      <c r="D136" s="39"/>
      <c r="E136" s="39"/>
      <c r="F136" s="39"/>
      <c r="G136" s="39"/>
      <c r="H136" s="37"/>
      <c r="I136" s="40"/>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row>
    <row r="137" spans="1:82" ht="16.5" customHeight="1" x14ac:dyDescent="0.15">
      <c r="A137" s="39"/>
      <c r="B137" s="39"/>
      <c r="C137" s="39"/>
      <c r="D137" s="39"/>
      <c r="E137" s="39"/>
      <c r="F137" s="39"/>
      <c r="G137" s="39"/>
      <c r="H137" s="37"/>
      <c r="I137" s="40"/>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row>
    <row r="138" spans="1:82" ht="16.5" customHeight="1" x14ac:dyDescent="0.15">
      <c r="A138" s="39"/>
      <c r="B138" s="39"/>
      <c r="C138" s="39"/>
      <c r="D138" s="39"/>
      <c r="E138" s="39"/>
      <c r="F138" s="39"/>
      <c r="G138" s="39"/>
      <c r="H138" s="37"/>
      <c r="I138" s="40"/>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row>
    <row r="139" spans="1:82" ht="16.5" customHeight="1" x14ac:dyDescent="0.15">
      <c r="A139" s="39"/>
      <c r="B139" s="39"/>
      <c r="C139" s="39"/>
      <c r="D139" s="39"/>
      <c r="E139" s="39"/>
      <c r="F139" s="39"/>
      <c r="G139" s="39"/>
      <c r="H139" s="37"/>
      <c r="I139" s="40"/>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row>
    <row r="140" spans="1:82" ht="16.5" customHeight="1" x14ac:dyDescent="0.15">
      <c r="A140" s="39"/>
      <c r="B140" s="39"/>
      <c r="C140" s="39"/>
      <c r="D140" s="39"/>
      <c r="E140" s="39"/>
      <c r="F140" s="39"/>
      <c r="G140" s="39"/>
      <c r="H140" s="37"/>
      <c r="I140" s="40"/>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row>
    <row r="141" spans="1:82" ht="16.5" customHeight="1" x14ac:dyDescent="0.15">
      <c r="A141" s="39"/>
      <c r="B141" s="39"/>
      <c r="C141" s="39"/>
      <c r="D141" s="39"/>
      <c r="E141" s="39"/>
      <c r="F141" s="39"/>
      <c r="G141" s="39"/>
      <c r="H141" s="37"/>
      <c r="I141" s="40"/>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row>
    <row r="142" spans="1:82" ht="16.5" customHeight="1" x14ac:dyDescent="0.15">
      <c r="A142" s="39"/>
      <c r="B142" s="39"/>
      <c r="C142" s="39"/>
      <c r="D142" s="39"/>
      <c r="E142" s="39"/>
      <c r="F142" s="39"/>
      <c r="G142" s="39"/>
      <c r="H142" s="37"/>
      <c r="I142" s="40"/>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row>
    <row r="143" spans="1:82" ht="16.5" customHeight="1" x14ac:dyDescent="0.15">
      <c r="A143" s="39"/>
      <c r="B143" s="39"/>
      <c r="C143" s="39"/>
      <c r="D143" s="39"/>
      <c r="E143" s="39"/>
      <c r="F143" s="39"/>
      <c r="G143" s="39"/>
      <c r="H143" s="37"/>
      <c r="I143" s="40"/>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row>
    <row r="144" spans="1:82" ht="16.5" customHeight="1" x14ac:dyDescent="0.15">
      <c r="A144" s="39"/>
      <c r="B144" s="39"/>
      <c r="C144" s="39"/>
      <c r="D144" s="39"/>
      <c r="E144" s="39"/>
      <c r="F144" s="39"/>
      <c r="G144" s="39"/>
      <c r="H144" s="37"/>
      <c r="I144" s="40"/>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row>
    <row r="145" spans="1:82" ht="16.5" customHeight="1" x14ac:dyDescent="0.15">
      <c r="A145" s="39"/>
      <c r="B145" s="39"/>
      <c r="C145" s="39"/>
      <c r="D145" s="39"/>
      <c r="E145" s="39"/>
      <c r="F145" s="39"/>
      <c r="G145" s="39"/>
      <c r="H145" s="37"/>
      <c r="I145" s="40"/>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row>
    <row r="146" spans="1:82" ht="16.5" customHeight="1" x14ac:dyDescent="0.15">
      <c r="A146" s="39"/>
      <c r="B146" s="39"/>
      <c r="C146" s="39"/>
      <c r="D146" s="39"/>
      <c r="E146" s="39"/>
      <c r="F146" s="39"/>
      <c r="G146" s="39"/>
      <c r="H146" s="37"/>
      <c r="I146" s="40"/>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row>
    <row r="147" spans="1:82" ht="16.5" customHeight="1" x14ac:dyDescent="0.15">
      <c r="A147" s="39"/>
      <c r="B147" s="39"/>
      <c r="C147" s="39"/>
      <c r="D147" s="39"/>
      <c r="E147" s="39"/>
      <c r="F147" s="39"/>
      <c r="G147" s="39"/>
      <c r="H147" s="37"/>
      <c r="I147" s="40"/>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row>
    <row r="148" spans="1:82" ht="16.5" customHeight="1" x14ac:dyDescent="0.15">
      <c r="A148" s="39"/>
      <c r="B148" s="39"/>
      <c r="C148" s="39"/>
      <c r="D148" s="39"/>
      <c r="E148" s="39"/>
      <c r="F148" s="39"/>
      <c r="G148" s="39"/>
      <c r="H148" s="37"/>
      <c r="I148" s="40"/>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c r="CA148" s="37"/>
      <c r="CB148" s="37"/>
      <c r="CC148" s="37"/>
      <c r="CD148" s="37"/>
    </row>
    <row r="149" spans="1:82" ht="16.5" customHeight="1" x14ac:dyDescent="0.15">
      <c r="A149" s="39"/>
      <c r="B149" s="39"/>
      <c r="C149" s="39"/>
      <c r="D149" s="39"/>
      <c r="E149" s="39"/>
      <c r="F149" s="39"/>
      <c r="G149" s="39"/>
      <c r="H149" s="37"/>
      <c r="I149" s="40"/>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c r="CA149" s="37"/>
      <c r="CB149" s="37"/>
      <c r="CC149" s="37"/>
      <c r="CD149" s="37"/>
    </row>
    <row r="150" spans="1:82" ht="16.5" customHeight="1" x14ac:dyDescent="0.15">
      <c r="A150" s="39"/>
      <c r="B150" s="39"/>
      <c r="C150" s="39"/>
      <c r="D150" s="39"/>
      <c r="E150" s="39"/>
      <c r="F150" s="39"/>
      <c r="G150" s="39"/>
      <c r="H150" s="37"/>
      <c r="I150" s="40"/>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c r="CA150" s="37"/>
      <c r="CB150" s="37"/>
      <c r="CC150" s="37"/>
      <c r="CD150" s="37"/>
    </row>
    <row r="151" spans="1:82" ht="16.5" customHeight="1" x14ac:dyDescent="0.15">
      <c r="A151" s="39"/>
      <c r="B151" s="39"/>
      <c r="C151" s="39"/>
      <c r="D151" s="39"/>
      <c r="E151" s="39"/>
      <c r="F151" s="39"/>
      <c r="G151" s="39"/>
      <c r="H151" s="37"/>
      <c r="I151" s="40"/>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c r="CA151" s="37"/>
      <c r="CB151" s="37"/>
      <c r="CC151" s="37"/>
      <c r="CD151" s="37"/>
    </row>
    <row r="152" spans="1:82" ht="16.5" customHeight="1" x14ac:dyDescent="0.15">
      <c r="A152" s="39"/>
      <c r="B152" s="39"/>
      <c r="C152" s="39"/>
      <c r="D152" s="39"/>
      <c r="E152" s="39"/>
      <c r="F152" s="39"/>
      <c r="G152" s="39"/>
      <c r="H152" s="37"/>
      <c r="I152" s="40"/>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c r="CA152" s="37"/>
      <c r="CB152" s="37"/>
      <c r="CC152" s="37"/>
      <c r="CD152" s="37"/>
    </row>
    <row r="153" spans="1:82" ht="16.5" customHeight="1" x14ac:dyDescent="0.15">
      <c r="A153" s="39"/>
      <c r="B153" s="39"/>
      <c r="C153" s="39"/>
      <c r="D153" s="39"/>
      <c r="E153" s="39"/>
      <c r="F153" s="39"/>
      <c r="G153" s="39"/>
      <c r="H153" s="37"/>
      <c r="I153" s="40"/>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c r="CA153" s="37"/>
      <c r="CB153" s="37"/>
      <c r="CC153" s="37"/>
      <c r="CD153" s="37"/>
    </row>
    <row r="154" spans="1:82" ht="16.5" customHeight="1" x14ac:dyDescent="0.15">
      <c r="A154" s="39"/>
      <c r="B154" s="39"/>
      <c r="C154" s="39"/>
      <c r="D154" s="39"/>
      <c r="E154" s="39"/>
      <c r="F154" s="39"/>
      <c r="G154" s="39"/>
      <c r="H154" s="37"/>
      <c r="I154" s="40"/>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c r="CA154" s="37"/>
      <c r="CB154" s="37"/>
      <c r="CC154" s="37"/>
      <c r="CD154" s="37"/>
    </row>
    <row r="155" spans="1:82" ht="16.5" customHeight="1" x14ac:dyDescent="0.15">
      <c r="A155" s="39"/>
      <c r="B155" s="39"/>
      <c r="C155" s="39"/>
      <c r="D155" s="39"/>
      <c r="E155" s="39"/>
      <c r="F155" s="39"/>
      <c r="G155" s="39"/>
      <c r="H155" s="37"/>
      <c r="I155" s="40"/>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c r="CA155" s="37"/>
      <c r="CB155" s="37"/>
      <c r="CC155" s="37"/>
      <c r="CD155" s="37"/>
    </row>
    <row r="156" spans="1:82" ht="16.5" customHeight="1" x14ac:dyDescent="0.15">
      <c r="A156" s="39"/>
      <c r="B156" s="39"/>
      <c r="C156" s="39"/>
      <c r="D156" s="39"/>
      <c r="E156" s="39"/>
      <c r="F156" s="39"/>
      <c r="G156" s="39"/>
      <c r="H156" s="37"/>
      <c r="I156" s="40"/>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row>
    <row r="157" spans="1:82" ht="16.5" customHeight="1" x14ac:dyDescent="0.15">
      <c r="A157" s="39"/>
      <c r="B157" s="39"/>
      <c r="C157" s="39"/>
      <c r="D157" s="39"/>
      <c r="E157" s="39"/>
      <c r="F157" s="39"/>
      <c r="G157" s="39"/>
      <c r="H157" s="37"/>
      <c r="I157" s="40"/>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row>
    <row r="158" spans="1:82" ht="16.5" customHeight="1" x14ac:dyDescent="0.15">
      <c r="A158" s="39"/>
      <c r="B158" s="39"/>
      <c r="C158" s="39"/>
      <c r="D158" s="39"/>
      <c r="E158" s="39"/>
      <c r="F158" s="39"/>
      <c r="G158" s="39"/>
      <c r="H158" s="37"/>
      <c r="I158" s="40"/>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c r="CA158" s="37"/>
      <c r="CB158" s="37"/>
      <c r="CC158" s="37"/>
      <c r="CD158" s="37"/>
    </row>
    <row r="159" spans="1:82" ht="16.5" customHeight="1" x14ac:dyDescent="0.15">
      <c r="A159" s="39"/>
      <c r="B159" s="39"/>
      <c r="C159" s="39"/>
      <c r="D159" s="39"/>
      <c r="E159" s="39"/>
      <c r="F159" s="39"/>
      <c r="G159" s="39"/>
      <c r="H159" s="37"/>
      <c r="I159" s="40"/>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c r="CA159" s="37"/>
      <c r="CB159" s="37"/>
      <c r="CC159" s="37"/>
      <c r="CD159" s="37"/>
    </row>
    <row r="160" spans="1:82" ht="16.5" customHeight="1" x14ac:dyDescent="0.15">
      <c r="A160" s="39"/>
      <c r="B160" s="39"/>
      <c r="C160" s="39"/>
      <c r="D160" s="39"/>
      <c r="E160" s="39"/>
      <c r="F160" s="39"/>
      <c r="G160" s="39"/>
      <c r="H160" s="37"/>
      <c r="I160" s="40"/>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c r="CA160" s="37"/>
      <c r="CB160" s="37"/>
      <c r="CC160" s="37"/>
      <c r="CD160" s="37"/>
    </row>
    <row r="161" spans="1:82" ht="16.5" customHeight="1" x14ac:dyDescent="0.15">
      <c r="A161" s="39"/>
      <c r="B161" s="39"/>
      <c r="C161" s="39"/>
      <c r="D161" s="39"/>
      <c r="E161" s="39"/>
      <c r="F161" s="39"/>
      <c r="G161" s="39"/>
      <c r="H161" s="37"/>
      <c r="I161" s="40"/>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row>
    <row r="162" spans="1:82" ht="16.5" customHeight="1" x14ac:dyDescent="0.15">
      <c r="A162" s="39"/>
      <c r="B162" s="39"/>
      <c r="C162" s="39"/>
      <c r="D162" s="39"/>
      <c r="E162" s="39"/>
      <c r="F162" s="39"/>
      <c r="G162" s="39"/>
      <c r="H162" s="37"/>
      <c r="I162" s="40"/>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row>
    <row r="163" spans="1:82" ht="16.5" customHeight="1" x14ac:dyDescent="0.15">
      <c r="A163" s="39"/>
      <c r="B163" s="39"/>
      <c r="C163" s="39"/>
      <c r="D163" s="39"/>
      <c r="E163" s="39"/>
      <c r="F163" s="39"/>
      <c r="G163" s="39"/>
      <c r="H163" s="37"/>
      <c r="I163" s="40"/>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row>
    <row r="164" spans="1:82" ht="16.5" customHeight="1" x14ac:dyDescent="0.15">
      <c r="A164" s="39"/>
      <c r="B164" s="39"/>
      <c r="C164" s="39"/>
      <c r="D164" s="39"/>
      <c r="E164" s="39"/>
      <c r="F164" s="39"/>
      <c r="G164" s="39"/>
      <c r="H164" s="37"/>
      <c r="I164" s="40"/>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row>
    <row r="165" spans="1:82" ht="16.5" customHeight="1" x14ac:dyDescent="0.15">
      <c r="A165" s="39"/>
      <c r="B165" s="39"/>
      <c r="C165" s="39"/>
      <c r="D165" s="39"/>
      <c r="E165" s="39"/>
      <c r="F165" s="39"/>
      <c r="G165" s="39"/>
      <c r="H165" s="37"/>
      <c r="I165" s="40"/>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row>
    <row r="166" spans="1:82" ht="16.5" customHeight="1" x14ac:dyDescent="0.15">
      <c r="A166" s="39"/>
      <c r="B166" s="39"/>
      <c r="C166" s="39"/>
      <c r="D166" s="39"/>
      <c r="E166" s="39"/>
      <c r="F166" s="39"/>
      <c r="G166" s="39"/>
      <c r="H166" s="37"/>
      <c r="I166" s="40"/>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row>
    <row r="167" spans="1:82" ht="16.5" customHeight="1" x14ac:dyDescent="0.15">
      <c r="A167" s="39"/>
      <c r="B167" s="39"/>
      <c r="C167" s="39"/>
      <c r="D167" s="39"/>
      <c r="E167" s="39"/>
      <c r="F167" s="39"/>
      <c r="G167" s="39"/>
      <c r="H167" s="37"/>
      <c r="I167" s="40"/>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row>
    <row r="168" spans="1:82" ht="16.5" customHeight="1" x14ac:dyDescent="0.15">
      <c r="A168" s="39"/>
      <c r="B168" s="39"/>
      <c r="C168" s="39"/>
      <c r="D168" s="39"/>
      <c r="E168" s="39"/>
      <c r="F168" s="39"/>
      <c r="G168" s="39"/>
      <c r="H168" s="37"/>
      <c r="I168" s="40"/>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row>
    <row r="169" spans="1:82" ht="16.5" customHeight="1" x14ac:dyDescent="0.15">
      <c r="A169" s="39"/>
      <c r="B169" s="39"/>
      <c r="C169" s="39"/>
      <c r="D169" s="39"/>
      <c r="E169" s="39"/>
      <c r="F169" s="39"/>
      <c r="G169" s="39"/>
      <c r="H169" s="37"/>
      <c r="I169" s="40"/>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row>
    <row r="170" spans="1:82" ht="16.5" customHeight="1" x14ac:dyDescent="0.15">
      <c r="A170" s="39"/>
      <c r="B170" s="39"/>
      <c r="C170" s="39"/>
      <c r="D170" s="39"/>
      <c r="E170" s="39"/>
      <c r="F170" s="39"/>
      <c r="G170" s="39"/>
      <c r="H170" s="37"/>
      <c r="I170" s="40"/>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row>
    <row r="171" spans="1:82" ht="16.5" customHeight="1" x14ac:dyDescent="0.15">
      <c r="A171" s="39"/>
      <c r="B171" s="39"/>
      <c r="C171" s="39"/>
      <c r="D171" s="39"/>
      <c r="E171" s="39"/>
      <c r="F171" s="39"/>
      <c r="G171" s="39"/>
      <c r="H171" s="37"/>
      <c r="I171" s="40"/>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row>
    <row r="172" spans="1:82" ht="16.5" customHeight="1" x14ac:dyDescent="0.15">
      <c r="A172" s="39"/>
      <c r="B172" s="39"/>
      <c r="C172" s="39"/>
      <c r="D172" s="39"/>
      <c r="E172" s="39"/>
      <c r="F172" s="39"/>
      <c r="G172" s="39"/>
      <c r="H172" s="37"/>
      <c r="I172" s="40"/>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row>
    <row r="173" spans="1:82" ht="16.5" customHeight="1" x14ac:dyDescent="0.15">
      <c r="A173" s="39"/>
      <c r="B173" s="39"/>
      <c r="C173" s="39"/>
      <c r="D173" s="39"/>
      <c r="E173" s="39"/>
      <c r="F173" s="39"/>
      <c r="G173" s="39"/>
      <c r="H173" s="37"/>
      <c r="I173" s="40"/>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row>
    <row r="174" spans="1:82" ht="16.5" customHeight="1" x14ac:dyDescent="0.15">
      <c r="A174" s="39"/>
      <c r="B174" s="39"/>
      <c r="C174" s="39"/>
      <c r="D174" s="39"/>
      <c r="E174" s="39"/>
      <c r="F174" s="39"/>
      <c r="G174" s="39"/>
      <c r="H174" s="37"/>
      <c r="I174" s="40"/>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c r="CA174" s="37"/>
      <c r="CB174" s="37"/>
      <c r="CC174" s="37"/>
      <c r="CD174" s="37"/>
    </row>
    <row r="175" spans="1:82" ht="16.5" customHeight="1" x14ac:dyDescent="0.15">
      <c r="A175" s="39"/>
      <c r="B175" s="39"/>
      <c r="C175" s="39"/>
      <c r="D175" s="39"/>
      <c r="E175" s="39"/>
      <c r="F175" s="39"/>
      <c r="G175" s="39"/>
      <c r="H175" s="37"/>
      <c r="I175" s="40"/>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c r="CA175" s="37"/>
      <c r="CB175" s="37"/>
      <c r="CC175" s="37"/>
      <c r="CD175" s="37"/>
    </row>
    <row r="176" spans="1:82" ht="16.5" customHeight="1" x14ac:dyDescent="0.15">
      <c r="A176" s="39"/>
      <c r="B176" s="39"/>
      <c r="C176" s="39"/>
      <c r="D176" s="39"/>
      <c r="E176" s="39"/>
      <c r="F176" s="39"/>
      <c r="G176" s="39"/>
      <c r="H176" s="37"/>
      <c r="I176" s="40"/>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row>
    <row r="177" spans="1:82" ht="16.5" customHeight="1" x14ac:dyDescent="0.15">
      <c r="A177" s="39"/>
      <c r="B177" s="39"/>
      <c r="C177" s="39"/>
      <c r="D177" s="39"/>
      <c r="E177" s="39"/>
      <c r="F177" s="39"/>
      <c r="G177" s="39"/>
      <c r="H177" s="37"/>
      <c r="I177" s="40"/>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row>
    <row r="178" spans="1:82" ht="16.5" customHeight="1" x14ac:dyDescent="0.15">
      <c r="A178" s="39"/>
      <c r="B178" s="39"/>
      <c r="C178" s="39"/>
      <c r="D178" s="39"/>
      <c r="E178" s="39"/>
      <c r="F178" s="39"/>
      <c r="G178" s="39"/>
      <c r="H178" s="37"/>
      <c r="I178" s="40"/>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row>
    <row r="179" spans="1:82" ht="16.5" customHeight="1" x14ac:dyDescent="0.15">
      <c r="A179" s="39"/>
      <c r="B179" s="39"/>
      <c r="C179" s="39"/>
      <c r="D179" s="39"/>
      <c r="E179" s="39"/>
      <c r="F179" s="39"/>
      <c r="G179" s="39"/>
      <c r="H179" s="37"/>
      <c r="I179" s="40"/>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row>
    <row r="180" spans="1:82" ht="16.5" customHeight="1" x14ac:dyDescent="0.15">
      <c r="A180" s="39"/>
      <c r="B180" s="39"/>
      <c r="C180" s="39"/>
      <c r="D180" s="39"/>
      <c r="E180" s="39"/>
      <c r="F180" s="39"/>
      <c r="G180" s="39"/>
      <c r="H180" s="37"/>
      <c r="I180" s="40"/>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row>
    <row r="181" spans="1:82" ht="16.5" customHeight="1" x14ac:dyDescent="0.15">
      <c r="A181" s="39"/>
      <c r="B181" s="39"/>
      <c r="C181" s="39"/>
      <c r="D181" s="39"/>
      <c r="E181" s="39"/>
      <c r="F181" s="39"/>
      <c r="G181" s="39"/>
      <c r="H181" s="37"/>
      <c r="I181" s="40"/>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row>
    <row r="182" spans="1:82" ht="16.5" customHeight="1" x14ac:dyDescent="0.15">
      <c r="A182" s="39"/>
      <c r="B182" s="39"/>
      <c r="C182" s="39"/>
      <c r="D182" s="39"/>
      <c r="E182" s="39"/>
      <c r="F182" s="39"/>
      <c r="G182" s="39"/>
      <c r="H182" s="37"/>
      <c r="I182" s="40"/>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row>
    <row r="183" spans="1:82" ht="16.5" customHeight="1" x14ac:dyDescent="0.15">
      <c r="A183" s="39"/>
      <c r="B183" s="39"/>
      <c r="C183" s="39"/>
      <c r="D183" s="39"/>
      <c r="E183" s="39"/>
      <c r="F183" s="39"/>
      <c r="G183" s="39"/>
      <c r="H183" s="37"/>
      <c r="I183" s="40"/>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row>
    <row r="184" spans="1:82" ht="16.5" customHeight="1" x14ac:dyDescent="0.15">
      <c r="A184" s="39"/>
      <c r="B184" s="39"/>
      <c r="C184" s="39"/>
      <c r="D184" s="39"/>
      <c r="E184" s="39"/>
      <c r="F184" s="39"/>
      <c r="G184" s="39"/>
      <c r="H184" s="37"/>
      <c r="I184" s="40"/>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row>
    <row r="185" spans="1:82" ht="16.5" customHeight="1" x14ac:dyDescent="0.15">
      <c r="A185" s="39"/>
      <c r="B185" s="39"/>
      <c r="C185" s="39"/>
      <c r="D185" s="39"/>
      <c r="E185" s="39"/>
      <c r="F185" s="39"/>
      <c r="G185" s="39"/>
      <c r="H185" s="37"/>
      <c r="I185" s="40"/>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c r="CA185" s="37"/>
      <c r="CB185" s="37"/>
      <c r="CC185" s="37"/>
      <c r="CD185" s="37"/>
    </row>
    <row r="186" spans="1:82" ht="16.5" customHeight="1" x14ac:dyDescent="0.15">
      <c r="A186" s="39"/>
      <c r="B186" s="39"/>
      <c r="C186" s="39"/>
      <c r="D186" s="39"/>
      <c r="E186" s="39"/>
      <c r="F186" s="39"/>
      <c r="G186" s="39"/>
      <c r="H186" s="37"/>
      <c r="I186" s="40"/>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c r="CA186" s="37"/>
      <c r="CB186" s="37"/>
      <c r="CC186" s="37"/>
      <c r="CD186" s="37"/>
    </row>
    <row r="187" spans="1:82" ht="16.5" customHeight="1" x14ac:dyDescent="0.15">
      <c r="A187" s="39"/>
      <c r="B187" s="39"/>
      <c r="C187" s="39"/>
      <c r="D187" s="39"/>
      <c r="E187" s="39"/>
      <c r="F187" s="39"/>
      <c r="G187" s="39"/>
      <c r="H187" s="37"/>
      <c r="I187" s="40"/>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c r="CA187" s="37"/>
      <c r="CB187" s="37"/>
      <c r="CC187" s="37"/>
      <c r="CD187" s="37"/>
    </row>
    <row r="188" spans="1:82" ht="16.5" customHeight="1" x14ac:dyDescent="0.15">
      <c r="A188" s="39"/>
      <c r="B188" s="39"/>
      <c r="C188" s="39"/>
      <c r="D188" s="39"/>
      <c r="E188" s="39"/>
      <c r="F188" s="39"/>
      <c r="G188" s="39"/>
      <c r="H188" s="37"/>
      <c r="I188" s="40"/>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row>
    <row r="189" spans="1:82" ht="16.5" customHeight="1" x14ac:dyDescent="0.15">
      <c r="A189" s="39"/>
      <c r="B189" s="39"/>
      <c r="C189" s="39"/>
      <c r="D189" s="39"/>
      <c r="E189" s="39"/>
      <c r="F189" s="39"/>
      <c r="G189" s="39"/>
      <c r="H189" s="37"/>
      <c r="I189" s="40"/>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row>
    <row r="190" spans="1:82" ht="16.5" customHeight="1" x14ac:dyDescent="0.15">
      <c r="A190" s="39"/>
      <c r="B190" s="39"/>
      <c r="C190" s="39"/>
      <c r="D190" s="39"/>
      <c r="E190" s="39"/>
      <c r="F190" s="39"/>
      <c r="G190" s="39"/>
      <c r="H190" s="37"/>
      <c r="I190" s="40"/>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row>
    <row r="191" spans="1:82" ht="16.5" customHeight="1" x14ac:dyDescent="0.15">
      <c r="A191" s="39"/>
      <c r="B191" s="39"/>
      <c r="C191" s="39"/>
      <c r="D191" s="39"/>
      <c r="E191" s="39"/>
      <c r="F191" s="39"/>
      <c r="G191" s="39"/>
      <c r="H191" s="37"/>
      <c r="I191" s="40"/>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c r="CA191" s="37"/>
      <c r="CB191" s="37"/>
      <c r="CC191" s="37"/>
      <c r="CD191" s="37"/>
    </row>
    <row r="192" spans="1:82" ht="16.5" customHeight="1" x14ac:dyDescent="0.15">
      <c r="A192" s="39"/>
      <c r="B192" s="39"/>
      <c r="C192" s="39"/>
      <c r="D192" s="39"/>
      <c r="E192" s="39"/>
      <c r="F192" s="39"/>
      <c r="G192" s="39"/>
      <c r="H192" s="37"/>
      <c r="I192" s="40"/>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row>
    <row r="193" spans="1:82" ht="16.5" customHeight="1" x14ac:dyDescent="0.15">
      <c r="A193" s="39"/>
      <c r="B193" s="39"/>
      <c r="C193" s="39"/>
      <c r="D193" s="39"/>
      <c r="E193" s="39"/>
      <c r="F193" s="39"/>
      <c r="G193" s="39"/>
      <c r="H193" s="37"/>
      <c r="I193" s="40"/>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c r="CA193" s="37"/>
      <c r="CB193" s="37"/>
      <c r="CC193" s="37"/>
      <c r="CD193" s="37"/>
    </row>
    <row r="194" spans="1:82" ht="16.5" customHeight="1" x14ac:dyDescent="0.15">
      <c r="A194" s="39"/>
      <c r="B194" s="39"/>
      <c r="C194" s="39"/>
      <c r="D194" s="39"/>
      <c r="E194" s="39"/>
      <c r="F194" s="39"/>
      <c r="G194" s="39"/>
      <c r="H194" s="37"/>
      <c r="I194" s="40"/>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c r="CA194" s="37"/>
      <c r="CB194" s="37"/>
      <c r="CC194" s="37"/>
      <c r="CD194" s="37"/>
    </row>
    <row r="195" spans="1:82" ht="16.5" customHeight="1" x14ac:dyDescent="0.15">
      <c r="A195" s="39"/>
      <c r="B195" s="39"/>
      <c r="C195" s="39"/>
      <c r="D195" s="39"/>
      <c r="E195" s="39"/>
      <c r="F195" s="39"/>
      <c r="G195" s="39"/>
      <c r="H195" s="37"/>
      <c r="I195" s="40"/>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row>
    <row r="196" spans="1:82" ht="16.5" customHeight="1" x14ac:dyDescent="0.15">
      <c r="A196" s="39"/>
      <c r="B196" s="39"/>
      <c r="C196" s="39"/>
      <c r="D196" s="39"/>
      <c r="E196" s="39"/>
      <c r="F196" s="39"/>
      <c r="G196" s="39"/>
      <c r="H196" s="37"/>
      <c r="I196" s="40"/>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row>
    <row r="197" spans="1:82" ht="16.5" customHeight="1" x14ac:dyDescent="0.15">
      <c r="A197" s="39"/>
      <c r="B197" s="39"/>
      <c r="C197" s="39"/>
      <c r="D197" s="39"/>
      <c r="E197" s="39"/>
      <c r="F197" s="39"/>
      <c r="G197" s="39"/>
      <c r="H197" s="37"/>
      <c r="I197" s="40"/>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row>
    <row r="198" spans="1:82" ht="16.5" customHeight="1" x14ac:dyDescent="0.15">
      <c r="A198" s="39"/>
      <c r="B198" s="39"/>
      <c r="C198" s="39"/>
      <c r="D198" s="39"/>
      <c r="E198" s="39"/>
      <c r="F198" s="39"/>
      <c r="G198" s="39"/>
      <c r="H198" s="37"/>
      <c r="I198" s="40"/>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c r="CA198" s="37"/>
      <c r="CB198" s="37"/>
      <c r="CC198" s="37"/>
      <c r="CD198" s="37"/>
    </row>
    <row r="199" spans="1:82" ht="16.5" customHeight="1" x14ac:dyDescent="0.15">
      <c r="A199" s="39"/>
      <c r="B199" s="39"/>
      <c r="C199" s="39"/>
      <c r="D199" s="39"/>
      <c r="E199" s="39"/>
      <c r="F199" s="39"/>
      <c r="G199" s="39"/>
      <c r="H199" s="37"/>
      <c r="I199" s="40"/>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row>
    <row r="200" spans="1:82" ht="16.5" customHeight="1" x14ac:dyDescent="0.15">
      <c r="A200" s="39"/>
      <c r="B200" s="39"/>
      <c r="C200" s="39"/>
      <c r="D200" s="39"/>
      <c r="E200" s="39"/>
      <c r="F200" s="39"/>
      <c r="G200" s="39"/>
      <c r="H200" s="37"/>
      <c r="I200" s="40"/>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row>
    <row r="201" spans="1:82" ht="16.5" customHeight="1" x14ac:dyDescent="0.15">
      <c r="A201" s="39"/>
      <c r="B201" s="39"/>
      <c r="C201" s="39"/>
      <c r="D201" s="39"/>
      <c r="E201" s="39"/>
      <c r="F201" s="39"/>
      <c r="G201" s="39"/>
      <c r="H201" s="37"/>
      <c r="I201" s="40"/>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row>
    <row r="202" spans="1:82" ht="16.5" customHeight="1" x14ac:dyDescent="0.15">
      <c r="A202" s="39"/>
      <c r="B202" s="39"/>
      <c r="C202" s="39"/>
      <c r="D202" s="39"/>
      <c r="E202" s="39"/>
      <c r="F202" s="39"/>
      <c r="G202" s="39"/>
      <c r="H202" s="37"/>
      <c r="I202" s="40"/>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row>
    <row r="203" spans="1:82" ht="16.5" customHeight="1" x14ac:dyDescent="0.15">
      <c r="A203" s="39"/>
      <c r="B203" s="39"/>
      <c r="C203" s="39"/>
      <c r="D203" s="39"/>
      <c r="E203" s="39"/>
      <c r="F203" s="39"/>
      <c r="G203" s="39"/>
      <c r="H203" s="37"/>
      <c r="I203" s="40"/>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c r="CA203" s="37"/>
      <c r="CB203" s="37"/>
      <c r="CC203" s="37"/>
      <c r="CD203" s="37"/>
    </row>
    <row r="204" spans="1:82" ht="16.5" customHeight="1" x14ac:dyDescent="0.15">
      <c r="A204" s="39"/>
      <c r="B204" s="39"/>
      <c r="C204" s="39"/>
      <c r="D204" s="39"/>
      <c r="E204" s="39"/>
      <c r="F204" s="39"/>
      <c r="G204" s="39"/>
      <c r="H204" s="37"/>
      <c r="I204" s="40"/>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c r="CA204" s="37"/>
      <c r="CB204" s="37"/>
      <c r="CC204" s="37"/>
      <c r="CD204" s="37"/>
    </row>
    <row r="205" spans="1:82" ht="16.5" customHeight="1" x14ac:dyDescent="0.15">
      <c r="A205" s="39"/>
      <c r="B205" s="39"/>
      <c r="C205" s="39"/>
      <c r="D205" s="39"/>
      <c r="E205" s="39"/>
      <c r="F205" s="39"/>
      <c r="G205" s="39"/>
      <c r="H205" s="37"/>
      <c r="I205" s="40"/>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c r="CA205" s="37"/>
      <c r="CB205" s="37"/>
      <c r="CC205" s="37"/>
      <c r="CD205" s="37"/>
    </row>
    <row r="206" spans="1:82" ht="16.5" customHeight="1" x14ac:dyDescent="0.15">
      <c r="A206" s="39"/>
      <c r="B206" s="39"/>
      <c r="C206" s="39"/>
      <c r="D206" s="39"/>
      <c r="E206" s="39"/>
      <c r="F206" s="39"/>
      <c r="G206" s="39"/>
      <c r="H206" s="37"/>
      <c r="I206" s="40"/>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c r="CA206" s="37"/>
      <c r="CB206" s="37"/>
      <c r="CC206" s="37"/>
      <c r="CD206" s="37"/>
    </row>
    <row r="207" spans="1:82" ht="16.5" customHeight="1" x14ac:dyDescent="0.15">
      <c r="A207" s="39"/>
      <c r="B207" s="39"/>
      <c r="C207" s="39"/>
      <c r="D207" s="39"/>
      <c r="E207" s="39"/>
      <c r="F207" s="39"/>
      <c r="G207" s="39"/>
      <c r="H207" s="37"/>
      <c r="I207" s="40"/>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row>
    <row r="208" spans="1:82" ht="16.5" customHeight="1" x14ac:dyDescent="0.15">
      <c r="A208" s="39"/>
      <c r="B208" s="39"/>
      <c r="C208" s="39"/>
      <c r="D208" s="39"/>
      <c r="E208" s="39"/>
      <c r="F208" s="39"/>
      <c r="G208" s="39"/>
      <c r="H208" s="37"/>
      <c r="I208" s="40"/>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row>
    <row r="209" spans="1:82" ht="16.5" customHeight="1" x14ac:dyDescent="0.15">
      <c r="A209" s="39"/>
      <c r="B209" s="39"/>
      <c r="C209" s="39"/>
      <c r="D209" s="39"/>
      <c r="E209" s="39"/>
      <c r="F209" s="39"/>
      <c r="G209" s="39"/>
      <c r="H209" s="37"/>
      <c r="I209" s="40"/>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c r="CA209" s="37"/>
      <c r="CB209" s="37"/>
      <c r="CC209" s="37"/>
      <c r="CD209" s="37"/>
    </row>
    <row r="210" spans="1:82" ht="16.5" customHeight="1" x14ac:dyDescent="0.15">
      <c r="A210" s="39"/>
      <c r="B210" s="39"/>
      <c r="C210" s="39"/>
      <c r="D210" s="39"/>
      <c r="E210" s="39"/>
      <c r="F210" s="39"/>
      <c r="G210" s="39"/>
      <c r="H210" s="37"/>
      <c r="I210" s="40"/>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c r="CA210" s="37"/>
      <c r="CB210" s="37"/>
      <c r="CC210" s="37"/>
      <c r="CD210" s="37"/>
    </row>
    <row r="211" spans="1:82" ht="16.5" customHeight="1" x14ac:dyDescent="0.15">
      <c r="A211" s="39"/>
      <c r="B211" s="39"/>
      <c r="C211" s="39"/>
      <c r="D211" s="39"/>
      <c r="E211" s="39"/>
      <c r="F211" s="39"/>
      <c r="G211" s="39"/>
      <c r="H211" s="37"/>
      <c r="I211" s="40"/>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row>
    <row r="212" spans="1:82" ht="16.5" customHeight="1" x14ac:dyDescent="0.15">
      <c r="A212" s="39"/>
      <c r="B212" s="39"/>
      <c r="C212" s="39"/>
      <c r="D212" s="39"/>
      <c r="E212" s="39"/>
      <c r="F212" s="39"/>
      <c r="G212" s="39"/>
      <c r="H212" s="37"/>
      <c r="I212" s="40"/>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row>
    <row r="213" spans="1:82" ht="16.5" customHeight="1" x14ac:dyDescent="0.15">
      <c r="A213" s="39"/>
      <c r="B213" s="39"/>
      <c r="C213" s="39"/>
      <c r="D213" s="39"/>
      <c r="E213" s="39"/>
      <c r="F213" s="39"/>
      <c r="G213" s="39"/>
      <c r="H213" s="37"/>
      <c r="I213" s="40"/>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c r="BY213" s="37"/>
      <c r="BZ213" s="37"/>
      <c r="CA213" s="37"/>
      <c r="CB213" s="37"/>
      <c r="CC213" s="37"/>
      <c r="CD213" s="37"/>
    </row>
    <row r="214" spans="1:82" ht="16.5" customHeight="1" x14ac:dyDescent="0.15">
      <c r="A214" s="39"/>
      <c r="B214" s="39"/>
      <c r="C214" s="39"/>
      <c r="D214" s="39"/>
      <c r="E214" s="39"/>
      <c r="F214" s="39"/>
      <c r="G214" s="39"/>
      <c r="H214" s="37"/>
      <c r="I214" s="40"/>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c r="BY214" s="37"/>
      <c r="BZ214" s="37"/>
      <c r="CA214" s="37"/>
      <c r="CB214" s="37"/>
      <c r="CC214" s="37"/>
      <c r="CD214" s="37"/>
    </row>
    <row r="215" spans="1:82" ht="16.5" customHeight="1" x14ac:dyDescent="0.15">
      <c r="A215" s="39"/>
      <c r="B215" s="39"/>
      <c r="C215" s="39"/>
      <c r="D215" s="39"/>
      <c r="E215" s="39"/>
      <c r="F215" s="39"/>
      <c r="G215" s="39"/>
      <c r="H215" s="37"/>
      <c r="I215" s="40"/>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37"/>
      <c r="BU215" s="37"/>
      <c r="BV215" s="37"/>
      <c r="BW215" s="37"/>
      <c r="BX215" s="37"/>
      <c r="BY215" s="37"/>
      <c r="BZ215" s="37"/>
      <c r="CA215" s="37"/>
      <c r="CB215" s="37"/>
      <c r="CC215" s="37"/>
      <c r="CD215" s="37"/>
    </row>
    <row r="216" spans="1:82" ht="16.5" customHeight="1" x14ac:dyDescent="0.15">
      <c r="A216" s="39"/>
      <c r="B216" s="39"/>
      <c r="C216" s="39"/>
      <c r="D216" s="39"/>
      <c r="E216" s="39"/>
      <c r="F216" s="39"/>
      <c r="G216" s="39"/>
      <c r="H216" s="37"/>
      <c r="I216" s="40"/>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c r="BE216" s="37"/>
      <c r="BF216" s="37"/>
      <c r="BG216" s="37"/>
      <c r="BH216" s="37"/>
      <c r="BI216" s="37"/>
      <c r="BJ216" s="37"/>
      <c r="BK216" s="37"/>
      <c r="BL216" s="37"/>
      <c r="BM216" s="37"/>
      <c r="BN216" s="37"/>
      <c r="BO216" s="37"/>
      <c r="BP216" s="37"/>
      <c r="BQ216" s="37"/>
      <c r="BR216" s="37"/>
      <c r="BS216" s="37"/>
      <c r="BT216" s="37"/>
      <c r="BU216" s="37"/>
      <c r="BV216" s="37"/>
      <c r="BW216" s="37"/>
      <c r="BX216" s="37"/>
      <c r="BY216" s="37"/>
      <c r="BZ216" s="37"/>
      <c r="CA216" s="37"/>
      <c r="CB216" s="37"/>
      <c r="CC216" s="37"/>
      <c r="CD216" s="37"/>
    </row>
    <row r="217" spans="1:82" ht="16.5" customHeight="1" x14ac:dyDescent="0.15">
      <c r="A217" s="39"/>
      <c r="B217" s="39"/>
      <c r="C217" s="39"/>
      <c r="D217" s="39"/>
      <c r="E217" s="39"/>
      <c r="F217" s="39"/>
      <c r="G217" s="39"/>
      <c r="H217" s="37"/>
      <c r="I217" s="40"/>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37"/>
      <c r="BU217" s="37"/>
      <c r="BV217" s="37"/>
      <c r="BW217" s="37"/>
      <c r="BX217" s="37"/>
      <c r="BY217" s="37"/>
      <c r="BZ217" s="37"/>
      <c r="CA217" s="37"/>
      <c r="CB217" s="37"/>
      <c r="CC217" s="37"/>
      <c r="CD217" s="37"/>
    </row>
    <row r="218" spans="1:82" ht="16.5" customHeight="1" x14ac:dyDescent="0.15">
      <c r="A218" s="39"/>
      <c r="B218" s="39"/>
      <c r="C218" s="39"/>
      <c r="D218" s="39"/>
      <c r="E218" s="39"/>
      <c r="F218" s="39"/>
      <c r="G218" s="39"/>
      <c r="H218" s="37"/>
      <c r="I218" s="40"/>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37"/>
      <c r="BU218" s="37"/>
      <c r="BV218" s="37"/>
      <c r="BW218" s="37"/>
      <c r="BX218" s="37"/>
      <c r="BY218" s="37"/>
      <c r="BZ218" s="37"/>
      <c r="CA218" s="37"/>
      <c r="CB218" s="37"/>
      <c r="CC218" s="37"/>
      <c r="CD218" s="37"/>
    </row>
    <row r="219" spans="1:82" ht="16.5" customHeight="1" x14ac:dyDescent="0.15">
      <c r="A219" s="39"/>
      <c r="B219" s="39"/>
      <c r="C219" s="39"/>
      <c r="D219" s="39"/>
      <c r="E219" s="39"/>
      <c r="F219" s="39"/>
      <c r="G219" s="39"/>
      <c r="H219" s="37"/>
      <c r="I219" s="40"/>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c r="AU219" s="37"/>
      <c r="AV219" s="37"/>
      <c r="AW219" s="37"/>
      <c r="AX219" s="37"/>
      <c r="AY219" s="37"/>
      <c r="AZ219" s="37"/>
      <c r="BA219" s="37"/>
      <c r="BB219" s="37"/>
      <c r="BC219" s="37"/>
      <c r="BD219" s="37"/>
      <c r="BE219" s="37"/>
      <c r="BF219" s="37"/>
      <c r="BG219" s="37"/>
      <c r="BH219" s="37"/>
      <c r="BI219" s="37"/>
      <c r="BJ219" s="37"/>
      <c r="BK219" s="37"/>
      <c r="BL219" s="37"/>
      <c r="BM219" s="37"/>
      <c r="BN219" s="37"/>
      <c r="BO219" s="37"/>
      <c r="BP219" s="37"/>
      <c r="BQ219" s="37"/>
      <c r="BR219" s="37"/>
      <c r="BS219" s="37"/>
      <c r="BT219" s="37"/>
      <c r="BU219" s="37"/>
      <c r="BV219" s="37"/>
      <c r="BW219" s="37"/>
      <c r="BX219" s="37"/>
      <c r="BY219" s="37"/>
      <c r="BZ219" s="37"/>
      <c r="CA219" s="37"/>
      <c r="CB219" s="37"/>
      <c r="CC219" s="37"/>
      <c r="CD219" s="37"/>
    </row>
    <row r="220" spans="1:82" ht="16.5" customHeight="1" x14ac:dyDescent="0.15">
      <c r="A220" s="39"/>
      <c r="B220" s="39"/>
      <c r="C220" s="39"/>
      <c r="D220" s="39"/>
      <c r="E220" s="39"/>
      <c r="F220" s="39"/>
      <c r="G220" s="39"/>
      <c r="H220" s="37"/>
      <c r="I220" s="40"/>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c r="AU220" s="37"/>
      <c r="AV220" s="37"/>
      <c r="AW220" s="37"/>
      <c r="AX220" s="37"/>
      <c r="AY220" s="37"/>
      <c r="AZ220" s="37"/>
      <c r="BA220" s="37"/>
      <c r="BB220" s="37"/>
      <c r="BC220" s="37"/>
      <c r="BD220" s="37"/>
      <c r="BE220" s="37"/>
      <c r="BF220" s="37"/>
      <c r="BG220" s="37"/>
      <c r="BH220" s="37"/>
      <c r="BI220" s="37"/>
      <c r="BJ220" s="37"/>
      <c r="BK220" s="37"/>
      <c r="BL220" s="37"/>
      <c r="BM220" s="37"/>
      <c r="BN220" s="37"/>
      <c r="BO220" s="37"/>
      <c r="BP220" s="37"/>
      <c r="BQ220" s="37"/>
      <c r="BR220" s="37"/>
      <c r="BS220" s="37"/>
      <c r="BT220" s="37"/>
      <c r="BU220" s="37"/>
      <c r="BV220" s="37"/>
      <c r="BW220" s="37"/>
      <c r="BX220" s="37"/>
      <c r="BY220" s="37"/>
      <c r="BZ220" s="37"/>
      <c r="CA220" s="37"/>
      <c r="CB220" s="37"/>
      <c r="CC220" s="37"/>
      <c r="CD220" s="37"/>
    </row>
    <row r="221" spans="1:82" ht="16.5" customHeight="1" x14ac:dyDescent="0.15">
      <c r="A221" s="39"/>
      <c r="B221" s="39"/>
      <c r="C221" s="39"/>
      <c r="D221" s="39"/>
      <c r="E221" s="39"/>
      <c r="F221" s="39"/>
      <c r="G221" s="39"/>
      <c r="H221" s="37"/>
      <c r="I221" s="40"/>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c r="AU221" s="37"/>
      <c r="AV221" s="37"/>
      <c r="AW221" s="37"/>
      <c r="AX221" s="37"/>
      <c r="AY221" s="37"/>
      <c r="AZ221" s="37"/>
      <c r="BA221" s="37"/>
      <c r="BB221" s="37"/>
      <c r="BC221" s="37"/>
      <c r="BD221" s="37"/>
      <c r="BE221" s="37"/>
      <c r="BF221" s="37"/>
      <c r="BG221" s="37"/>
      <c r="BH221" s="37"/>
      <c r="BI221" s="37"/>
      <c r="BJ221" s="37"/>
      <c r="BK221" s="37"/>
      <c r="BL221" s="37"/>
      <c r="BM221" s="37"/>
      <c r="BN221" s="37"/>
      <c r="BO221" s="37"/>
      <c r="BP221" s="37"/>
      <c r="BQ221" s="37"/>
      <c r="BR221" s="37"/>
      <c r="BS221" s="37"/>
      <c r="BT221" s="37"/>
      <c r="BU221" s="37"/>
      <c r="BV221" s="37"/>
      <c r="BW221" s="37"/>
      <c r="BX221" s="37"/>
      <c r="BY221" s="37"/>
      <c r="BZ221" s="37"/>
      <c r="CA221" s="37"/>
      <c r="CB221" s="37"/>
      <c r="CC221" s="37"/>
      <c r="CD221" s="37"/>
    </row>
    <row r="222" spans="1:82" ht="16.5" customHeight="1" x14ac:dyDescent="0.15">
      <c r="A222" s="39"/>
      <c r="B222" s="39"/>
      <c r="C222" s="39"/>
      <c r="D222" s="39"/>
      <c r="E222" s="39"/>
      <c r="F222" s="39"/>
      <c r="G222" s="39"/>
      <c r="H222" s="37"/>
      <c r="I222" s="40"/>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c r="AU222" s="37"/>
      <c r="AV222" s="37"/>
      <c r="AW222" s="37"/>
      <c r="AX222" s="37"/>
      <c r="AY222" s="37"/>
      <c r="AZ222" s="37"/>
      <c r="BA222" s="37"/>
      <c r="BB222" s="37"/>
      <c r="BC222" s="37"/>
      <c r="BD222" s="37"/>
      <c r="BE222" s="37"/>
      <c r="BF222" s="37"/>
      <c r="BG222" s="37"/>
      <c r="BH222" s="37"/>
      <c r="BI222" s="37"/>
      <c r="BJ222" s="37"/>
      <c r="BK222" s="37"/>
      <c r="BL222" s="37"/>
      <c r="BM222" s="37"/>
      <c r="BN222" s="37"/>
      <c r="BO222" s="37"/>
      <c r="BP222" s="37"/>
      <c r="BQ222" s="37"/>
      <c r="BR222" s="37"/>
      <c r="BS222" s="37"/>
      <c r="BT222" s="37"/>
      <c r="BU222" s="37"/>
      <c r="BV222" s="37"/>
      <c r="BW222" s="37"/>
      <c r="BX222" s="37"/>
      <c r="BY222" s="37"/>
      <c r="BZ222" s="37"/>
      <c r="CA222" s="37"/>
      <c r="CB222" s="37"/>
      <c r="CC222" s="37"/>
      <c r="CD222" s="37"/>
    </row>
    <row r="223" spans="1:82" ht="16.5" customHeight="1" x14ac:dyDescent="0.15">
      <c r="A223" s="39"/>
      <c r="B223" s="39"/>
      <c r="C223" s="39"/>
      <c r="D223" s="39"/>
      <c r="E223" s="39"/>
      <c r="F223" s="39"/>
      <c r="G223" s="39"/>
      <c r="H223" s="37"/>
      <c r="I223" s="40"/>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37"/>
      <c r="BD223" s="37"/>
      <c r="BE223" s="37"/>
      <c r="BF223" s="37"/>
      <c r="BG223" s="37"/>
      <c r="BH223" s="37"/>
      <c r="BI223" s="37"/>
      <c r="BJ223" s="37"/>
      <c r="BK223" s="37"/>
      <c r="BL223" s="37"/>
      <c r="BM223" s="37"/>
      <c r="BN223" s="37"/>
      <c r="BO223" s="37"/>
      <c r="BP223" s="37"/>
      <c r="BQ223" s="37"/>
      <c r="BR223" s="37"/>
      <c r="BS223" s="37"/>
      <c r="BT223" s="37"/>
      <c r="BU223" s="37"/>
      <c r="BV223" s="37"/>
      <c r="BW223" s="37"/>
      <c r="BX223" s="37"/>
      <c r="BY223" s="37"/>
      <c r="BZ223" s="37"/>
      <c r="CA223" s="37"/>
      <c r="CB223" s="37"/>
      <c r="CC223" s="37"/>
      <c r="CD223" s="37"/>
    </row>
    <row r="224" spans="1:82" ht="16.5" customHeight="1" x14ac:dyDescent="0.15">
      <c r="A224" s="39"/>
      <c r="B224" s="39"/>
      <c r="C224" s="39"/>
      <c r="D224" s="39"/>
      <c r="E224" s="39"/>
      <c r="F224" s="39"/>
      <c r="G224" s="39"/>
      <c r="H224" s="37"/>
      <c r="I224" s="40"/>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c r="AU224" s="37"/>
      <c r="AV224" s="37"/>
      <c r="AW224" s="37"/>
      <c r="AX224" s="37"/>
      <c r="AY224" s="37"/>
      <c r="AZ224" s="37"/>
      <c r="BA224" s="37"/>
      <c r="BB224" s="37"/>
      <c r="BC224" s="37"/>
      <c r="BD224" s="37"/>
      <c r="BE224" s="37"/>
      <c r="BF224" s="37"/>
      <c r="BG224" s="37"/>
      <c r="BH224" s="37"/>
      <c r="BI224" s="37"/>
      <c r="BJ224" s="37"/>
      <c r="BK224" s="37"/>
      <c r="BL224" s="37"/>
      <c r="BM224" s="37"/>
      <c r="BN224" s="37"/>
      <c r="BO224" s="37"/>
      <c r="BP224" s="37"/>
      <c r="BQ224" s="37"/>
      <c r="BR224" s="37"/>
      <c r="BS224" s="37"/>
      <c r="BT224" s="37"/>
      <c r="BU224" s="37"/>
      <c r="BV224" s="37"/>
      <c r="BW224" s="37"/>
      <c r="BX224" s="37"/>
      <c r="BY224" s="37"/>
      <c r="BZ224" s="37"/>
      <c r="CA224" s="37"/>
      <c r="CB224" s="37"/>
      <c r="CC224" s="37"/>
      <c r="CD224" s="37"/>
    </row>
    <row r="225" spans="1:82" ht="16.5" customHeight="1" x14ac:dyDescent="0.15">
      <c r="A225" s="39"/>
      <c r="B225" s="39"/>
      <c r="C225" s="39"/>
      <c r="D225" s="39"/>
      <c r="E225" s="39"/>
      <c r="F225" s="39"/>
      <c r="G225" s="39"/>
      <c r="H225" s="37"/>
      <c r="I225" s="40"/>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c r="AU225" s="37"/>
      <c r="AV225" s="37"/>
      <c r="AW225" s="37"/>
      <c r="AX225" s="37"/>
      <c r="AY225" s="37"/>
      <c r="AZ225" s="37"/>
      <c r="BA225" s="37"/>
      <c r="BB225" s="37"/>
      <c r="BC225" s="37"/>
      <c r="BD225" s="37"/>
      <c r="BE225" s="37"/>
      <c r="BF225" s="37"/>
      <c r="BG225" s="37"/>
      <c r="BH225" s="37"/>
      <c r="BI225" s="37"/>
      <c r="BJ225" s="37"/>
      <c r="BK225" s="37"/>
      <c r="BL225" s="37"/>
      <c r="BM225" s="37"/>
      <c r="BN225" s="37"/>
      <c r="BO225" s="37"/>
      <c r="BP225" s="37"/>
      <c r="BQ225" s="37"/>
      <c r="BR225" s="37"/>
      <c r="BS225" s="37"/>
      <c r="BT225" s="37"/>
      <c r="BU225" s="37"/>
      <c r="BV225" s="37"/>
      <c r="BW225" s="37"/>
      <c r="BX225" s="37"/>
      <c r="BY225" s="37"/>
      <c r="BZ225" s="37"/>
      <c r="CA225" s="37"/>
      <c r="CB225" s="37"/>
      <c r="CC225" s="37"/>
      <c r="CD225" s="37"/>
    </row>
    <row r="226" spans="1:82" ht="16.5" customHeight="1" x14ac:dyDescent="0.15">
      <c r="A226" s="39"/>
      <c r="B226" s="39"/>
      <c r="C226" s="39"/>
      <c r="D226" s="39"/>
      <c r="E226" s="39"/>
      <c r="F226" s="39"/>
      <c r="G226" s="39"/>
      <c r="H226" s="37"/>
      <c r="I226" s="40"/>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c r="AU226" s="37"/>
      <c r="AV226" s="37"/>
      <c r="AW226" s="37"/>
      <c r="AX226" s="37"/>
      <c r="AY226" s="37"/>
      <c r="AZ226" s="37"/>
      <c r="BA226" s="37"/>
      <c r="BB226" s="37"/>
      <c r="BC226" s="37"/>
      <c r="BD226" s="37"/>
      <c r="BE226" s="37"/>
      <c r="BF226" s="37"/>
      <c r="BG226" s="37"/>
      <c r="BH226" s="37"/>
      <c r="BI226" s="37"/>
      <c r="BJ226" s="37"/>
      <c r="BK226" s="37"/>
      <c r="BL226" s="37"/>
      <c r="BM226" s="37"/>
      <c r="BN226" s="37"/>
      <c r="BO226" s="37"/>
      <c r="BP226" s="37"/>
      <c r="BQ226" s="37"/>
      <c r="BR226" s="37"/>
      <c r="BS226" s="37"/>
      <c r="BT226" s="37"/>
      <c r="BU226" s="37"/>
      <c r="BV226" s="37"/>
      <c r="BW226" s="37"/>
      <c r="BX226" s="37"/>
      <c r="BY226" s="37"/>
      <c r="BZ226" s="37"/>
      <c r="CA226" s="37"/>
      <c r="CB226" s="37"/>
      <c r="CC226" s="37"/>
      <c r="CD226" s="37"/>
    </row>
    <row r="227" spans="1:82" ht="16.5" customHeight="1" x14ac:dyDescent="0.15">
      <c r="A227" s="39"/>
      <c r="B227" s="39"/>
      <c r="C227" s="39"/>
      <c r="D227" s="39"/>
      <c r="E227" s="39"/>
      <c r="F227" s="39"/>
      <c r="G227" s="39"/>
      <c r="H227" s="37"/>
      <c r="I227" s="40"/>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37"/>
      <c r="BS227" s="37"/>
      <c r="BT227" s="37"/>
      <c r="BU227" s="37"/>
      <c r="BV227" s="37"/>
      <c r="BW227" s="37"/>
      <c r="BX227" s="37"/>
      <c r="BY227" s="37"/>
      <c r="BZ227" s="37"/>
      <c r="CA227" s="37"/>
      <c r="CB227" s="37"/>
      <c r="CC227" s="37"/>
      <c r="CD227" s="37"/>
    </row>
    <row r="228" spans="1:82" ht="16.5" customHeight="1" x14ac:dyDescent="0.15">
      <c r="A228" s="39"/>
      <c r="B228" s="39"/>
      <c r="C228" s="39"/>
      <c r="D228" s="39"/>
      <c r="E228" s="39"/>
      <c r="F228" s="39"/>
      <c r="G228" s="39"/>
      <c r="H228" s="37"/>
      <c r="I228" s="40"/>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c r="BE228" s="37"/>
      <c r="BF228" s="37"/>
      <c r="BG228" s="37"/>
      <c r="BH228" s="37"/>
      <c r="BI228" s="37"/>
      <c r="BJ228" s="37"/>
      <c r="BK228" s="37"/>
      <c r="BL228" s="37"/>
      <c r="BM228" s="37"/>
      <c r="BN228" s="37"/>
      <c r="BO228" s="37"/>
      <c r="BP228" s="37"/>
      <c r="BQ228" s="37"/>
      <c r="BR228" s="37"/>
      <c r="BS228" s="37"/>
      <c r="BT228" s="37"/>
      <c r="BU228" s="37"/>
      <c r="BV228" s="37"/>
      <c r="BW228" s="37"/>
      <c r="BX228" s="37"/>
      <c r="BY228" s="37"/>
      <c r="BZ228" s="37"/>
      <c r="CA228" s="37"/>
      <c r="CB228" s="37"/>
      <c r="CC228" s="37"/>
      <c r="CD228" s="37"/>
    </row>
    <row r="229" spans="1:82" ht="16.5" customHeight="1" x14ac:dyDescent="0.15">
      <c r="A229" s="39"/>
      <c r="B229" s="39"/>
      <c r="C229" s="39"/>
      <c r="D229" s="39"/>
      <c r="E229" s="39"/>
      <c r="F229" s="39"/>
      <c r="G229" s="39"/>
      <c r="H229" s="37"/>
      <c r="I229" s="40"/>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c r="BI229" s="37"/>
      <c r="BJ229" s="37"/>
      <c r="BK229" s="37"/>
      <c r="BL229" s="37"/>
      <c r="BM229" s="37"/>
      <c r="BN229" s="37"/>
      <c r="BO229" s="37"/>
      <c r="BP229" s="37"/>
      <c r="BQ229" s="37"/>
      <c r="BR229" s="37"/>
      <c r="BS229" s="37"/>
      <c r="BT229" s="37"/>
      <c r="BU229" s="37"/>
      <c r="BV229" s="37"/>
      <c r="BW229" s="37"/>
      <c r="BX229" s="37"/>
      <c r="BY229" s="37"/>
      <c r="BZ229" s="37"/>
      <c r="CA229" s="37"/>
      <c r="CB229" s="37"/>
      <c r="CC229" s="37"/>
      <c r="CD229" s="37"/>
    </row>
    <row r="230" spans="1:82" ht="16.5" customHeight="1" x14ac:dyDescent="0.15">
      <c r="A230" s="39"/>
      <c r="B230" s="39"/>
      <c r="C230" s="39"/>
      <c r="D230" s="39"/>
      <c r="E230" s="39"/>
      <c r="F230" s="39"/>
      <c r="G230" s="39"/>
      <c r="H230" s="37"/>
      <c r="I230" s="40"/>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c r="AY230" s="37"/>
      <c r="AZ230" s="37"/>
      <c r="BA230" s="37"/>
      <c r="BB230" s="37"/>
      <c r="BC230" s="37"/>
      <c r="BD230" s="37"/>
      <c r="BE230" s="37"/>
      <c r="BF230" s="37"/>
      <c r="BG230" s="37"/>
      <c r="BH230" s="37"/>
      <c r="BI230" s="37"/>
      <c r="BJ230" s="37"/>
      <c r="BK230" s="37"/>
      <c r="BL230" s="37"/>
      <c r="BM230" s="37"/>
      <c r="BN230" s="37"/>
      <c r="BO230" s="37"/>
      <c r="BP230" s="37"/>
      <c r="BQ230" s="37"/>
      <c r="BR230" s="37"/>
      <c r="BS230" s="37"/>
      <c r="BT230" s="37"/>
      <c r="BU230" s="37"/>
      <c r="BV230" s="37"/>
      <c r="BW230" s="37"/>
      <c r="BX230" s="37"/>
      <c r="BY230" s="37"/>
      <c r="BZ230" s="37"/>
      <c r="CA230" s="37"/>
      <c r="CB230" s="37"/>
      <c r="CC230" s="37"/>
      <c r="CD230" s="37"/>
    </row>
    <row r="231" spans="1:82" ht="16.5" customHeight="1" x14ac:dyDescent="0.15">
      <c r="A231" s="39"/>
      <c r="B231" s="39"/>
      <c r="C231" s="39"/>
      <c r="D231" s="39"/>
      <c r="E231" s="39"/>
      <c r="F231" s="39"/>
      <c r="G231" s="39"/>
      <c r="H231" s="37"/>
      <c r="I231" s="40"/>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37"/>
      <c r="BD231" s="37"/>
      <c r="BE231" s="37"/>
      <c r="BF231" s="37"/>
      <c r="BG231" s="37"/>
      <c r="BH231" s="37"/>
      <c r="BI231" s="37"/>
      <c r="BJ231" s="37"/>
      <c r="BK231" s="37"/>
      <c r="BL231" s="37"/>
      <c r="BM231" s="37"/>
      <c r="BN231" s="37"/>
      <c r="BO231" s="37"/>
      <c r="BP231" s="37"/>
      <c r="BQ231" s="37"/>
      <c r="BR231" s="37"/>
      <c r="BS231" s="37"/>
      <c r="BT231" s="37"/>
      <c r="BU231" s="37"/>
      <c r="BV231" s="37"/>
      <c r="BW231" s="37"/>
      <c r="BX231" s="37"/>
      <c r="BY231" s="37"/>
      <c r="BZ231" s="37"/>
      <c r="CA231" s="37"/>
      <c r="CB231" s="37"/>
      <c r="CC231" s="37"/>
      <c r="CD231" s="37"/>
    </row>
    <row r="232" spans="1:82" ht="16.5" customHeight="1" x14ac:dyDescent="0.15">
      <c r="A232" s="39"/>
      <c r="B232" s="39"/>
      <c r="C232" s="39"/>
      <c r="D232" s="39"/>
      <c r="E232" s="39"/>
      <c r="F232" s="39"/>
      <c r="G232" s="39"/>
      <c r="H232" s="37"/>
      <c r="I232" s="40"/>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37"/>
      <c r="BD232" s="37"/>
      <c r="BE232" s="37"/>
      <c r="BF232" s="37"/>
      <c r="BG232" s="37"/>
      <c r="BH232" s="37"/>
      <c r="BI232" s="37"/>
      <c r="BJ232" s="37"/>
      <c r="BK232" s="37"/>
      <c r="BL232" s="37"/>
      <c r="BM232" s="37"/>
      <c r="BN232" s="37"/>
      <c r="BO232" s="37"/>
      <c r="BP232" s="37"/>
      <c r="BQ232" s="37"/>
      <c r="BR232" s="37"/>
      <c r="BS232" s="37"/>
      <c r="BT232" s="37"/>
      <c r="BU232" s="37"/>
      <c r="BV232" s="37"/>
      <c r="BW232" s="37"/>
      <c r="BX232" s="37"/>
      <c r="BY232" s="37"/>
      <c r="BZ232" s="37"/>
      <c r="CA232" s="37"/>
      <c r="CB232" s="37"/>
      <c r="CC232" s="37"/>
      <c r="CD232" s="37"/>
    </row>
    <row r="233" spans="1:82" ht="16.5" customHeight="1" x14ac:dyDescent="0.15">
      <c r="A233" s="39"/>
      <c r="B233" s="39"/>
      <c r="C233" s="39"/>
      <c r="D233" s="39"/>
      <c r="E233" s="39"/>
      <c r="F233" s="39"/>
      <c r="G233" s="39"/>
      <c r="H233" s="37"/>
      <c r="I233" s="40"/>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37"/>
      <c r="CA233" s="37"/>
      <c r="CB233" s="37"/>
      <c r="CC233" s="37"/>
      <c r="CD233" s="37"/>
    </row>
    <row r="234" spans="1:82" ht="16.5" customHeight="1" x14ac:dyDescent="0.15">
      <c r="A234" s="39"/>
      <c r="B234" s="39"/>
      <c r="C234" s="39"/>
      <c r="D234" s="39"/>
      <c r="E234" s="39"/>
      <c r="F234" s="39"/>
      <c r="G234" s="39"/>
      <c r="H234" s="37"/>
      <c r="I234" s="40"/>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7"/>
      <c r="BM234" s="37"/>
      <c r="BN234" s="37"/>
      <c r="BO234" s="37"/>
      <c r="BP234" s="37"/>
      <c r="BQ234" s="37"/>
      <c r="BR234" s="37"/>
      <c r="BS234" s="37"/>
      <c r="BT234" s="37"/>
      <c r="BU234" s="37"/>
      <c r="BV234" s="37"/>
      <c r="BW234" s="37"/>
      <c r="BX234" s="37"/>
      <c r="BY234" s="37"/>
      <c r="BZ234" s="37"/>
      <c r="CA234" s="37"/>
      <c r="CB234" s="37"/>
      <c r="CC234" s="37"/>
      <c r="CD234" s="37"/>
    </row>
    <row r="235" spans="1:82" ht="16.5" customHeight="1" x14ac:dyDescent="0.15">
      <c r="A235" s="39"/>
      <c r="B235" s="39"/>
      <c r="C235" s="39"/>
      <c r="D235" s="39"/>
      <c r="E235" s="39"/>
      <c r="F235" s="39"/>
      <c r="G235" s="39"/>
      <c r="H235" s="37"/>
      <c r="I235" s="40"/>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c r="AX235" s="37"/>
      <c r="AY235" s="37"/>
      <c r="AZ235" s="37"/>
      <c r="BA235" s="37"/>
      <c r="BB235" s="37"/>
      <c r="BC235" s="37"/>
      <c r="BD235" s="37"/>
      <c r="BE235" s="37"/>
      <c r="BF235" s="37"/>
      <c r="BG235" s="37"/>
      <c r="BH235" s="37"/>
      <c r="BI235" s="37"/>
      <c r="BJ235" s="37"/>
      <c r="BK235" s="37"/>
      <c r="BL235" s="37"/>
      <c r="BM235" s="37"/>
      <c r="BN235" s="37"/>
      <c r="BO235" s="37"/>
      <c r="BP235" s="37"/>
      <c r="BQ235" s="37"/>
      <c r="BR235" s="37"/>
      <c r="BS235" s="37"/>
      <c r="BT235" s="37"/>
      <c r="BU235" s="37"/>
      <c r="BV235" s="37"/>
      <c r="BW235" s="37"/>
      <c r="BX235" s="37"/>
      <c r="BY235" s="37"/>
      <c r="BZ235" s="37"/>
      <c r="CA235" s="37"/>
      <c r="CB235" s="37"/>
      <c r="CC235" s="37"/>
      <c r="CD235" s="37"/>
    </row>
    <row r="236" spans="1:82" ht="16.5" customHeight="1" x14ac:dyDescent="0.15">
      <c r="A236" s="39"/>
      <c r="B236" s="39"/>
      <c r="C236" s="39"/>
      <c r="D236" s="39"/>
      <c r="E236" s="39"/>
      <c r="F236" s="39"/>
      <c r="G236" s="39"/>
      <c r="H236" s="37"/>
      <c r="I236" s="40"/>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7"/>
      <c r="AZ236" s="37"/>
      <c r="BA236" s="37"/>
      <c r="BB236" s="37"/>
      <c r="BC236" s="37"/>
      <c r="BD236" s="37"/>
      <c r="BE236" s="37"/>
      <c r="BF236" s="37"/>
      <c r="BG236" s="37"/>
      <c r="BH236" s="37"/>
      <c r="BI236" s="37"/>
      <c r="BJ236" s="37"/>
      <c r="BK236" s="37"/>
      <c r="BL236" s="37"/>
      <c r="BM236" s="37"/>
      <c r="BN236" s="37"/>
      <c r="BO236" s="37"/>
      <c r="BP236" s="37"/>
      <c r="BQ236" s="37"/>
      <c r="BR236" s="37"/>
      <c r="BS236" s="37"/>
      <c r="BT236" s="37"/>
      <c r="BU236" s="37"/>
      <c r="BV236" s="37"/>
      <c r="BW236" s="37"/>
      <c r="BX236" s="37"/>
      <c r="BY236" s="37"/>
      <c r="BZ236" s="37"/>
      <c r="CA236" s="37"/>
      <c r="CB236" s="37"/>
      <c r="CC236" s="37"/>
      <c r="CD236" s="37"/>
    </row>
    <row r="237" spans="1:82" ht="16.5" customHeight="1" x14ac:dyDescent="0.15">
      <c r="A237" s="39"/>
      <c r="B237" s="39"/>
      <c r="C237" s="39"/>
      <c r="D237" s="39"/>
      <c r="E237" s="39"/>
      <c r="F237" s="39"/>
      <c r="G237" s="39"/>
      <c r="H237" s="37"/>
      <c r="I237" s="40"/>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c r="AV237" s="37"/>
      <c r="AW237" s="37"/>
      <c r="AX237" s="37"/>
      <c r="AY237" s="37"/>
      <c r="AZ237" s="37"/>
      <c r="BA237" s="37"/>
      <c r="BB237" s="37"/>
      <c r="BC237" s="37"/>
      <c r="BD237" s="37"/>
      <c r="BE237" s="37"/>
      <c r="BF237" s="37"/>
      <c r="BG237" s="37"/>
      <c r="BH237" s="37"/>
      <c r="BI237" s="37"/>
      <c r="BJ237" s="37"/>
      <c r="BK237" s="37"/>
      <c r="BL237" s="37"/>
      <c r="BM237" s="37"/>
      <c r="BN237" s="37"/>
      <c r="BO237" s="37"/>
      <c r="BP237" s="37"/>
      <c r="BQ237" s="37"/>
      <c r="BR237" s="37"/>
      <c r="BS237" s="37"/>
      <c r="BT237" s="37"/>
      <c r="BU237" s="37"/>
      <c r="BV237" s="37"/>
      <c r="BW237" s="37"/>
      <c r="BX237" s="37"/>
      <c r="BY237" s="37"/>
      <c r="BZ237" s="37"/>
      <c r="CA237" s="37"/>
      <c r="CB237" s="37"/>
      <c r="CC237" s="37"/>
      <c r="CD237" s="37"/>
    </row>
    <row r="238" spans="1:82" ht="16.5" customHeight="1" x14ac:dyDescent="0.15">
      <c r="A238" s="39"/>
      <c r="B238" s="39"/>
      <c r="C238" s="39"/>
      <c r="D238" s="39"/>
      <c r="E238" s="39"/>
      <c r="F238" s="39"/>
      <c r="G238" s="39"/>
      <c r="H238" s="37"/>
      <c r="I238" s="40"/>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c r="BF238" s="37"/>
      <c r="BG238" s="37"/>
      <c r="BH238" s="37"/>
      <c r="BI238" s="37"/>
      <c r="BJ238" s="37"/>
      <c r="BK238" s="37"/>
      <c r="BL238" s="37"/>
      <c r="BM238" s="37"/>
      <c r="BN238" s="37"/>
      <c r="BO238" s="37"/>
      <c r="BP238" s="37"/>
      <c r="BQ238" s="37"/>
      <c r="BR238" s="37"/>
      <c r="BS238" s="37"/>
      <c r="BT238" s="37"/>
      <c r="BU238" s="37"/>
      <c r="BV238" s="37"/>
      <c r="BW238" s="37"/>
      <c r="BX238" s="37"/>
      <c r="BY238" s="37"/>
      <c r="BZ238" s="37"/>
      <c r="CA238" s="37"/>
      <c r="CB238" s="37"/>
      <c r="CC238" s="37"/>
      <c r="CD238" s="37"/>
    </row>
    <row r="239" spans="1:82" ht="16.5" customHeight="1" x14ac:dyDescent="0.15">
      <c r="A239" s="39"/>
      <c r="B239" s="39"/>
      <c r="C239" s="39"/>
      <c r="D239" s="39"/>
      <c r="E239" s="39"/>
      <c r="F239" s="39"/>
      <c r="G239" s="39"/>
      <c r="H239" s="37"/>
      <c r="I239" s="40"/>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c r="AV239" s="37"/>
      <c r="AW239" s="37"/>
      <c r="AX239" s="37"/>
      <c r="AY239" s="37"/>
      <c r="AZ239" s="37"/>
      <c r="BA239" s="37"/>
      <c r="BB239" s="37"/>
      <c r="BC239" s="37"/>
      <c r="BD239" s="37"/>
      <c r="BE239" s="37"/>
      <c r="BF239" s="37"/>
      <c r="BG239" s="37"/>
      <c r="BH239" s="37"/>
      <c r="BI239" s="37"/>
      <c r="BJ239" s="37"/>
      <c r="BK239" s="37"/>
      <c r="BL239" s="37"/>
      <c r="BM239" s="37"/>
      <c r="BN239" s="37"/>
      <c r="BO239" s="37"/>
      <c r="BP239" s="37"/>
      <c r="BQ239" s="37"/>
      <c r="BR239" s="37"/>
      <c r="BS239" s="37"/>
      <c r="BT239" s="37"/>
      <c r="BU239" s="37"/>
      <c r="BV239" s="37"/>
      <c r="BW239" s="37"/>
      <c r="BX239" s="37"/>
      <c r="BY239" s="37"/>
      <c r="BZ239" s="37"/>
      <c r="CA239" s="37"/>
      <c r="CB239" s="37"/>
      <c r="CC239" s="37"/>
      <c r="CD239" s="37"/>
    </row>
    <row r="240" spans="1:82" ht="16.5" customHeight="1" x14ac:dyDescent="0.15">
      <c r="A240" s="39"/>
      <c r="B240" s="39"/>
      <c r="C240" s="39"/>
      <c r="D240" s="39"/>
      <c r="E240" s="39"/>
      <c r="F240" s="39"/>
      <c r="G240" s="39"/>
      <c r="H240" s="37"/>
      <c r="I240" s="40"/>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s="37"/>
      <c r="BO240" s="37"/>
      <c r="BP240" s="37"/>
      <c r="BQ240" s="37"/>
      <c r="BR240" s="37"/>
      <c r="BS240" s="37"/>
      <c r="BT240" s="37"/>
      <c r="BU240" s="37"/>
      <c r="BV240" s="37"/>
      <c r="BW240" s="37"/>
      <c r="BX240" s="37"/>
      <c r="BY240" s="37"/>
      <c r="BZ240" s="37"/>
      <c r="CA240" s="37"/>
      <c r="CB240" s="37"/>
      <c r="CC240" s="37"/>
      <c r="CD240" s="37"/>
    </row>
    <row r="241" spans="1:82" ht="16.5" customHeight="1" x14ac:dyDescent="0.15">
      <c r="A241" s="39"/>
      <c r="B241" s="39"/>
      <c r="C241" s="39"/>
      <c r="D241" s="39"/>
      <c r="E241" s="39"/>
      <c r="F241" s="39"/>
      <c r="G241" s="39"/>
      <c r="H241" s="37"/>
      <c r="I241" s="40"/>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37"/>
      <c r="BR241" s="37"/>
      <c r="BS241" s="37"/>
      <c r="BT241" s="37"/>
      <c r="BU241" s="37"/>
      <c r="BV241" s="37"/>
      <c r="BW241" s="37"/>
      <c r="BX241" s="37"/>
      <c r="BY241" s="37"/>
      <c r="BZ241" s="37"/>
      <c r="CA241" s="37"/>
      <c r="CB241" s="37"/>
      <c r="CC241" s="37"/>
      <c r="CD241" s="37"/>
    </row>
    <row r="242" spans="1:82" ht="16.5" customHeight="1" x14ac:dyDescent="0.15">
      <c r="A242" s="39"/>
      <c r="B242" s="39"/>
      <c r="C242" s="39"/>
      <c r="D242" s="39"/>
      <c r="E242" s="39"/>
      <c r="F242" s="39"/>
      <c r="G242" s="39"/>
      <c r="H242" s="37"/>
      <c r="I242" s="40"/>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L242" s="37"/>
      <c r="BM242" s="37"/>
      <c r="BN242" s="37"/>
      <c r="BO242" s="37"/>
      <c r="BP242" s="37"/>
      <c r="BQ242" s="37"/>
      <c r="BR242" s="37"/>
      <c r="BS242" s="37"/>
      <c r="BT242" s="37"/>
      <c r="BU242" s="37"/>
      <c r="BV242" s="37"/>
      <c r="BW242" s="37"/>
      <c r="BX242" s="37"/>
      <c r="BY242" s="37"/>
      <c r="BZ242" s="37"/>
      <c r="CA242" s="37"/>
      <c r="CB242" s="37"/>
      <c r="CC242" s="37"/>
      <c r="CD242" s="37"/>
    </row>
    <row r="243" spans="1:82" ht="16.5" customHeight="1" x14ac:dyDescent="0.15">
      <c r="A243" s="39"/>
      <c r="B243" s="39"/>
      <c r="C243" s="39"/>
      <c r="D243" s="39"/>
      <c r="E243" s="39"/>
      <c r="F243" s="39"/>
      <c r="G243" s="39"/>
      <c r="H243" s="37"/>
      <c r="I243" s="40"/>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37"/>
      <c r="BD243" s="37"/>
      <c r="BE243" s="37"/>
      <c r="BF243" s="37"/>
      <c r="BG243" s="37"/>
      <c r="BH243" s="37"/>
      <c r="BI243" s="37"/>
      <c r="BJ243" s="37"/>
      <c r="BK243" s="37"/>
      <c r="BL243" s="37"/>
      <c r="BM243" s="37"/>
      <c r="BN243" s="37"/>
      <c r="BO243" s="37"/>
      <c r="BP243" s="37"/>
      <c r="BQ243" s="37"/>
      <c r="BR243" s="37"/>
      <c r="BS243" s="37"/>
      <c r="BT243" s="37"/>
      <c r="BU243" s="37"/>
      <c r="BV243" s="37"/>
      <c r="BW243" s="37"/>
      <c r="BX243" s="37"/>
      <c r="BY243" s="37"/>
      <c r="BZ243" s="37"/>
      <c r="CA243" s="37"/>
      <c r="CB243" s="37"/>
      <c r="CC243" s="37"/>
      <c r="CD243" s="37"/>
    </row>
    <row r="244" spans="1:82" ht="16.5" customHeight="1" x14ac:dyDescent="0.15">
      <c r="A244" s="39"/>
      <c r="B244" s="39"/>
      <c r="C244" s="39"/>
      <c r="D244" s="39"/>
      <c r="E244" s="39"/>
      <c r="F244" s="39"/>
      <c r="G244" s="39"/>
      <c r="H244" s="37"/>
      <c r="I244" s="40"/>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c r="AV244" s="37"/>
      <c r="AW244" s="37"/>
      <c r="AX244" s="37"/>
      <c r="AY244" s="37"/>
      <c r="AZ244" s="37"/>
      <c r="BA244" s="37"/>
      <c r="BB244" s="37"/>
      <c r="BC244" s="37"/>
      <c r="BD244" s="37"/>
      <c r="BE244" s="37"/>
      <c r="BF244" s="37"/>
      <c r="BG244" s="37"/>
      <c r="BH244" s="37"/>
      <c r="BI244" s="37"/>
      <c r="BJ244" s="37"/>
      <c r="BK244" s="37"/>
      <c r="BL244" s="37"/>
      <c r="BM244" s="37"/>
      <c r="BN244" s="37"/>
      <c r="BO244" s="37"/>
      <c r="BP244" s="37"/>
      <c r="BQ244" s="37"/>
      <c r="BR244" s="37"/>
      <c r="BS244" s="37"/>
      <c r="BT244" s="37"/>
      <c r="BU244" s="37"/>
      <c r="BV244" s="37"/>
      <c r="BW244" s="37"/>
      <c r="BX244" s="37"/>
      <c r="BY244" s="37"/>
      <c r="BZ244" s="37"/>
      <c r="CA244" s="37"/>
      <c r="CB244" s="37"/>
      <c r="CC244" s="37"/>
      <c r="CD244" s="37"/>
    </row>
    <row r="245" spans="1:82" ht="16.5" customHeight="1" x14ac:dyDescent="0.15">
      <c r="A245" s="39"/>
      <c r="B245" s="39"/>
      <c r="C245" s="39"/>
      <c r="D245" s="39"/>
      <c r="E245" s="39"/>
      <c r="F245" s="39"/>
      <c r="G245" s="39"/>
      <c r="H245" s="37"/>
      <c r="I245" s="40"/>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37"/>
      <c r="BD245" s="37"/>
      <c r="BE245" s="37"/>
      <c r="BF245" s="37"/>
      <c r="BG245" s="37"/>
      <c r="BH245" s="37"/>
      <c r="BI245" s="37"/>
      <c r="BJ245" s="37"/>
      <c r="BK245" s="37"/>
      <c r="BL245" s="37"/>
      <c r="BM245" s="37"/>
      <c r="BN245" s="37"/>
      <c r="BO245" s="37"/>
      <c r="BP245" s="37"/>
      <c r="BQ245" s="37"/>
      <c r="BR245" s="37"/>
      <c r="BS245" s="37"/>
      <c r="BT245" s="37"/>
      <c r="BU245" s="37"/>
      <c r="BV245" s="37"/>
      <c r="BW245" s="37"/>
      <c r="BX245" s="37"/>
      <c r="BY245" s="37"/>
      <c r="BZ245" s="37"/>
      <c r="CA245" s="37"/>
      <c r="CB245" s="37"/>
      <c r="CC245" s="37"/>
      <c r="CD245" s="37"/>
    </row>
    <row r="246" spans="1:82" ht="16.5" customHeight="1" x14ac:dyDescent="0.15">
      <c r="A246" s="39"/>
      <c r="B246" s="39"/>
      <c r="C246" s="39"/>
      <c r="D246" s="39"/>
      <c r="E246" s="39"/>
      <c r="F246" s="39"/>
      <c r="G246" s="39"/>
      <c r="H246" s="37"/>
      <c r="I246" s="40"/>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c r="BF246" s="37"/>
      <c r="BG246" s="37"/>
      <c r="BH246" s="37"/>
      <c r="BI246" s="37"/>
      <c r="BJ246" s="37"/>
      <c r="BK246" s="37"/>
      <c r="BL246" s="37"/>
      <c r="BM246" s="37"/>
      <c r="BN246" s="37"/>
      <c r="BO246" s="37"/>
      <c r="BP246" s="37"/>
      <c r="BQ246" s="37"/>
      <c r="BR246" s="37"/>
      <c r="BS246" s="37"/>
      <c r="BT246" s="37"/>
      <c r="BU246" s="37"/>
      <c r="BV246" s="37"/>
      <c r="BW246" s="37"/>
      <c r="BX246" s="37"/>
      <c r="BY246" s="37"/>
      <c r="BZ246" s="37"/>
      <c r="CA246" s="37"/>
      <c r="CB246" s="37"/>
      <c r="CC246" s="37"/>
      <c r="CD246" s="37"/>
    </row>
    <row r="247" spans="1:82" ht="16.5" customHeight="1" x14ac:dyDescent="0.15">
      <c r="A247" s="39"/>
      <c r="B247" s="39"/>
      <c r="C247" s="39"/>
      <c r="D247" s="39"/>
      <c r="E247" s="39"/>
      <c r="F247" s="39"/>
      <c r="G247" s="39"/>
      <c r="H247" s="37"/>
      <c r="I247" s="40"/>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c r="BL247" s="37"/>
      <c r="BM247" s="37"/>
      <c r="BN247" s="37"/>
      <c r="BO247" s="37"/>
      <c r="BP247" s="37"/>
      <c r="BQ247" s="37"/>
      <c r="BR247" s="37"/>
      <c r="BS247" s="37"/>
      <c r="BT247" s="37"/>
      <c r="BU247" s="37"/>
      <c r="BV247" s="37"/>
      <c r="BW247" s="37"/>
      <c r="BX247" s="37"/>
      <c r="BY247" s="37"/>
      <c r="BZ247" s="37"/>
      <c r="CA247" s="37"/>
      <c r="CB247" s="37"/>
      <c r="CC247" s="37"/>
      <c r="CD247" s="37"/>
    </row>
    <row r="248" spans="1:82" ht="16.5" customHeight="1" x14ac:dyDescent="0.15">
      <c r="A248" s="39"/>
      <c r="B248" s="39"/>
      <c r="C248" s="39"/>
      <c r="D248" s="39"/>
      <c r="E248" s="39"/>
      <c r="F248" s="39"/>
      <c r="G248" s="39"/>
      <c r="H248" s="37"/>
      <c r="I248" s="40"/>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7"/>
      <c r="AY248" s="37"/>
      <c r="AZ248" s="37"/>
      <c r="BA248" s="37"/>
      <c r="BB248" s="37"/>
      <c r="BC248" s="37"/>
      <c r="BD248" s="37"/>
      <c r="BE248" s="37"/>
      <c r="BF248" s="37"/>
      <c r="BG248" s="37"/>
      <c r="BH248" s="37"/>
      <c r="BI248" s="37"/>
      <c r="BJ248" s="37"/>
      <c r="BK248" s="37"/>
      <c r="BL248" s="37"/>
      <c r="BM248" s="37"/>
      <c r="BN248" s="37"/>
      <c r="BO248" s="37"/>
      <c r="BP248" s="37"/>
      <c r="BQ248" s="37"/>
      <c r="BR248" s="37"/>
      <c r="BS248" s="37"/>
      <c r="BT248" s="37"/>
      <c r="BU248" s="37"/>
      <c r="BV248" s="37"/>
      <c r="BW248" s="37"/>
      <c r="BX248" s="37"/>
      <c r="BY248" s="37"/>
      <c r="BZ248" s="37"/>
      <c r="CA248" s="37"/>
      <c r="CB248" s="37"/>
      <c r="CC248" s="37"/>
      <c r="CD248" s="37"/>
    </row>
    <row r="249" spans="1:82" ht="16.5" customHeight="1" x14ac:dyDescent="0.15">
      <c r="A249" s="39"/>
      <c r="B249" s="39"/>
      <c r="C249" s="39"/>
      <c r="D249" s="39"/>
      <c r="E249" s="39"/>
      <c r="F249" s="39"/>
      <c r="G249" s="39"/>
      <c r="H249" s="37"/>
      <c r="I249" s="40"/>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7"/>
      <c r="AY249" s="37"/>
      <c r="AZ249" s="37"/>
      <c r="BA249" s="37"/>
      <c r="BB249" s="37"/>
      <c r="BC249" s="37"/>
      <c r="BD249" s="37"/>
      <c r="BE249" s="37"/>
      <c r="BF249" s="37"/>
      <c r="BG249" s="37"/>
      <c r="BH249" s="37"/>
      <c r="BI249" s="37"/>
      <c r="BJ249" s="37"/>
      <c r="BK249" s="37"/>
      <c r="BL249" s="37"/>
      <c r="BM249" s="37"/>
      <c r="BN249" s="37"/>
      <c r="BO249" s="37"/>
      <c r="BP249" s="37"/>
      <c r="BQ249" s="37"/>
      <c r="BR249" s="37"/>
      <c r="BS249" s="37"/>
      <c r="BT249" s="37"/>
      <c r="BU249" s="37"/>
      <c r="BV249" s="37"/>
      <c r="BW249" s="37"/>
      <c r="BX249" s="37"/>
      <c r="BY249" s="37"/>
      <c r="BZ249" s="37"/>
      <c r="CA249" s="37"/>
      <c r="CB249" s="37"/>
      <c r="CC249" s="37"/>
      <c r="CD249" s="37"/>
    </row>
    <row r="250" spans="1:82" ht="16.5" customHeight="1" x14ac:dyDescent="0.15">
      <c r="A250" s="39"/>
      <c r="B250" s="39"/>
      <c r="C250" s="39"/>
      <c r="D250" s="39"/>
      <c r="E250" s="39"/>
      <c r="F250" s="39"/>
      <c r="G250" s="39"/>
      <c r="H250" s="37"/>
      <c r="I250" s="40"/>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37"/>
      <c r="BD250" s="37"/>
      <c r="BE250" s="37"/>
      <c r="BF250" s="37"/>
      <c r="BG250" s="37"/>
      <c r="BH250" s="37"/>
      <c r="BI250" s="37"/>
      <c r="BJ250" s="37"/>
      <c r="BK250" s="37"/>
      <c r="BL250" s="37"/>
      <c r="BM250" s="37"/>
      <c r="BN250" s="37"/>
      <c r="BO250" s="37"/>
      <c r="BP250" s="37"/>
      <c r="BQ250" s="37"/>
      <c r="BR250" s="37"/>
      <c r="BS250" s="37"/>
      <c r="BT250" s="37"/>
      <c r="BU250" s="37"/>
      <c r="BV250" s="37"/>
      <c r="BW250" s="37"/>
      <c r="BX250" s="37"/>
      <c r="BY250" s="37"/>
      <c r="BZ250" s="37"/>
      <c r="CA250" s="37"/>
      <c r="CB250" s="37"/>
      <c r="CC250" s="37"/>
      <c r="CD250" s="37"/>
    </row>
    <row r="251" spans="1:82" ht="16.5" customHeight="1" x14ac:dyDescent="0.15">
      <c r="A251" s="39"/>
      <c r="B251" s="39"/>
      <c r="C251" s="39"/>
      <c r="D251" s="39"/>
      <c r="E251" s="39"/>
      <c r="F251" s="39"/>
      <c r="G251" s="39"/>
      <c r="H251" s="37"/>
      <c r="I251" s="40"/>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7"/>
      <c r="AY251" s="37"/>
      <c r="AZ251" s="37"/>
      <c r="BA251" s="37"/>
      <c r="BB251" s="37"/>
      <c r="BC251" s="37"/>
      <c r="BD251" s="37"/>
      <c r="BE251" s="37"/>
      <c r="BF251" s="37"/>
      <c r="BG251" s="37"/>
      <c r="BH251" s="37"/>
      <c r="BI251" s="37"/>
      <c r="BJ251" s="37"/>
      <c r="BK251" s="37"/>
      <c r="BL251" s="37"/>
      <c r="BM251" s="37"/>
      <c r="BN251" s="37"/>
      <c r="BO251" s="37"/>
      <c r="BP251" s="37"/>
      <c r="BQ251" s="37"/>
      <c r="BR251" s="37"/>
      <c r="BS251" s="37"/>
      <c r="BT251" s="37"/>
      <c r="BU251" s="37"/>
      <c r="BV251" s="37"/>
      <c r="BW251" s="37"/>
      <c r="BX251" s="37"/>
      <c r="BY251" s="37"/>
      <c r="BZ251" s="37"/>
      <c r="CA251" s="37"/>
      <c r="CB251" s="37"/>
      <c r="CC251" s="37"/>
      <c r="CD251" s="37"/>
    </row>
    <row r="252" spans="1:82" ht="16.5" customHeight="1" x14ac:dyDescent="0.15">
      <c r="A252" s="39"/>
      <c r="B252" s="39"/>
      <c r="C252" s="39"/>
      <c r="D252" s="39"/>
      <c r="E252" s="39"/>
      <c r="F252" s="39"/>
      <c r="G252" s="39"/>
      <c r="H252" s="37"/>
      <c r="I252" s="40"/>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7"/>
      <c r="AY252" s="37"/>
      <c r="AZ252" s="37"/>
      <c r="BA252" s="37"/>
      <c r="BB252" s="37"/>
      <c r="BC252" s="37"/>
      <c r="BD252" s="37"/>
      <c r="BE252" s="37"/>
      <c r="BF252" s="37"/>
      <c r="BG252" s="37"/>
      <c r="BH252" s="37"/>
      <c r="BI252" s="37"/>
      <c r="BJ252" s="37"/>
      <c r="BK252" s="37"/>
      <c r="BL252" s="37"/>
      <c r="BM252" s="37"/>
      <c r="BN252" s="37"/>
      <c r="BO252" s="37"/>
      <c r="BP252" s="37"/>
      <c r="BQ252" s="37"/>
      <c r="BR252" s="37"/>
      <c r="BS252" s="37"/>
      <c r="BT252" s="37"/>
      <c r="BU252" s="37"/>
      <c r="BV252" s="37"/>
      <c r="BW252" s="37"/>
      <c r="BX252" s="37"/>
      <c r="BY252" s="37"/>
      <c r="BZ252" s="37"/>
      <c r="CA252" s="37"/>
      <c r="CB252" s="37"/>
      <c r="CC252" s="37"/>
      <c r="CD252" s="37"/>
    </row>
    <row r="253" spans="1:82" ht="16.5" customHeight="1" x14ac:dyDescent="0.15">
      <c r="A253" s="39"/>
      <c r="B253" s="39"/>
      <c r="C253" s="39"/>
      <c r="D253" s="39"/>
      <c r="E253" s="39"/>
      <c r="F253" s="39"/>
      <c r="G253" s="39"/>
      <c r="H253" s="37"/>
      <c r="I253" s="40"/>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7"/>
      <c r="AY253" s="37"/>
      <c r="AZ253" s="37"/>
      <c r="BA253" s="37"/>
      <c r="BB253" s="37"/>
      <c r="BC253" s="37"/>
      <c r="BD253" s="37"/>
      <c r="BE253" s="37"/>
      <c r="BF253" s="37"/>
      <c r="BG253" s="37"/>
      <c r="BH253" s="37"/>
      <c r="BI253" s="37"/>
      <c r="BJ253" s="37"/>
      <c r="BK253" s="37"/>
      <c r="BL253" s="37"/>
      <c r="BM253" s="37"/>
      <c r="BN253" s="37"/>
      <c r="BO253" s="37"/>
      <c r="BP253" s="37"/>
      <c r="BQ253" s="37"/>
      <c r="BR253" s="37"/>
      <c r="BS253" s="37"/>
      <c r="BT253" s="37"/>
      <c r="BU253" s="37"/>
      <c r="BV253" s="37"/>
      <c r="BW253" s="37"/>
      <c r="BX253" s="37"/>
      <c r="BY253" s="37"/>
      <c r="BZ253" s="37"/>
      <c r="CA253" s="37"/>
      <c r="CB253" s="37"/>
      <c r="CC253" s="37"/>
      <c r="CD253" s="37"/>
    </row>
    <row r="254" spans="1:82" ht="16.5" customHeight="1" x14ac:dyDescent="0.15">
      <c r="A254" s="39"/>
      <c r="B254" s="39"/>
      <c r="C254" s="39"/>
      <c r="D254" s="39"/>
      <c r="E254" s="39"/>
      <c r="F254" s="39"/>
      <c r="G254" s="39"/>
      <c r="H254" s="37"/>
      <c r="I254" s="40"/>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7"/>
      <c r="AY254" s="37"/>
      <c r="AZ254" s="37"/>
      <c r="BA254" s="37"/>
      <c r="BB254" s="37"/>
      <c r="BC254" s="37"/>
      <c r="BD254" s="37"/>
      <c r="BE254" s="37"/>
      <c r="BF254" s="37"/>
      <c r="BG254" s="37"/>
      <c r="BH254" s="37"/>
      <c r="BI254" s="37"/>
      <c r="BJ254" s="37"/>
      <c r="BK254" s="37"/>
      <c r="BL254" s="37"/>
      <c r="BM254" s="37"/>
      <c r="BN254" s="37"/>
      <c r="BO254" s="37"/>
      <c r="BP254" s="37"/>
      <c r="BQ254" s="37"/>
      <c r="BR254" s="37"/>
      <c r="BS254" s="37"/>
      <c r="BT254" s="37"/>
      <c r="BU254" s="37"/>
      <c r="BV254" s="37"/>
      <c r="BW254" s="37"/>
      <c r="BX254" s="37"/>
      <c r="BY254" s="37"/>
      <c r="BZ254" s="37"/>
      <c r="CA254" s="37"/>
      <c r="CB254" s="37"/>
      <c r="CC254" s="37"/>
      <c r="CD254" s="37"/>
    </row>
    <row r="255" spans="1:82" ht="16.5" customHeight="1" x14ac:dyDescent="0.15">
      <c r="A255" s="39"/>
      <c r="B255" s="39"/>
      <c r="C255" s="39"/>
      <c r="D255" s="39"/>
      <c r="E255" s="39"/>
      <c r="F255" s="39"/>
      <c r="G255" s="39"/>
      <c r="H255" s="37"/>
      <c r="I255" s="40"/>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c r="BF255" s="37"/>
      <c r="BG255" s="37"/>
      <c r="BH255" s="37"/>
      <c r="BI255" s="37"/>
      <c r="BJ255" s="37"/>
      <c r="BK255" s="37"/>
      <c r="BL255" s="37"/>
      <c r="BM255" s="37"/>
      <c r="BN255" s="37"/>
      <c r="BO255" s="37"/>
      <c r="BP255" s="37"/>
      <c r="BQ255" s="37"/>
      <c r="BR255" s="37"/>
      <c r="BS255" s="37"/>
      <c r="BT255" s="37"/>
      <c r="BU255" s="37"/>
      <c r="BV255" s="37"/>
      <c r="BW255" s="37"/>
      <c r="BX255" s="37"/>
      <c r="BY255" s="37"/>
      <c r="BZ255" s="37"/>
      <c r="CA255" s="37"/>
      <c r="CB255" s="37"/>
      <c r="CC255" s="37"/>
      <c r="CD255" s="37"/>
    </row>
    <row r="256" spans="1:82" ht="16.5" customHeight="1" x14ac:dyDescent="0.15">
      <c r="A256" s="39"/>
      <c r="B256" s="39"/>
      <c r="C256" s="39"/>
      <c r="D256" s="39"/>
      <c r="E256" s="39"/>
      <c r="F256" s="39"/>
      <c r="G256" s="39"/>
      <c r="H256" s="37"/>
      <c r="I256" s="40"/>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7"/>
      <c r="AY256" s="37"/>
      <c r="AZ256" s="37"/>
      <c r="BA256" s="37"/>
      <c r="BB256" s="37"/>
      <c r="BC256" s="37"/>
      <c r="BD256" s="37"/>
      <c r="BE256" s="37"/>
      <c r="BF256" s="37"/>
      <c r="BG256" s="37"/>
      <c r="BH256" s="37"/>
      <c r="BI256" s="37"/>
      <c r="BJ256" s="37"/>
      <c r="BK256" s="37"/>
      <c r="BL256" s="37"/>
      <c r="BM256" s="37"/>
      <c r="BN256" s="37"/>
      <c r="BO256" s="37"/>
      <c r="BP256" s="37"/>
      <c r="BQ256" s="37"/>
      <c r="BR256" s="37"/>
      <c r="BS256" s="37"/>
      <c r="BT256" s="37"/>
      <c r="BU256" s="37"/>
      <c r="BV256" s="37"/>
      <c r="BW256" s="37"/>
      <c r="BX256" s="37"/>
      <c r="BY256" s="37"/>
      <c r="BZ256" s="37"/>
      <c r="CA256" s="37"/>
      <c r="CB256" s="37"/>
      <c r="CC256" s="37"/>
      <c r="CD256" s="37"/>
    </row>
    <row r="257" spans="1:82" ht="16.5" customHeight="1" x14ac:dyDescent="0.15">
      <c r="A257" s="39"/>
      <c r="B257" s="39"/>
      <c r="C257" s="39"/>
      <c r="D257" s="39"/>
      <c r="E257" s="39"/>
      <c r="F257" s="39"/>
      <c r="G257" s="39"/>
      <c r="H257" s="37"/>
      <c r="I257" s="40"/>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37"/>
      <c r="BS257" s="37"/>
      <c r="BT257" s="37"/>
      <c r="BU257" s="37"/>
      <c r="BV257" s="37"/>
      <c r="BW257" s="37"/>
      <c r="BX257" s="37"/>
      <c r="BY257" s="37"/>
      <c r="BZ257" s="37"/>
      <c r="CA257" s="37"/>
      <c r="CB257" s="37"/>
      <c r="CC257" s="37"/>
      <c r="CD257" s="37"/>
    </row>
    <row r="258" spans="1:82" ht="16.5" customHeight="1" x14ac:dyDescent="0.15">
      <c r="A258" s="39"/>
      <c r="B258" s="39"/>
      <c r="C258" s="39"/>
      <c r="D258" s="39"/>
      <c r="E258" s="39"/>
      <c r="F258" s="39"/>
      <c r="G258" s="39"/>
      <c r="H258" s="37"/>
      <c r="I258" s="40"/>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7"/>
      <c r="AY258" s="37"/>
      <c r="AZ258" s="37"/>
      <c r="BA258" s="37"/>
      <c r="BB258" s="37"/>
      <c r="BC258" s="37"/>
      <c r="BD258" s="37"/>
      <c r="BE258" s="37"/>
      <c r="BF258" s="37"/>
      <c r="BG258" s="37"/>
      <c r="BH258" s="37"/>
      <c r="BI258" s="37"/>
      <c r="BJ258" s="37"/>
      <c r="BK258" s="37"/>
      <c r="BL258" s="37"/>
      <c r="BM258" s="37"/>
      <c r="BN258" s="37"/>
      <c r="BO258" s="37"/>
      <c r="BP258" s="37"/>
      <c r="BQ258" s="37"/>
      <c r="BR258" s="37"/>
      <c r="BS258" s="37"/>
      <c r="BT258" s="37"/>
      <c r="BU258" s="37"/>
      <c r="BV258" s="37"/>
      <c r="BW258" s="37"/>
      <c r="BX258" s="37"/>
      <c r="BY258" s="37"/>
      <c r="BZ258" s="37"/>
      <c r="CA258" s="37"/>
      <c r="CB258" s="37"/>
      <c r="CC258" s="37"/>
      <c r="CD258" s="37"/>
    </row>
    <row r="259" spans="1:82" ht="16.5" customHeight="1" x14ac:dyDescent="0.15">
      <c r="A259" s="39"/>
      <c r="B259" s="39"/>
      <c r="C259" s="39"/>
      <c r="D259" s="39"/>
      <c r="E259" s="39"/>
      <c r="F259" s="39"/>
      <c r="G259" s="39"/>
      <c r="H259" s="37"/>
      <c r="I259" s="40"/>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c r="BF259" s="37"/>
      <c r="BG259" s="37"/>
      <c r="BH259" s="37"/>
      <c r="BI259" s="37"/>
      <c r="BJ259" s="37"/>
      <c r="BK259" s="37"/>
      <c r="BL259" s="37"/>
      <c r="BM259" s="37"/>
      <c r="BN259" s="37"/>
      <c r="BO259" s="37"/>
      <c r="BP259" s="37"/>
      <c r="BQ259" s="37"/>
      <c r="BR259" s="37"/>
      <c r="BS259" s="37"/>
      <c r="BT259" s="37"/>
      <c r="BU259" s="37"/>
      <c r="BV259" s="37"/>
      <c r="BW259" s="37"/>
      <c r="BX259" s="37"/>
      <c r="BY259" s="37"/>
      <c r="BZ259" s="37"/>
      <c r="CA259" s="37"/>
      <c r="CB259" s="37"/>
      <c r="CC259" s="37"/>
      <c r="CD259" s="37"/>
    </row>
    <row r="260" spans="1:82" ht="16.5" customHeight="1" x14ac:dyDescent="0.15">
      <c r="A260" s="39"/>
      <c r="B260" s="39"/>
      <c r="C260" s="39"/>
      <c r="D260" s="39"/>
      <c r="E260" s="39"/>
      <c r="F260" s="39"/>
      <c r="G260" s="39"/>
      <c r="H260" s="37"/>
      <c r="I260" s="40"/>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7"/>
      <c r="AY260" s="37"/>
      <c r="AZ260" s="37"/>
      <c r="BA260" s="37"/>
      <c r="BB260" s="37"/>
      <c r="BC260" s="37"/>
      <c r="BD260" s="37"/>
      <c r="BE260" s="37"/>
      <c r="BF260" s="37"/>
      <c r="BG260" s="37"/>
      <c r="BH260" s="37"/>
      <c r="BI260" s="37"/>
      <c r="BJ260" s="37"/>
      <c r="BK260" s="37"/>
      <c r="BL260" s="37"/>
      <c r="BM260" s="37"/>
      <c r="BN260" s="37"/>
      <c r="BO260" s="37"/>
      <c r="BP260" s="37"/>
      <c r="BQ260" s="37"/>
      <c r="BR260" s="37"/>
      <c r="BS260" s="37"/>
      <c r="BT260" s="37"/>
      <c r="BU260" s="37"/>
      <c r="BV260" s="37"/>
      <c r="BW260" s="37"/>
      <c r="BX260" s="37"/>
      <c r="BY260" s="37"/>
      <c r="BZ260" s="37"/>
      <c r="CA260" s="37"/>
      <c r="CB260" s="37"/>
      <c r="CC260" s="37"/>
      <c r="CD260" s="37"/>
    </row>
    <row r="261" spans="1:82" ht="16.5" customHeight="1" x14ac:dyDescent="0.15">
      <c r="A261" s="39"/>
      <c r="B261" s="39"/>
      <c r="C261" s="39"/>
      <c r="D261" s="39"/>
      <c r="E261" s="39"/>
      <c r="F261" s="39"/>
      <c r="G261" s="39"/>
      <c r="H261" s="37"/>
      <c r="I261" s="40"/>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7"/>
      <c r="BI261" s="37"/>
      <c r="BJ261" s="37"/>
      <c r="BK261" s="37"/>
      <c r="BL261" s="37"/>
      <c r="BM261" s="37"/>
      <c r="BN261" s="37"/>
      <c r="BO261" s="37"/>
      <c r="BP261" s="37"/>
      <c r="BQ261" s="37"/>
      <c r="BR261" s="37"/>
      <c r="BS261" s="37"/>
      <c r="BT261" s="37"/>
      <c r="BU261" s="37"/>
      <c r="BV261" s="37"/>
      <c r="BW261" s="37"/>
      <c r="BX261" s="37"/>
      <c r="BY261" s="37"/>
      <c r="BZ261" s="37"/>
      <c r="CA261" s="37"/>
      <c r="CB261" s="37"/>
      <c r="CC261" s="37"/>
      <c r="CD261" s="37"/>
    </row>
    <row r="262" spans="1:82" ht="16.5" customHeight="1" x14ac:dyDescent="0.15">
      <c r="A262" s="39"/>
      <c r="B262" s="39"/>
      <c r="C262" s="39"/>
      <c r="D262" s="39"/>
      <c r="E262" s="39"/>
      <c r="F262" s="39"/>
      <c r="G262" s="39"/>
      <c r="H262" s="37"/>
      <c r="I262" s="40"/>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c r="BL262" s="37"/>
      <c r="BM262" s="37"/>
      <c r="BN262" s="37"/>
      <c r="BO262" s="37"/>
      <c r="BP262" s="37"/>
      <c r="BQ262" s="37"/>
      <c r="BR262" s="37"/>
      <c r="BS262" s="37"/>
      <c r="BT262" s="37"/>
      <c r="BU262" s="37"/>
      <c r="BV262" s="37"/>
      <c r="BW262" s="37"/>
      <c r="BX262" s="37"/>
      <c r="BY262" s="37"/>
      <c r="BZ262" s="37"/>
      <c r="CA262" s="37"/>
      <c r="CB262" s="37"/>
      <c r="CC262" s="37"/>
      <c r="CD262" s="37"/>
    </row>
    <row r="263" spans="1:82" ht="16.5" customHeight="1" x14ac:dyDescent="0.15">
      <c r="A263" s="39"/>
      <c r="B263" s="39"/>
      <c r="C263" s="39"/>
      <c r="D263" s="39"/>
      <c r="E263" s="39"/>
      <c r="F263" s="39"/>
      <c r="G263" s="39"/>
      <c r="H263" s="37"/>
      <c r="I263" s="40"/>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37"/>
      <c r="CA263" s="37"/>
      <c r="CB263" s="37"/>
      <c r="CC263" s="37"/>
      <c r="CD263" s="37"/>
    </row>
    <row r="264" spans="1:82" ht="16.5" customHeight="1" x14ac:dyDescent="0.15">
      <c r="A264" s="39"/>
      <c r="B264" s="39"/>
      <c r="C264" s="39"/>
      <c r="D264" s="39"/>
      <c r="E264" s="39"/>
      <c r="F264" s="39"/>
      <c r="G264" s="39"/>
      <c r="H264" s="37"/>
      <c r="I264" s="40"/>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37"/>
      <c r="CA264" s="37"/>
      <c r="CB264" s="37"/>
      <c r="CC264" s="37"/>
      <c r="CD264" s="37"/>
    </row>
    <row r="265" spans="1:82" ht="16.5" customHeight="1" x14ac:dyDescent="0.15">
      <c r="A265" s="39"/>
      <c r="B265" s="39"/>
      <c r="C265" s="39"/>
      <c r="D265" s="39"/>
      <c r="E265" s="39"/>
      <c r="F265" s="39"/>
      <c r="G265" s="39"/>
      <c r="H265" s="37"/>
      <c r="I265" s="40"/>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37"/>
      <c r="CA265" s="37"/>
      <c r="CB265" s="37"/>
      <c r="CC265" s="37"/>
      <c r="CD265" s="37"/>
    </row>
    <row r="266" spans="1:82" ht="16.5" customHeight="1" x14ac:dyDescent="0.15">
      <c r="A266" s="39"/>
      <c r="B266" s="39"/>
      <c r="C266" s="39"/>
      <c r="D266" s="39"/>
      <c r="E266" s="39"/>
      <c r="F266" s="39"/>
      <c r="G266" s="39"/>
      <c r="H266" s="37"/>
      <c r="I266" s="40"/>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BP266" s="37"/>
      <c r="BQ266" s="37"/>
      <c r="BR266" s="37"/>
      <c r="BS266" s="37"/>
      <c r="BT266" s="37"/>
      <c r="BU266" s="37"/>
      <c r="BV266" s="37"/>
      <c r="BW266" s="37"/>
      <c r="BX266" s="37"/>
      <c r="BY266" s="37"/>
      <c r="BZ266" s="37"/>
      <c r="CA266" s="37"/>
      <c r="CB266" s="37"/>
      <c r="CC266" s="37"/>
      <c r="CD266" s="37"/>
    </row>
    <row r="267" spans="1:82" ht="16.5" customHeight="1" x14ac:dyDescent="0.15">
      <c r="A267" s="39"/>
      <c r="B267" s="39"/>
      <c r="C267" s="39"/>
      <c r="D267" s="39"/>
      <c r="E267" s="39"/>
      <c r="F267" s="39"/>
      <c r="G267" s="39"/>
      <c r="H267" s="37"/>
      <c r="I267" s="40"/>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37"/>
      <c r="BD267" s="37"/>
      <c r="BE267" s="37"/>
      <c r="BF267" s="37"/>
      <c r="BG267" s="37"/>
      <c r="BH267" s="37"/>
      <c r="BI267" s="37"/>
      <c r="BJ267" s="37"/>
      <c r="BK267" s="37"/>
      <c r="BL267" s="37"/>
      <c r="BM267" s="37"/>
      <c r="BN267" s="37"/>
      <c r="BO267" s="37"/>
      <c r="BP267" s="37"/>
      <c r="BQ267" s="37"/>
      <c r="BR267" s="37"/>
      <c r="BS267" s="37"/>
      <c r="BT267" s="37"/>
      <c r="BU267" s="37"/>
      <c r="BV267" s="37"/>
      <c r="BW267" s="37"/>
      <c r="BX267" s="37"/>
      <c r="BY267" s="37"/>
      <c r="BZ267" s="37"/>
      <c r="CA267" s="37"/>
      <c r="CB267" s="37"/>
      <c r="CC267" s="37"/>
      <c r="CD267" s="37"/>
    </row>
    <row r="268" spans="1:82" ht="16.5" customHeight="1" x14ac:dyDescent="0.15">
      <c r="A268" s="39"/>
      <c r="B268" s="39"/>
      <c r="C268" s="39"/>
      <c r="D268" s="39"/>
      <c r="E268" s="39"/>
      <c r="F268" s="39"/>
      <c r="G268" s="39"/>
      <c r="H268" s="37"/>
      <c r="I268" s="40"/>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c r="BL268" s="37"/>
      <c r="BM268" s="37"/>
      <c r="BN268" s="37"/>
      <c r="BO268" s="37"/>
      <c r="BP268" s="37"/>
      <c r="BQ268" s="37"/>
      <c r="BR268" s="37"/>
      <c r="BS268" s="37"/>
      <c r="BT268" s="37"/>
      <c r="BU268" s="37"/>
      <c r="BV268" s="37"/>
      <c r="BW268" s="37"/>
      <c r="BX268" s="37"/>
      <c r="BY268" s="37"/>
      <c r="BZ268" s="37"/>
      <c r="CA268" s="37"/>
      <c r="CB268" s="37"/>
      <c r="CC268" s="37"/>
      <c r="CD268" s="37"/>
    </row>
    <row r="269" spans="1:82" ht="16.5" customHeight="1" x14ac:dyDescent="0.15">
      <c r="A269" s="39"/>
      <c r="B269" s="39"/>
      <c r="C269" s="39"/>
      <c r="D269" s="39"/>
      <c r="E269" s="39"/>
      <c r="F269" s="39"/>
      <c r="G269" s="39"/>
      <c r="H269" s="37"/>
      <c r="I269" s="40"/>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37"/>
      <c r="BD269" s="37"/>
      <c r="BE269" s="37"/>
      <c r="BF269" s="37"/>
      <c r="BG269" s="37"/>
      <c r="BH269" s="37"/>
      <c r="BI269" s="37"/>
      <c r="BJ269" s="37"/>
      <c r="BK269" s="37"/>
      <c r="BL269" s="37"/>
      <c r="BM269" s="37"/>
      <c r="BN269" s="37"/>
      <c r="BO269" s="37"/>
      <c r="BP269" s="37"/>
      <c r="BQ269" s="37"/>
      <c r="BR269" s="37"/>
      <c r="BS269" s="37"/>
      <c r="BT269" s="37"/>
      <c r="BU269" s="37"/>
      <c r="BV269" s="37"/>
      <c r="BW269" s="37"/>
      <c r="BX269" s="37"/>
      <c r="BY269" s="37"/>
      <c r="BZ269" s="37"/>
      <c r="CA269" s="37"/>
      <c r="CB269" s="37"/>
      <c r="CC269" s="37"/>
      <c r="CD269" s="37"/>
    </row>
    <row r="270" spans="1:82" ht="16.5" customHeight="1" x14ac:dyDescent="0.15">
      <c r="A270" s="39"/>
      <c r="B270" s="39"/>
      <c r="C270" s="39"/>
      <c r="D270" s="39"/>
      <c r="E270" s="39"/>
      <c r="F270" s="39"/>
      <c r="G270" s="39"/>
      <c r="H270" s="37"/>
      <c r="I270" s="40"/>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c r="BN270" s="37"/>
      <c r="BO270" s="37"/>
      <c r="BP270" s="37"/>
      <c r="BQ270" s="37"/>
      <c r="BR270" s="37"/>
      <c r="BS270" s="37"/>
      <c r="BT270" s="37"/>
      <c r="BU270" s="37"/>
      <c r="BV270" s="37"/>
      <c r="BW270" s="37"/>
      <c r="BX270" s="37"/>
      <c r="BY270" s="37"/>
      <c r="BZ270" s="37"/>
      <c r="CA270" s="37"/>
      <c r="CB270" s="37"/>
      <c r="CC270" s="37"/>
      <c r="CD270" s="37"/>
    </row>
    <row r="271" spans="1:82" ht="16.5" customHeight="1" x14ac:dyDescent="0.15">
      <c r="A271" s="39"/>
      <c r="B271" s="39"/>
      <c r="C271" s="39"/>
      <c r="D271" s="39"/>
      <c r="E271" s="39"/>
      <c r="F271" s="39"/>
      <c r="G271" s="39"/>
      <c r="H271" s="37"/>
      <c r="I271" s="40"/>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c r="BN271" s="37"/>
      <c r="BO271" s="37"/>
      <c r="BP271" s="37"/>
      <c r="BQ271" s="37"/>
      <c r="BR271" s="37"/>
      <c r="BS271" s="37"/>
      <c r="BT271" s="37"/>
      <c r="BU271" s="37"/>
      <c r="BV271" s="37"/>
      <c r="BW271" s="37"/>
      <c r="BX271" s="37"/>
      <c r="BY271" s="37"/>
      <c r="BZ271" s="37"/>
      <c r="CA271" s="37"/>
      <c r="CB271" s="37"/>
      <c r="CC271" s="37"/>
      <c r="CD271" s="37"/>
    </row>
    <row r="272" spans="1:82" ht="16.5" customHeight="1" x14ac:dyDescent="0.15">
      <c r="A272" s="39"/>
      <c r="B272" s="39"/>
      <c r="C272" s="39"/>
      <c r="D272" s="39"/>
      <c r="E272" s="39"/>
      <c r="F272" s="39"/>
      <c r="G272" s="39"/>
      <c r="H272" s="37"/>
      <c r="I272" s="40"/>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c r="BN272" s="37"/>
      <c r="BO272" s="37"/>
      <c r="BP272" s="37"/>
      <c r="BQ272" s="37"/>
      <c r="BR272" s="37"/>
      <c r="BS272" s="37"/>
      <c r="BT272" s="37"/>
      <c r="BU272" s="37"/>
      <c r="BV272" s="37"/>
      <c r="BW272" s="37"/>
      <c r="BX272" s="37"/>
      <c r="BY272" s="37"/>
      <c r="BZ272" s="37"/>
      <c r="CA272" s="37"/>
      <c r="CB272" s="37"/>
      <c r="CC272" s="37"/>
      <c r="CD272" s="37"/>
    </row>
    <row r="273" spans="1:82" ht="16.5" customHeight="1" x14ac:dyDescent="0.15">
      <c r="A273" s="39"/>
      <c r="B273" s="39"/>
      <c r="C273" s="39"/>
      <c r="D273" s="39"/>
      <c r="E273" s="39"/>
      <c r="F273" s="39"/>
      <c r="G273" s="39"/>
      <c r="H273" s="37"/>
      <c r="I273" s="40"/>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c r="BN273" s="37"/>
      <c r="BO273" s="37"/>
      <c r="BP273" s="37"/>
      <c r="BQ273" s="37"/>
      <c r="BR273" s="37"/>
      <c r="BS273" s="37"/>
      <c r="BT273" s="37"/>
      <c r="BU273" s="37"/>
      <c r="BV273" s="37"/>
      <c r="BW273" s="37"/>
      <c r="BX273" s="37"/>
      <c r="BY273" s="37"/>
      <c r="BZ273" s="37"/>
      <c r="CA273" s="37"/>
      <c r="CB273" s="37"/>
      <c r="CC273" s="37"/>
      <c r="CD273" s="37"/>
    </row>
    <row r="274" spans="1:82" ht="16.5" customHeight="1" x14ac:dyDescent="0.15">
      <c r="A274" s="39"/>
      <c r="B274" s="39"/>
      <c r="C274" s="39"/>
      <c r="D274" s="39"/>
      <c r="E274" s="39"/>
      <c r="F274" s="39"/>
      <c r="G274" s="39"/>
      <c r="H274" s="37"/>
      <c r="I274" s="40"/>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37"/>
      <c r="BD274" s="37"/>
      <c r="BE274" s="37"/>
      <c r="BF274" s="37"/>
      <c r="BG274" s="37"/>
      <c r="BH274" s="37"/>
      <c r="BI274" s="37"/>
      <c r="BJ274" s="37"/>
      <c r="BK274" s="37"/>
      <c r="BL274" s="37"/>
      <c r="BM274" s="37"/>
      <c r="BN274" s="37"/>
      <c r="BO274" s="37"/>
      <c r="BP274" s="37"/>
      <c r="BQ274" s="37"/>
      <c r="BR274" s="37"/>
      <c r="BS274" s="37"/>
      <c r="BT274" s="37"/>
      <c r="BU274" s="37"/>
      <c r="BV274" s="37"/>
      <c r="BW274" s="37"/>
      <c r="BX274" s="37"/>
      <c r="BY274" s="37"/>
      <c r="BZ274" s="37"/>
      <c r="CA274" s="37"/>
      <c r="CB274" s="37"/>
      <c r="CC274" s="37"/>
      <c r="CD274" s="37"/>
    </row>
    <row r="275" spans="1:82" ht="16.5" customHeight="1" x14ac:dyDescent="0.15">
      <c r="A275" s="39"/>
      <c r="B275" s="39"/>
      <c r="C275" s="39"/>
      <c r="D275" s="39"/>
      <c r="E275" s="39"/>
      <c r="F275" s="39"/>
      <c r="G275" s="39"/>
      <c r="H275" s="37"/>
      <c r="I275" s="40"/>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c r="BF275" s="37"/>
      <c r="BG275" s="37"/>
      <c r="BH275" s="37"/>
      <c r="BI275" s="37"/>
      <c r="BJ275" s="37"/>
      <c r="BK275" s="37"/>
      <c r="BL275" s="37"/>
      <c r="BM275" s="37"/>
      <c r="BN275" s="37"/>
      <c r="BO275" s="37"/>
      <c r="BP275" s="37"/>
      <c r="BQ275" s="37"/>
      <c r="BR275" s="37"/>
      <c r="BS275" s="37"/>
      <c r="BT275" s="37"/>
      <c r="BU275" s="37"/>
      <c r="BV275" s="37"/>
      <c r="BW275" s="37"/>
      <c r="BX275" s="37"/>
      <c r="BY275" s="37"/>
      <c r="BZ275" s="37"/>
      <c r="CA275" s="37"/>
      <c r="CB275" s="37"/>
      <c r="CC275" s="37"/>
      <c r="CD275" s="37"/>
    </row>
    <row r="276" spans="1:82" ht="16.5" customHeight="1" x14ac:dyDescent="0.15">
      <c r="A276" s="39"/>
      <c r="B276" s="39"/>
      <c r="C276" s="39"/>
      <c r="D276" s="39"/>
      <c r="E276" s="39"/>
      <c r="F276" s="39"/>
      <c r="G276" s="39"/>
      <c r="H276" s="37"/>
      <c r="I276" s="40"/>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7"/>
      <c r="BI276" s="37"/>
      <c r="BJ276" s="37"/>
      <c r="BK276" s="37"/>
      <c r="BL276" s="37"/>
      <c r="BM276" s="37"/>
      <c r="BN276" s="37"/>
      <c r="BO276" s="37"/>
      <c r="BP276" s="37"/>
      <c r="BQ276" s="37"/>
      <c r="BR276" s="37"/>
      <c r="BS276" s="37"/>
      <c r="BT276" s="37"/>
      <c r="BU276" s="37"/>
      <c r="BV276" s="37"/>
      <c r="BW276" s="37"/>
      <c r="BX276" s="37"/>
      <c r="BY276" s="37"/>
      <c r="BZ276" s="37"/>
      <c r="CA276" s="37"/>
      <c r="CB276" s="37"/>
      <c r="CC276" s="37"/>
      <c r="CD276" s="37"/>
    </row>
    <row r="277" spans="1:82" ht="16.5" customHeight="1" x14ac:dyDescent="0.15">
      <c r="A277" s="39"/>
      <c r="B277" s="39"/>
      <c r="C277" s="39"/>
      <c r="D277" s="39"/>
      <c r="E277" s="39"/>
      <c r="F277" s="39"/>
      <c r="G277" s="39"/>
      <c r="H277" s="37"/>
      <c r="I277" s="40"/>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7"/>
      <c r="AY277" s="37"/>
      <c r="AZ277" s="37"/>
      <c r="BA277" s="37"/>
      <c r="BB277" s="37"/>
      <c r="BC277" s="37"/>
      <c r="BD277" s="37"/>
      <c r="BE277" s="37"/>
      <c r="BF277" s="37"/>
      <c r="BG277" s="37"/>
      <c r="BH277" s="37"/>
      <c r="BI277" s="37"/>
      <c r="BJ277" s="37"/>
      <c r="BK277" s="37"/>
      <c r="BL277" s="37"/>
      <c r="BM277" s="37"/>
      <c r="BN277" s="37"/>
      <c r="BO277" s="37"/>
      <c r="BP277" s="37"/>
      <c r="BQ277" s="37"/>
      <c r="BR277" s="37"/>
      <c r="BS277" s="37"/>
      <c r="BT277" s="37"/>
      <c r="BU277" s="37"/>
      <c r="BV277" s="37"/>
      <c r="BW277" s="37"/>
      <c r="BX277" s="37"/>
      <c r="BY277" s="37"/>
      <c r="BZ277" s="37"/>
      <c r="CA277" s="37"/>
      <c r="CB277" s="37"/>
      <c r="CC277" s="37"/>
      <c r="CD277" s="37"/>
    </row>
    <row r="278" spans="1:82" ht="16.5" customHeight="1" x14ac:dyDescent="0.15">
      <c r="A278" s="39"/>
      <c r="B278" s="39"/>
      <c r="C278" s="39"/>
      <c r="D278" s="39"/>
      <c r="E278" s="39"/>
      <c r="F278" s="39"/>
      <c r="G278" s="39"/>
      <c r="H278" s="37"/>
      <c r="I278" s="40"/>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7"/>
      <c r="AY278" s="37"/>
      <c r="AZ278" s="37"/>
      <c r="BA278" s="37"/>
      <c r="BB278" s="37"/>
      <c r="BC278" s="37"/>
      <c r="BD278" s="37"/>
      <c r="BE278" s="37"/>
      <c r="BF278" s="37"/>
      <c r="BG278" s="37"/>
      <c r="BH278" s="37"/>
      <c r="BI278" s="37"/>
      <c r="BJ278" s="37"/>
      <c r="BK278" s="37"/>
      <c r="BL278" s="37"/>
      <c r="BM278" s="37"/>
      <c r="BN278" s="37"/>
      <c r="BO278" s="37"/>
      <c r="BP278" s="37"/>
      <c r="BQ278" s="37"/>
      <c r="BR278" s="37"/>
      <c r="BS278" s="37"/>
      <c r="BT278" s="37"/>
      <c r="BU278" s="37"/>
      <c r="BV278" s="37"/>
      <c r="BW278" s="37"/>
      <c r="BX278" s="37"/>
      <c r="BY278" s="37"/>
      <c r="BZ278" s="37"/>
      <c r="CA278" s="37"/>
      <c r="CB278" s="37"/>
      <c r="CC278" s="37"/>
      <c r="CD278" s="37"/>
    </row>
    <row r="279" spans="1:82" ht="16.5" customHeight="1" x14ac:dyDescent="0.15">
      <c r="A279" s="39"/>
      <c r="B279" s="39"/>
      <c r="C279" s="39"/>
      <c r="D279" s="39"/>
      <c r="E279" s="39"/>
      <c r="F279" s="39"/>
      <c r="G279" s="39"/>
      <c r="H279" s="37"/>
      <c r="I279" s="40"/>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7"/>
      <c r="BI279" s="37"/>
      <c r="BJ279" s="37"/>
      <c r="BK279" s="37"/>
      <c r="BL279" s="37"/>
      <c r="BM279" s="37"/>
      <c r="BN279" s="37"/>
      <c r="BO279" s="37"/>
      <c r="BP279" s="37"/>
      <c r="BQ279" s="37"/>
      <c r="BR279" s="37"/>
      <c r="BS279" s="37"/>
      <c r="BT279" s="37"/>
      <c r="BU279" s="37"/>
      <c r="BV279" s="37"/>
      <c r="BW279" s="37"/>
      <c r="BX279" s="37"/>
      <c r="BY279" s="37"/>
      <c r="BZ279" s="37"/>
      <c r="CA279" s="37"/>
      <c r="CB279" s="37"/>
      <c r="CC279" s="37"/>
      <c r="CD279" s="37"/>
    </row>
    <row r="280" spans="1:82" ht="16.5" customHeight="1" x14ac:dyDescent="0.15">
      <c r="A280" s="39"/>
      <c r="B280" s="39"/>
      <c r="C280" s="39"/>
      <c r="D280" s="39"/>
      <c r="E280" s="39"/>
      <c r="F280" s="39"/>
      <c r="G280" s="39"/>
      <c r="H280" s="37"/>
      <c r="I280" s="40"/>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c r="AV280" s="37"/>
      <c r="AW280" s="37"/>
      <c r="AX280" s="37"/>
      <c r="AY280" s="37"/>
      <c r="AZ280" s="37"/>
      <c r="BA280" s="37"/>
      <c r="BB280" s="37"/>
      <c r="BC280" s="37"/>
      <c r="BD280" s="37"/>
      <c r="BE280" s="37"/>
      <c r="BF280" s="37"/>
      <c r="BG280" s="37"/>
      <c r="BH280" s="37"/>
      <c r="BI280" s="37"/>
      <c r="BJ280" s="37"/>
      <c r="BK280" s="37"/>
      <c r="BL280" s="37"/>
      <c r="BM280" s="37"/>
      <c r="BN280" s="37"/>
      <c r="BO280" s="37"/>
      <c r="BP280" s="37"/>
      <c r="BQ280" s="37"/>
      <c r="BR280" s="37"/>
      <c r="BS280" s="37"/>
      <c r="BT280" s="37"/>
      <c r="BU280" s="37"/>
      <c r="BV280" s="37"/>
      <c r="BW280" s="37"/>
      <c r="BX280" s="37"/>
      <c r="BY280" s="37"/>
      <c r="BZ280" s="37"/>
      <c r="CA280" s="37"/>
      <c r="CB280" s="37"/>
      <c r="CC280" s="37"/>
      <c r="CD280" s="37"/>
    </row>
    <row r="281" spans="1:82" ht="16.5" customHeight="1" x14ac:dyDescent="0.15">
      <c r="A281" s="39"/>
      <c r="B281" s="39"/>
      <c r="C281" s="39"/>
      <c r="D281" s="39"/>
      <c r="E281" s="39"/>
      <c r="F281" s="39"/>
      <c r="G281" s="39"/>
      <c r="H281" s="37"/>
      <c r="I281" s="40"/>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c r="AU281" s="37"/>
      <c r="AV281" s="37"/>
      <c r="AW281" s="37"/>
      <c r="AX281" s="37"/>
      <c r="AY281" s="37"/>
      <c r="AZ281" s="37"/>
      <c r="BA281" s="37"/>
      <c r="BB281" s="37"/>
      <c r="BC281" s="37"/>
      <c r="BD281" s="37"/>
      <c r="BE281" s="37"/>
      <c r="BF281" s="37"/>
      <c r="BG281" s="37"/>
      <c r="BH281" s="37"/>
      <c r="BI281" s="37"/>
      <c r="BJ281" s="37"/>
      <c r="BK281" s="37"/>
      <c r="BL281" s="37"/>
      <c r="BM281" s="37"/>
      <c r="BN281" s="37"/>
      <c r="BO281" s="37"/>
      <c r="BP281" s="37"/>
      <c r="BQ281" s="37"/>
      <c r="BR281" s="37"/>
      <c r="BS281" s="37"/>
      <c r="BT281" s="37"/>
      <c r="BU281" s="37"/>
      <c r="BV281" s="37"/>
      <c r="BW281" s="37"/>
      <c r="BX281" s="37"/>
      <c r="BY281" s="37"/>
      <c r="BZ281" s="37"/>
      <c r="CA281" s="37"/>
      <c r="CB281" s="37"/>
      <c r="CC281" s="37"/>
      <c r="CD281" s="37"/>
    </row>
    <row r="282" spans="1:82" ht="16.5" customHeight="1" x14ac:dyDescent="0.15">
      <c r="A282" s="39"/>
      <c r="B282" s="39"/>
      <c r="C282" s="39"/>
      <c r="D282" s="39"/>
      <c r="E282" s="39"/>
      <c r="F282" s="39"/>
      <c r="G282" s="39"/>
      <c r="H282" s="37"/>
      <c r="I282" s="40"/>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c r="AX282" s="37"/>
      <c r="AY282" s="37"/>
      <c r="AZ282" s="37"/>
      <c r="BA282" s="37"/>
      <c r="BB282" s="37"/>
      <c r="BC282" s="37"/>
      <c r="BD282" s="37"/>
      <c r="BE282" s="37"/>
      <c r="BF282" s="37"/>
      <c r="BG282" s="37"/>
      <c r="BH282" s="37"/>
      <c r="BI282" s="37"/>
      <c r="BJ282" s="37"/>
      <c r="BK282" s="37"/>
      <c r="BL282" s="37"/>
      <c r="BM282" s="37"/>
      <c r="BN282" s="37"/>
      <c r="BO282" s="37"/>
      <c r="BP282" s="37"/>
      <c r="BQ282" s="37"/>
      <c r="BR282" s="37"/>
      <c r="BS282" s="37"/>
      <c r="BT282" s="37"/>
      <c r="BU282" s="37"/>
      <c r="BV282" s="37"/>
      <c r="BW282" s="37"/>
      <c r="BX282" s="37"/>
      <c r="BY282" s="37"/>
      <c r="BZ282" s="37"/>
      <c r="CA282" s="37"/>
      <c r="CB282" s="37"/>
      <c r="CC282" s="37"/>
      <c r="CD282" s="37"/>
    </row>
    <row r="283" spans="1:82" ht="16.5" customHeight="1" x14ac:dyDescent="0.15">
      <c r="A283" s="39"/>
      <c r="B283" s="39"/>
      <c r="C283" s="39"/>
      <c r="D283" s="39"/>
      <c r="E283" s="39"/>
      <c r="F283" s="39"/>
      <c r="G283" s="39"/>
      <c r="H283" s="37"/>
      <c r="I283" s="40"/>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c r="AU283" s="37"/>
      <c r="AV283" s="37"/>
      <c r="AW283" s="37"/>
      <c r="AX283" s="37"/>
      <c r="AY283" s="37"/>
      <c r="AZ283" s="37"/>
      <c r="BA283" s="37"/>
      <c r="BB283" s="37"/>
      <c r="BC283" s="37"/>
      <c r="BD283" s="37"/>
      <c r="BE283" s="37"/>
      <c r="BF283" s="37"/>
      <c r="BG283" s="37"/>
      <c r="BH283" s="37"/>
      <c r="BI283" s="37"/>
      <c r="BJ283" s="37"/>
      <c r="BK283" s="37"/>
      <c r="BL283" s="37"/>
      <c r="BM283" s="37"/>
      <c r="BN283" s="37"/>
      <c r="BO283" s="37"/>
      <c r="BP283" s="37"/>
      <c r="BQ283" s="37"/>
      <c r="BR283" s="37"/>
      <c r="BS283" s="37"/>
      <c r="BT283" s="37"/>
      <c r="BU283" s="37"/>
      <c r="BV283" s="37"/>
      <c r="BW283" s="37"/>
      <c r="BX283" s="37"/>
      <c r="BY283" s="37"/>
      <c r="BZ283" s="37"/>
      <c r="CA283" s="37"/>
      <c r="CB283" s="37"/>
      <c r="CC283" s="37"/>
      <c r="CD283" s="37"/>
    </row>
    <row r="284" spans="1:82" ht="16.5" customHeight="1" x14ac:dyDescent="0.15">
      <c r="A284" s="39"/>
      <c r="B284" s="39"/>
      <c r="C284" s="39"/>
      <c r="D284" s="39"/>
      <c r="E284" s="39"/>
      <c r="F284" s="39"/>
      <c r="G284" s="39"/>
      <c r="H284" s="37"/>
      <c r="I284" s="40"/>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c r="AU284" s="37"/>
      <c r="AV284" s="37"/>
      <c r="AW284" s="37"/>
      <c r="AX284" s="37"/>
      <c r="AY284" s="37"/>
      <c r="AZ284" s="37"/>
      <c r="BA284" s="37"/>
      <c r="BB284" s="37"/>
      <c r="BC284" s="37"/>
      <c r="BD284" s="37"/>
      <c r="BE284" s="37"/>
      <c r="BF284" s="37"/>
      <c r="BG284" s="37"/>
      <c r="BH284" s="37"/>
      <c r="BI284" s="37"/>
      <c r="BJ284" s="37"/>
      <c r="BK284" s="37"/>
      <c r="BL284" s="37"/>
      <c r="BM284" s="37"/>
      <c r="BN284" s="37"/>
      <c r="BO284" s="37"/>
      <c r="BP284" s="37"/>
      <c r="BQ284" s="37"/>
      <c r="BR284" s="37"/>
      <c r="BS284" s="37"/>
      <c r="BT284" s="37"/>
      <c r="BU284" s="37"/>
      <c r="BV284" s="37"/>
      <c r="BW284" s="37"/>
      <c r="BX284" s="37"/>
      <c r="BY284" s="37"/>
      <c r="BZ284" s="37"/>
      <c r="CA284" s="37"/>
      <c r="CB284" s="37"/>
      <c r="CC284" s="37"/>
      <c r="CD284" s="37"/>
    </row>
    <row r="285" spans="1:82" ht="16.5" customHeight="1" x14ac:dyDescent="0.15">
      <c r="A285" s="39"/>
      <c r="B285" s="39"/>
      <c r="C285" s="39"/>
      <c r="D285" s="39"/>
      <c r="E285" s="39"/>
      <c r="F285" s="39"/>
      <c r="G285" s="39"/>
      <c r="H285" s="37"/>
      <c r="I285" s="40"/>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c r="AU285" s="37"/>
      <c r="AV285" s="37"/>
      <c r="AW285" s="37"/>
      <c r="AX285" s="37"/>
      <c r="AY285" s="37"/>
      <c r="AZ285" s="37"/>
      <c r="BA285" s="37"/>
      <c r="BB285" s="37"/>
      <c r="BC285" s="37"/>
      <c r="BD285" s="37"/>
      <c r="BE285" s="37"/>
      <c r="BF285" s="37"/>
      <c r="BG285" s="37"/>
      <c r="BH285" s="37"/>
      <c r="BI285" s="37"/>
      <c r="BJ285" s="37"/>
      <c r="BK285" s="37"/>
      <c r="BL285" s="37"/>
      <c r="BM285" s="37"/>
      <c r="BN285" s="37"/>
      <c r="BO285" s="37"/>
      <c r="BP285" s="37"/>
      <c r="BQ285" s="37"/>
      <c r="BR285" s="37"/>
      <c r="BS285" s="37"/>
      <c r="BT285" s="37"/>
      <c r="BU285" s="37"/>
      <c r="BV285" s="37"/>
      <c r="BW285" s="37"/>
      <c r="BX285" s="37"/>
      <c r="BY285" s="37"/>
      <c r="BZ285" s="37"/>
      <c r="CA285" s="37"/>
      <c r="CB285" s="37"/>
      <c r="CC285" s="37"/>
      <c r="CD285" s="37"/>
    </row>
    <row r="286" spans="1:82" ht="16.5" customHeight="1" x14ac:dyDescent="0.15">
      <c r="A286" s="39"/>
      <c r="B286" s="39"/>
      <c r="C286" s="39"/>
      <c r="D286" s="39"/>
      <c r="E286" s="39"/>
      <c r="F286" s="39"/>
      <c r="G286" s="39"/>
      <c r="H286" s="37"/>
      <c r="I286" s="40"/>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c r="AU286" s="37"/>
      <c r="AV286" s="37"/>
      <c r="AW286" s="37"/>
      <c r="AX286" s="37"/>
      <c r="AY286" s="37"/>
      <c r="AZ286" s="37"/>
      <c r="BA286" s="37"/>
      <c r="BB286" s="37"/>
      <c r="BC286" s="37"/>
      <c r="BD286" s="37"/>
      <c r="BE286" s="37"/>
      <c r="BF286" s="37"/>
      <c r="BG286" s="37"/>
      <c r="BH286" s="37"/>
      <c r="BI286" s="37"/>
      <c r="BJ286" s="37"/>
      <c r="BK286" s="37"/>
      <c r="BL286" s="37"/>
      <c r="BM286" s="37"/>
      <c r="BN286" s="37"/>
      <c r="BO286" s="37"/>
      <c r="BP286" s="37"/>
      <c r="BQ286" s="37"/>
      <c r="BR286" s="37"/>
      <c r="BS286" s="37"/>
      <c r="BT286" s="37"/>
      <c r="BU286" s="37"/>
      <c r="BV286" s="37"/>
      <c r="BW286" s="37"/>
      <c r="BX286" s="37"/>
      <c r="BY286" s="37"/>
      <c r="BZ286" s="37"/>
      <c r="CA286" s="37"/>
      <c r="CB286" s="37"/>
      <c r="CC286" s="37"/>
      <c r="CD286" s="37"/>
    </row>
    <row r="287" spans="1:82" ht="16.5" customHeight="1" x14ac:dyDescent="0.15">
      <c r="A287" s="39"/>
      <c r="B287" s="39"/>
      <c r="C287" s="39"/>
      <c r="D287" s="39"/>
      <c r="E287" s="39"/>
      <c r="F287" s="39"/>
      <c r="G287" s="39"/>
      <c r="H287" s="37"/>
      <c r="I287" s="40"/>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c r="AU287" s="37"/>
      <c r="AV287" s="37"/>
      <c r="AW287" s="37"/>
      <c r="AX287" s="37"/>
      <c r="AY287" s="37"/>
      <c r="AZ287" s="37"/>
      <c r="BA287" s="37"/>
      <c r="BB287" s="37"/>
      <c r="BC287" s="37"/>
      <c r="BD287" s="37"/>
      <c r="BE287" s="37"/>
      <c r="BF287" s="37"/>
      <c r="BG287" s="37"/>
      <c r="BH287" s="37"/>
      <c r="BI287" s="37"/>
      <c r="BJ287" s="37"/>
      <c r="BK287" s="37"/>
      <c r="BL287" s="37"/>
      <c r="BM287" s="37"/>
      <c r="BN287" s="37"/>
      <c r="BO287" s="37"/>
      <c r="BP287" s="37"/>
      <c r="BQ287" s="37"/>
      <c r="BR287" s="37"/>
      <c r="BS287" s="37"/>
      <c r="BT287" s="37"/>
      <c r="BU287" s="37"/>
      <c r="BV287" s="37"/>
      <c r="BW287" s="37"/>
      <c r="BX287" s="37"/>
      <c r="BY287" s="37"/>
      <c r="BZ287" s="37"/>
      <c r="CA287" s="37"/>
      <c r="CB287" s="37"/>
      <c r="CC287" s="37"/>
      <c r="CD287" s="37"/>
    </row>
    <row r="288" spans="1:82" ht="16.5" customHeight="1" x14ac:dyDescent="0.15">
      <c r="A288" s="39"/>
      <c r="B288" s="39"/>
      <c r="C288" s="39"/>
      <c r="D288" s="39"/>
      <c r="E288" s="39"/>
      <c r="F288" s="39"/>
      <c r="G288" s="39"/>
      <c r="H288" s="37"/>
      <c r="I288" s="40"/>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c r="AU288" s="37"/>
      <c r="AV288" s="37"/>
      <c r="AW288" s="37"/>
      <c r="AX288" s="37"/>
      <c r="AY288" s="37"/>
      <c r="AZ288" s="37"/>
      <c r="BA288" s="37"/>
      <c r="BB288" s="37"/>
      <c r="BC288" s="37"/>
      <c r="BD288" s="37"/>
      <c r="BE288" s="37"/>
      <c r="BF288" s="37"/>
      <c r="BG288" s="37"/>
      <c r="BH288" s="37"/>
      <c r="BI288" s="37"/>
      <c r="BJ288" s="37"/>
      <c r="BK288" s="37"/>
      <c r="BL288" s="37"/>
      <c r="BM288" s="37"/>
      <c r="BN288" s="37"/>
      <c r="BO288" s="37"/>
      <c r="BP288" s="37"/>
      <c r="BQ288" s="37"/>
      <c r="BR288" s="37"/>
      <c r="BS288" s="37"/>
      <c r="BT288" s="37"/>
      <c r="BU288" s="37"/>
      <c r="BV288" s="37"/>
      <c r="BW288" s="37"/>
      <c r="BX288" s="37"/>
      <c r="BY288" s="37"/>
      <c r="BZ288" s="37"/>
      <c r="CA288" s="37"/>
      <c r="CB288" s="37"/>
      <c r="CC288" s="37"/>
      <c r="CD288" s="37"/>
    </row>
    <row r="289" spans="1:82" ht="16.5" customHeight="1" x14ac:dyDescent="0.15">
      <c r="A289" s="39"/>
      <c r="B289" s="39"/>
      <c r="C289" s="39"/>
      <c r="D289" s="39"/>
      <c r="E289" s="39"/>
      <c r="F289" s="39"/>
      <c r="G289" s="39"/>
      <c r="H289" s="37"/>
      <c r="I289" s="40"/>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37"/>
      <c r="BS289" s="37"/>
      <c r="BT289" s="37"/>
      <c r="BU289" s="37"/>
      <c r="BV289" s="37"/>
      <c r="BW289" s="37"/>
      <c r="BX289" s="37"/>
      <c r="BY289" s="37"/>
      <c r="BZ289" s="37"/>
      <c r="CA289" s="37"/>
      <c r="CB289" s="37"/>
      <c r="CC289" s="37"/>
      <c r="CD289" s="37"/>
    </row>
    <row r="290" spans="1:82" ht="16.5" customHeight="1" x14ac:dyDescent="0.15">
      <c r="A290" s="39"/>
      <c r="B290" s="39"/>
      <c r="C290" s="39"/>
      <c r="D290" s="39"/>
      <c r="E290" s="39"/>
      <c r="F290" s="39"/>
      <c r="G290" s="39"/>
      <c r="H290" s="37"/>
      <c r="I290" s="40"/>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c r="AU290" s="37"/>
      <c r="AV290" s="37"/>
      <c r="AW290" s="37"/>
      <c r="AX290" s="37"/>
      <c r="AY290" s="37"/>
      <c r="AZ290" s="37"/>
      <c r="BA290" s="37"/>
      <c r="BB290" s="37"/>
      <c r="BC290" s="37"/>
      <c r="BD290" s="37"/>
      <c r="BE290" s="37"/>
      <c r="BF290" s="37"/>
      <c r="BG290" s="37"/>
      <c r="BH290" s="37"/>
      <c r="BI290" s="37"/>
      <c r="BJ290" s="37"/>
      <c r="BK290" s="37"/>
      <c r="BL290" s="37"/>
      <c r="BM290" s="37"/>
      <c r="BN290" s="37"/>
      <c r="BO290" s="37"/>
      <c r="BP290" s="37"/>
      <c r="BQ290" s="37"/>
      <c r="BR290" s="37"/>
      <c r="BS290" s="37"/>
      <c r="BT290" s="37"/>
      <c r="BU290" s="37"/>
      <c r="BV290" s="37"/>
      <c r="BW290" s="37"/>
      <c r="BX290" s="37"/>
      <c r="BY290" s="37"/>
      <c r="BZ290" s="37"/>
      <c r="CA290" s="37"/>
      <c r="CB290" s="37"/>
      <c r="CC290" s="37"/>
      <c r="CD290" s="37"/>
    </row>
    <row r="291" spans="1:82" ht="16.5" customHeight="1" x14ac:dyDescent="0.15">
      <c r="A291" s="39"/>
      <c r="B291" s="39"/>
      <c r="C291" s="39"/>
      <c r="D291" s="39"/>
      <c r="E291" s="39"/>
      <c r="F291" s="39"/>
      <c r="G291" s="39"/>
      <c r="H291" s="37"/>
      <c r="I291" s="40"/>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c r="AU291" s="37"/>
      <c r="AV291" s="37"/>
      <c r="AW291" s="37"/>
      <c r="AX291" s="37"/>
      <c r="AY291" s="37"/>
      <c r="AZ291" s="37"/>
      <c r="BA291" s="37"/>
      <c r="BB291" s="37"/>
      <c r="BC291" s="37"/>
      <c r="BD291" s="37"/>
      <c r="BE291" s="37"/>
      <c r="BF291" s="37"/>
      <c r="BG291" s="37"/>
      <c r="BH291" s="37"/>
      <c r="BI291" s="37"/>
      <c r="BJ291" s="37"/>
      <c r="BK291" s="37"/>
      <c r="BL291" s="37"/>
      <c r="BM291" s="37"/>
      <c r="BN291" s="37"/>
      <c r="BO291" s="37"/>
      <c r="BP291" s="37"/>
      <c r="BQ291" s="37"/>
      <c r="BR291" s="37"/>
      <c r="BS291" s="37"/>
      <c r="BT291" s="37"/>
      <c r="BU291" s="37"/>
      <c r="BV291" s="37"/>
      <c r="BW291" s="37"/>
      <c r="BX291" s="37"/>
      <c r="BY291" s="37"/>
      <c r="BZ291" s="37"/>
      <c r="CA291" s="37"/>
      <c r="CB291" s="37"/>
      <c r="CC291" s="37"/>
      <c r="CD291" s="37"/>
    </row>
    <row r="292" spans="1:82" ht="16.5" customHeight="1" x14ac:dyDescent="0.15">
      <c r="A292" s="39"/>
      <c r="B292" s="39"/>
      <c r="C292" s="39"/>
      <c r="D292" s="39"/>
      <c r="E292" s="39"/>
      <c r="F292" s="39"/>
      <c r="G292" s="39"/>
      <c r="H292" s="37"/>
      <c r="I292" s="40"/>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c r="AU292" s="37"/>
      <c r="AV292" s="37"/>
      <c r="AW292" s="37"/>
      <c r="AX292" s="37"/>
      <c r="AY292" s="37"/>
      <c r="AZ292" s="37"/>
      <c r="BA292" s="37"/>
      <c r="BB292" s="37"/>
      <c r="BC292" s="37"/>
      <c r="BD292" s="37"/>
      <c r="BE292" s="37"/>
      <c r="BF292" s="37"/>
      <c r="BG292" s="37"/>
      <c r="BH292" s="37"/>
      <c r="BI292" s="37"/>
      <c r="BJ292" s="37"/>
      <c r="BK292" s="37"/>
      <c r="BL292" s="37"/>
      <c r="BM292" s="37"/>
      <c r="BN292" s="37"/>
      <c r="BO292" s="37"/>
      <c r="BP292" s="37"/>
      <c r="BQ292" s="37"/>
      <c r="BR292" s="37"/>
      <c r="BS292" s="37"/>
      <c r="BT292" s="37"/>
      <c r="BU292" s="37"/>
      <c r="BV292" s="37"/>
      <c r="BW292" s="37"/>
      <c r="BX292" s="37"/>
      <c r="BY292" s="37"/>
      <c r="BZ292" s="37"/>
      <c r="CA292" s="37"/>
      <c r="CB292" s="37"/>
      <c r="CC292" s="37"/>
      <c r="CD292" s="37"/>
    </row>
    <row r="293" spans="1:82" ht="16.5" customHeight="1" x14ac:dyDescent="0.15">
      <c r="A293" s="39"/>
      <c r="B293" s="39"/>
      <c r="C293" s="39"/>
      <c r="D293" s="39"/>
      <c r="E293" s="39"/>
      <c r="F293" s="39"/>
      <c r="G293" s="39"/>
      <c r="H293" s="37"/>
      <c r="I293" s="40"/>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c r="AU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37"/>
      <c r="BU293" s="37"/>
      <c r="BV293" s="37"/>
      <c r="BW293" s="37"/>
      <c r="BX293" s="37"/>
      <c r="BY293" s="37"/>
      <c r="BZ293" s="37"/>
      <c r="CA293" s="37"/>
      <c r="CB293" s="37"/>
      <c r="CC293" s="37"/>
      <c r="CD293" s="37"/>
    </row>
    <row r="294" spans="1:82" ht="16.5" customHeight="1" x14ac:dyDescent="0.15">
      <c r="A294" s="39"/>
      <c r="B294" s="39"/>
      <c r="C294" s="39"/>
      <c r="D294" s="39"/>
      <c r="E294" s="39"/>
      <c r="F294" s="39"/>
      <c r="G294" s="39"/>
      <c r="H294" s="37"/>
      <c r="I294" s="40"/>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c r="AU294" s="37"/>
      <c r="AV294" s="37"/>
      <c r="AW294" s="37"/>
      <c r="AX294" s="37"/>
      <c r="AY294" s="37"/>
      <c r="AZ294" s="37"/>
      <c r="BA294" s="37"/>
      <c r="BB294" s="37"/>
      <c r="BC294" s="37"/>
      <c r="BD294" s="37"/>
      <c r="BE294" s="37"/>
      <c r="BF294" s="37"/>
      <c r="BG294" s="37"/>
      <c r="BH294" s="37"/>
      <c r="BI294" s="37"/>
      <c r="BJ294" s="37"/>
      <c r="BK294" s="37"/>
      <c r="BL294" s="37"/>
      <c r="BM294" s="37"/>
      <c r="BN294" s="37"/>
      <c r="BO294" s="37"/>
      <c r="BP294" s="37"/>
      <c r="BQ294" s="37"/>
      <c r="BR294" s="37"/>
      <c r="BS294" s="37"/>
      <c r="BT294" s="37"/>
      <c r="BU294" s="37"/>
      <c r="BV294" s="37"/>
      <c r="BW294" s="37"/>
      <c r="BX294" s="37"/>
      <c r="BY294" s="37"/>
      <c r="BZ294" s="37"/>
      <c r="CA294" s="37"/>
      <c r="CB294" s="37"/>
      <c r="CC294" s="37"/>
      <c r="CD294" s="37"/>
    </row>
    <row r="295" spans="1:82" ht="16.5" customHeight="1" x14ac:dyDescent="0.15">
      <c r="A295" s="39"/>
      <c r="B295" s="39"/>
      <c r="C295" s="39"/>
      <c r="D295" s="39"/>
      <c r="E295" s="39"/>
      <c r="F295" s="39"/>
      <c r="G295" s="39"/>
      <c r="H295" s="37"/>
      <c r="I295" s="40"/>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37"/>
      <c r="BU295" s="37"/>
      <c r="BV295" s="37"/>
      <c r="BW295" s="37"/>
      <c r="BX295" s="37"/>
      <c r="BY295" s="37"/>
      <c r="BZ295" s="37"/>
      <c r="CA295" s="37"/>
      <c r="CB295" s="37"/>
      <c r="CC295" s="37"/>
      <c r="CD295" s="37"/>
    </row>
    <row r="296" spans="1:82" ht="16.5" customHeight="1" x14ac:dyDescent="0.15">
      <c r="A296" s="39"/>
      <c r="B296" s="39"/>
      <c r="C296" s="39"/>
      <c r="D296" s="39"/>
      <c r="E296" s="39"/>
      <c r="F296" s="39"/>
      <c r="G296" s="39"/>
      <c r="H296" s="37"/>
      <c r="I296" s="40"/>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37"/>
      <c r="BU296" s="37"/>
      <c r="BV296" s="37"/>
      <c r="BW296" s="37"/>
      <c r="BX296" s="37"/>
      <c r="BY296" s="37"/>
      <c r="BZ296" s="37"/>
      <c r="CA296" s="37"/>
      <c r="CB296" s="37"/>
      <c r="CC296" s="37"/>
      <c r="CD296" s="37"/>
    </row>
    <row r="297" spans="1:82" ht="16.5" customHeight="1" x14ac:dyDescent="0.15">
      <c r="A297" s="39"/>
      <c r="B297" s="39"/>
      <c r="C297" s="39"/>
      <c r="D297" s="39"/>
      <c r="E297" s="39"/>
      <c r="F297" s="39"/>
      <c r="G297" s="39"/>
      <c r="H297" s="37"/>
      <c r="I297" s="40"/>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37"/>
      <c r="BD297" s="37"/>
      <c r="BE297" s="37"/>
      <c r="BF297" s="37"/>
      <c r="BG297" s="37"/>
      <c r="BH297" s="37"/>
      <c r="BI297" s="37"/>
      <c r="BJ297" s="37"/>
      <c r="BK297" s="37"/>
      <c r="BL297" s="37"/>
      <c r="BM297" s="37"/>
      <c r="BN297" s="37"/>
      <c r="BO297" s="37"/>
      <c r="BP297" s="37"/>
      <c r="BQ297" s="37"/>
      <c r="BR297" s="37"/>
      <c r="BS297" s="37"/>
      <c r="BT297" s="37"/>
      <c r="BU297" s="37"/>
      <c r="BV297" s="37"/>
      <c r="BW297" s="37"/>
      <c r="BX297" s="37"/>
      <c r="BY297" s="37"/>
      <c r="BZ297" s="37"/>
      <c r="CA297" s="37"/>
      <c r="CB297" s="37"/>
      <c r="CC297" s="37"/>
      <c r="CD297" s="37"/>
    </row>
    <row r="298" spans="1:82" ht="16.5" customHeight="1" x14ac:dyDescent="0.15">
      <c r="A298" s="39"/>
      <c r="B298" s="39"/>
      <c r="C298" s="39"/>
      <c r="D298" s="39"/>
      <c r="E298" s="39"/>
      <c r="F298" s="39"/>
      <c r="G298" s="39"/>
      <c r="H298" s="37"/>
      <c r="I298" s="40"/>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37"/>
      <c r="BD298" s="37"/>
      <c r="BE298" s="37"/>
      <c r="BF298" s="37"/>
      <c r="BG298" s="37"/>
      <c r="BH298" s="37"/>
      <c r="BI298" s="37"/>
      <c r="BJ298" s="37"/>
      <c r="BK298" s="37"/>
      <c r="BL298" s="37"/>
      <c r="BM298" s="37"/>
      <c r="BN298" s="37"/>
      <c r="BO298" s="37"/>
      <c r="BP298" s="37"/>
      <c r="BQ298" s="37"/>
      <c r="BR298" s="37"/>
      <c r="BS298" s="37"/>
      <c r="BT298" s="37"/>
      <c r="BU298" s="37"/>
      <c r="BV298" s="37"/>
      <c r="BW298" s="37"/>
      <c r="BX298" s="37"/>
      <c r="BY298" s="37"/>
      <c r="BZ298" s="37"/>
      <c r="CA298" s="37"/>
      <c r="CB298" s="37"/>
      <c r="CC298" s="37"/>
      <c r="CD298" s="37"/>
    </row>
    <row r="299" spans="1:82" ht="16.5" customHeight="1" x14ac:dyDescent="0.15">
      <c r="A299" s="39"/>
      <c r="B299" s="39"/>
      <c r="C299" s="39"/>
      <c r="D299" s="39"/>
      <c r="E299" s="39"/>
      <c r="F299" s="39"/>
      <c r="G299" s="39"/>
      <c r="H299" s="37"/>
      <c r="I299" s="40"/>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37"/>
      <c r="BD299" s="37"/>
      <c r="BE299" s="37"/>
      <c r="BF299" s="37"/>
      <c r="BG299" s="37"/>
      <c r="BH299" s="37"/>
      <c r="BI299" s="37"/>
      <c r="BJ299" s="37"/>
      <c r="BK299" s="37"/>
      <c r="BL299" s="37"/>
      <c r="BM299" s="37"/>
      <c r="BN299" s="37"/>
      <c r="BO299" s="37"/>
      <c r="BP299" s="37"/>
      <c r="BQ299" s="37"/>
      <c r="BR299" s="37"/>
      <c r="BS299" s="37"/>
      <c r="BT299" s="37"/>
      <c r="BU299" s="37"/>
      <c r="BV299" s="37"/>
      <c r="BW299" s="37"/>
      <c r="BX299" s="37"/>
      <c r="BY299" s="37"/>
      <c r="BZ299" s="37"/>
      <c r="CA299" s="37"/>
      <c r="CB299" s="37"/>
      <c r="CC299" s="37"/>
      <c r="CD299" s="37"/>
    </row>
    <row r="300" spans="1:82" ht="16.5" customHeight="1" x14ac:dyDescent="0.15">
      <c r="A300" s="39"/>
      <c r="B300" s="39"/>
      <c r="C300" s="39"/>
      <c r="D300" s="39"/>
      <c r="E300" s="39"/>
      <c r="F300" s="39"/>
      <c r="G300" s="39"/>
      <c r="H300" s="37"/>
      <c r="I300" s="40"/>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7"/>
      <c r="AW300" s="37"/>
      <c r="AX300" s="37"/>
      <c r="AY300" s="37"/>
      <c r="AZ300" s="37"/>
      <c r="BA300" s="37"/>
      <c r="BB300" s="37"/>
      <c r="BC300" s="37"/>
      <c r="BD300" s="37"/>
      <c r="BE300" s="37"/>
      <c r="BF300" s="37"/>
      <c r="BG300" s="37"/>
      <c r="BH300" s="37"/>
      <c r="BI300" s="37"/>
      <c r="BJ300" s="37"/>
      <c r="BK300" s="37"/>
      <c r="BL300" s="37"/>
      <c r="BM300" s="37"/>
      <c r="BN300" s="37"/>
      <c r="BO300" s="37"/>
      <c r="BP300" s="37"/>
      <c r="BQ300" s="37"/>
      <c r="BR300" s="37"/>
      <c r="BS300" s="37"/>
      <c r="BT300" s="37"/>
      <c r="BU300" s="37"/>
      <c r="BV300" s="37"/>
      <c r="BW300" s="37"/>
      <c r="BX300" s="37"/>
      <c r="BY300" s="37"/>
      <c r="BZ300" s="37"/>
      <c r="CA300" s="37"/>
      <c r="CB300" s="37"/>
      <c r="CC300" s="37"/>
      <c r="CD300" s="37"/>
    </row>
    <row r="301" spans="1:82" ht="16.5" customHeight="1" x14ac:dyDescent="0.15">
      <c r="A301" s="39"/>
      <c r="B301" s="39"/>
      <c r="C301" s="39"/>
      <c r="D301" s="39"/>
      <c r="E301" s="39"/>
      <c r="F301" s="39"/>
      <c r="G301" s="39"/>
      <c r="H301" s="37"/>
      <c r="I301" s="40"/>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7"/>
      <c r="AW301" s="37"/>
      <c r="AX301" s="37"/>
      <c r="AY301" s="37"/>
      <c r="AZ301" s="37"/>
      <c r="BA301" s="37"/>
      <c r="BB301" s="37"/>
      <c r="BC301" s="37"/>
      <c r="BD301" s="37"/>
      <c r="BE301" s="37"/>
      <c r="BF301" s="37"/>
      <c r="BG301" s="37"/>
      <c r="BH301" s="37"/>
      <c r="BI301" s="37"/>
      <c r="BJ301" s="37"/>
      <c r="BK301" s="37"/>
      <c r="BL301" s="37"/>
      <c r="BM301" s="37"/>
      <c r="BN301" s="37"/>
      <c r="BO301" s="37"/>
      <c r="BP301" s="37"/>
      <c r="BQ301" s="37"/>
      <c r="BR301" s="37"/>
      <c r="BS301" s="37"/>
      <c r="BT301" s="37"/>
      <c r="BU301" s="37"/>
      <c r="BV301" s="37"/>
      <c r="BW301" s="37"/>
      <c r="BX301" s="37"/>
      <c r="BY301" s="37"/>
      <c r="BZ301" s="37"/>
      <c r="CA301" s="37"/>
      <c r="CB301" s="37"/>
      <c r="CC301" s="37"/>
      <c r="CD301" s="37"/>
    </row>
    <row r="302" spans="1:82" ht="16.5" customHeight="1" x14ac:dyDescent="0.15">
      <c r="A302" s="39"/>
      <c r="B302" s="39"/>
      <c r="C302" s="39"/>
      <c r="D302" s="39"/>
      <c r="E302" s="39"/>
      <c r="F302" s="39"/>
      <c r="G302" s="39"/>
      <c r="H302" s="37"/>
      <c r="I302" s="40"/>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c r="AX302" s="37"/>
      <c r="AY302" s="37"/>
      <c r="AZ302" s="37"/>
      <c r="BA302" s="37"/>
      <c r="BB302" s="37"/>
      <c r="BC302" s="37"/>
      <c r="BD302" s="37"/>
      <c r="BE302" s="37"/>
      <c r="BF302" s="37"/>
      <c r="BG302" s="37"/>
      <c r="BH302" s="37"/>
      <c r="BI302" s="37"/>
      <c r="BJ302" s="37"/>
      <c r="BK302" s="37"/>
      <c r="BL302" s="37"/>
      <c r="BM302" s="37"/>
      <c r="BN302" s="37"/>
      <c r="BO302" s="37"/>
      <c r="BP302" s="37"/>
      <c r="BQ302" s="37"/>
      <c r="BR302" s="37"/>
      <c r="BS302" s="37"/>
      <c r="BT302" s="37"/>
      <c r="BU302" s="37"/>
      <c r="BV302" s="37"/>
      <c r="BW302" s="37"/>
      <c r="BX302" s="37"/>
      <c r="BY302" s="37"/>
      <c r="BZ302" s="37"/>
      <c r="CA302" s="37"/>
      <c r="CB302" s="37"/>
      <c r="CC302" s="37"/>
      <c r="CD302" s="37"/>
    </row>
    <row r="303" spans="1:82" ht="16.5" customHeight="1" x14ac:dyDescent="0.15">
      <c r="A303" s="39"/>
      <c r="B303" s="39"/>
      <c r="C303" s="39"/>
      <c r="D303" s="39"/>
      <c r="E303" s="39"/>
      <c r="F303" s="39"/>
      <c r="G303" s="39"/>
      <c r="H303" s="37"/>
      <c r="I303" s="40"/>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37"/>
      <c r="BD303" s="37"/>
      <c r="BE303" s="37"/>
      <c r="BF303" s="37"/>
      <c r="BG303" s="37"/>
      <c r="BH303" s="37"/>
      <c r="BI303" s="37"/>
      <c r="BJ303" s="37"/>
      <c r="BK303" s="37"/>
      <c r="BL303" s="37"/>
      <c r="BM303" s="37"/>
      <c r="BN303" s="37"/>
      <c r="BO303" s="37"/>
      <c r="BP303" s="37"/>
      <c r="BQ303" s="37"/>
      <c r="BR303" s="37"/>
      <c r="BS303" s="37"/>
      <c r="BT303" s="37"/>
      <c r="BU303" s="37"/>
      <c r="BV303" s="37"/>
      <c r="BW303" s="37"/>
      <c r="BX303" s="37"/>
      <c r="BY303" s="37"/>
      <c r="BZ303" s="37"/>
      <c r="CA303" s="37"/>
      <c r="CB303" s="37"/>
      <c r="CC303" s="37"/>
      <c r="CD303" s="37"/>
    </row>
    <row r="304" spans="1:82" ht="16.5" customHeight="1" x14ac:dyDescent="0.15">
      <c r="A304" s="39"/>
      <c r="B304" s="39"/>
      <c r="C304" s="39"/>
      <c r="D304" s="39"/>
      <c r="E304" s="39"/>
      <c r="F304" s="39"/>
      <c r="G304" s="39"/>
      <c r="H304" s="37"/>
      <c r="I304" s="40"/>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c r="AX304" s="37"/>
      <c r="AY304" s="37"/>
      <c r="AZ304" s="37"/>
      <c r="BA304" s="37"/>
      <c r="BB304" s="37"/>
      <c r="BC304" s="37"/>
      <c r="BD304" s="37"/>
      <c r="BE304" s="37"/>
      <c r="BF304" s="37"/>
      <c r="BG304" s="37"/>
      <c r="BH304" s="37"/>
      <c r="BI304" s="37"/>
      <c r="BJ304" s="37"/>
      <c r="BK304" s="37"/>
      <c r="BL304" s="37"/>
      <c r="BM304" s="37"/>
      <c r="BN304" s="37"/>
      <c r="BO304" s="37"/>
      <c r="BP304" s="37"/>
      <c r="BQ304" s="37"/>
      <c r="BR304" s="37"/>
      <c r="BS304" s="37"/>
      <c r="BT304" s="37"/>
      <c r="BU304" s="37"/>
      <c r="BV304" s="37"/>
      <c r="BW304" s="37"/>
      <c r="BX304" s="37"/>
      <c r="BY304" s="37"/>
      <c r="BZ304" s="37"/>
      <c r="CA304" s="37"/>
      <c r="CB304" s="37"/>
      <c r="CC304" s="37"/>
      <c r="CD304" s="37"/>
    </row>
    <row r="305" spans="1:82" ht="16.5" customHeight="1" x14ac:dyDescent="0.15">
      <c r="A305" s="39"/>
      <c r="B305" s="39"/>
      <c r="C305" s="39"/>
      <c r="D305" s="39"/>
      <c r="E305" s="39"/>
      <c r="F305" s="39"/>
      <c r="G305" s="39"/>
      <c r="H305" s="37"/>
      <c r="I305" s="40"/>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c r="AX305" s="37"/>
      <c r="AY305" s="37"/>
      <c r="AZ305" s="37"/>
      <c r="BA305" s="37"/>
      <c r="BB305" s="37"/>
      <c r="BC305" s="37"/>
      <c r="BD305" s="37"/>
      <c r="BE305" s="37"/>
      <c r="BF305" s="37"/>
      <c r="BG305" s="37"/>
      <c r="BH305" s="37"/>
      <c r="BI305" s="37"/>
      <c r="BJ305" s="37"/>
      <c r="BK305" s="37"/>
      <c r="BL305" s="37"/>
      <c r="BM305" s="37"/>
      <c r="BN305" s="37"/>
      <c r="BO305" s="37"/>
      <c r="BP305" s="37"/>
      <c r="BQ305" s="37"/>
      <c r="BR305" s="37"/>
      <c r="BS305" s="37"/>
      <c r="BT305" s="37"/>
      <c r="BU305" s="37"/>
      <c r="BV305" s="37"/>
      <c r="BW305" s="37"/>
      <c r="BX305" s="37"/>
      <c r="BY305" s="37"/>
      <c r="BZ305" s="37"/>
      <c r="CA305" s="37"/>
      <c r="CB305" s="37"/>
      <c r="CC305" s="37"/>
      <c r="CD305" s="37"/>
    </row>
    <row r="306" spans="1:82" ht="16.5" customHeight="1" x14ac:dyDescent="0.15">
      <c r="A306" s="39"/>
      <c r="B306" s="39"/>
      <c r="C306" s="39"/>
      <c r="D306" s="39"/>
      <c r="E306" s="39"/>
      <c r="F306" s="39"/>
      <c r="G306" s="39"/>
      <c r="H306" s="37"/>
      <c r="I306" s="40"/>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c r="BE306" s="37"/>
      <c r="BF306" s="37"/>
      <c r="BG306" s="37"/>
      <c r="BH306" s="37"/>
      <c r="BI306" s="37"/>
      <c r="BJ306" s="37"/>
      <c r="BK306" s="37"/>
      <c r="BL306" s="37"/>
      <c r="BM306" s="37"/>
      <c r="BN306" s="37"/>
      <c r="BO306" s="37"/>
      <c r="BP306" s="37"/>
      <c r="BQ306" s="37"/>
      <c r="BR306" s="37"/>
      <c r="BS306" s="37"/>
      <c r="BT306" s="37"/>
      <c r="BU306" s="37"/>
      <c r="BV306" s="37"/>
      <c r="BW306" s="37"/>
      <c r="BX306" s="37"/>
      <c r="BY306" s="37"/>
      <c r="BZ306" s="37"/>
      <c r="CA306" s="37"/>
      <c r="CB306" s="37"/>
      <c r="CC306" s="37"/>
      <c r="CD306" s="37"/>
    </row>
    <row r="307" spans="1:82" ht="16.5" customHeight="1" x14ac:dyDescent="0.15">
      <c r="A307" s="39"/>
      <c r="B307" s="39"/>
      <c r="C307" s="39"/>
      <c r="D307" s="39"/>
      <c r="E307" s="39"/>
      <c r="F307" s="39"/>
      <c r="G307" s="39"/>
      <c r="H307" s="37"/>
      <c r="I307" s="40"/>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c r="AX307" s="37"/>
      <c r="AY307" s="37"/>
      <c r="AZ307" s="37"/>
      <c r="BA307" s="37"/>
      <c r="BB307" s="37"/>
      <c r="BC307" s="37"/>
      <c r="BD307" s="37"/>
      <c r="BE307" s="37"/>
      <c r="BF307" s="37"/>
      <c r="BG307" s="37"/>
      <c r="BH307" s="37"/>
      <c r="BI307" s="37"/>
      <c r="BJ307" s="37"/>
      <c r="BK307" s="37"/>
      <c r="BL307" s="37"/>
      <c r="BM307" s="37"/>
      <c r="BN307" s="37"/>
      <c r="BO307" s="37"/>
      <c r="BP307" s="37"/>
      <c r="BQ307" s="37"/>
      <c r="BR307" s="37"/>
      <c r="BS307" s="37"/>
      <c r="BT307" s="37"/>
      <c r="BU307" s="37"/>
      <c r="BV307" s="37"/>
      <c r="BW307" s="37"/>
      <c r="BX307" s="37"/>
      <c r="BY307" s="37"/>
      <c r="BZ307" s="37"/>
      <c r="CA307" s="37"/>
      <c r="CB307" s="37"/>
      <c r="CC307" s="37"/>
      <c r="CD307" s="37"/>
    </row>
    <row r="308" spans="1:82" ht="16.5" customHeight="1" x14ac:dyDescent="0.15">
      <c r="A308" s="39"/>
      <c r="B308" s="39"/>
      <c r="C308" s="39"/>
      <c r="D308" s="39"/>
      <c r="E308" s="39"/>
      <c r="F308" s="39"/>
      <c r="G308" s="39"/>
      <c r="H308" s="37"/>
      <c r="I308" s="40"/>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c r="AV308" s="37"/>
      <c r="AW308" s="37"/>
      <c r="AX308" s="37"/>
      <c r="AY308" s="37"/>
      <c r="AZ308" s="37"/>
      <c r="BA308" s="37"/>
      <c r="BB308" s="37"/>
      <c r="BC308" s="37"/>
      <c r="BD308" s="37"/>
      <c r="BE308" s="37"/>
      <c r="BF308" s="37"/>
      <c r="BG308" s="37"/>
      <c r="BH308" s="37"/>
      <c r="BI308" s="37"/>
      <c r="BJ308" s="37"/>
      <c r="BK308" s="37"/>
      <c r="BL308" s="37"/>
      <c r="BM308" s="37"/>
      <c r="BN308" s="37"/>
      <c r="BO308" s="37"/>
      <c r="BP308" s="37"/>
      <c r="BQ308" s="37"/>
      <c r="BR308" s="37"/>
      <c r="BS308" s="37"/>
      <c r="BT308" s="37"/>
      <c r="BU308" s="37"/>
      <c r="BV308" s="37"/>
      <c r="BW308" s="37"/>
      <c r="BX308" s="37"/>
      <c r="BY308" s="37"/>
      <c r="BZ308" s="37"/>
      <c r="CA308" s="37"/>
      <c r="CB308" s="37"/>
      <c r="CC308" s="37"/>
      <c r="CD308" s="37"/>
    </row>
    <row r="309" spans="1:82" ht="16.5" customHeight="1" x14ac:dyDescent="0.15">
      <c r="A309" s="39"/>
      <c r="B309" s="39"/>
      <c r="C309" s="39"/>
      <c r="D309" s="39"/>
      <c r="E309" s="39"/>
      <c r="F309" s="39"/>
      <c r="G309" s="39"/>
      <c r="H309" s="37"/>
      <c r="I309" s="40"/>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7"/>
      <c r="AW309" s="37"/>
      <c r="AX309" s="37"/>
      <c r="AY309" s="37"/>
      <c r="AZ309" s="37"/>
      <c r="BA309" s="37"/>
      <c r="BB309" s="37"/>
      <c r="BC309" s="37"/>
      <c r="BD309" s="37"/>
      <c r="BE309" s="37"/>
      <c r="BF309" s="37"/>
      <c r="BG309" s="37"/>
      <c r="BH309" s="37"/>
      <c r="BI309" s="37"/>
      <c r="BJ309" s="37"/>
      <c r="BK309" s="37"/>
      <c r="BL309" s="37"/>
      <c r="BM309" s="37"/>
      <c r="BN309" s="37"/>
      <c r="BO309" s="37"/>
      <c r="BP309" s="37"/>
      <c r="BQ309" s="37"/>
      <c r="BR309" s="37"/>
      <c r="BS309" s="37"/>
      <c r="BT309" s="37"/>
      <c r="BU309" s="37"/>
      <c r="BV309" s="37"/>
      <c r="BW309" s="37"/>
      <c r="BX309" s="37"/>
      <c r="BY309" s="37"/>
      <c r="BZ309" s="37"/>
      <c r="CA309" s="37"/>
      <c r="CB309" s="37"/>
      <c r="CC309" s="37"/>
      <c r="CD309" s="37"/>
    </row>
    <row r="310" spans="1:82" ht="16.5" customHeight="1" x14ac:dyDescent="0.15">
      <c r="A310" s="39"/>
      <c r="B310" s="39"/>
      <c r="C310" s="39"/>
      <c r="D310" s="39"/>
      <c r="E310" s="39"/>
      <c r="F310" s="39"/>
      <c r="G310" s="39"/>
      <c r="H310" s="37"/>
      <c r="I310" s="40"/>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c r="BC310" s="37"/>
      <c r="BD310" s="37"/>
      <c r="BE310" s="37"/>
      <c r="BF310" s="37"/>
      <c r="BG310" s="37"/>
      <c r="BH310" s="37"/>
      <c r="BI310" s="37"/>
      <c r="BJ310" s="37"/>
      <c r="BK310" s="37"/>
      <c r="BL310" s="37"/>
      <c r="BM310" s="37"/>
      <c r="BN310" s="37"/>
      <c r="BO310" s="37"/>
      <c r="BP310" s="37"/>
      <c r="BQ310" s="37"/>
      <c r="BR310" s="37"/>
      <c r="BS310" s="37"/>
      <c r="BT310" s="37"/>
      <c r="BU310" s="37"/>
      <c r="BV310" s="37"/>
      <c r="BW310" s="37"/>
      <c r="BX310" s="37"/>
      <c r="BY310" s="37"/>
      <c r="BZ310" s="37"/>
      <c r="CA310" s="37"/>
      <c r="CB310" s="37"/>
      <c r="CC310" s="37"/>
      <c r="CD310" s="37"/>
    </row>
    <row r="311" spans="1:82" ht="16.5" customHeight="1" x14ac:dyDescent="0.15">
      <c r="A311" s="39"/>
      <c r="B311" s="39"/>
      <c r="C311" s="39"/>
      <c r="D311" s="39"/>
      <c r="E311" s="39"/>
      <c r="F311" s="39"/>
      <c r="G311" s="39"/>
      <c r="H311" s="37"/>
      <c r="I311" s="40"/>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c r="BC311" s="37"/>
      <c r="BD311" s="37"/>
      <c r="BE311" s="37"/>
      <c r="BF311" s="37"/>
      <c r="BG311" s="37"/>
      <c r="BH311" s="37"/>
      <c r="BI311" s="37"/>
      <c r="BJ311" s="37"/>
      <c r="BK311" s="37"/>
      <c r="BL311" s="37"/>
      <c r="BM311" s="37"/>
      <c r="BN311" s="37"/>
      <c r="BO311" s="37"/>
      <c r="BP311" s="37"/>
      <c r="BQ311" s="37"/>
      <c r="BR311" s="37"/>
      <c r="BS311" s="37"/>
      <c r="BT311" s="37"/>
      <c r="BU311" s="37"/>
      <c r="BV311" s="37"/>
      <c r="BW311" s="37"/>
      <c r="BX311" s="37"/>
      <c r="BY311" s="37"/>
      <c r="BZ311" s="37"/>
      <c r="CA311" s="37"/>
      <c r="CB311" s="37"/>
      <c r="CC311" s="37"/>
      <c r="CD311" s="37"/>
    </row>
    <row r="312" spans="1:82" ht="16.5" customHeight="1" x14ac:dyDescent="0.15">
      <c r="A312" s="39"/>
      <c r="B312" s="39"/>
      <c r="C312" s="39"/>
      <c r="D312" s="39"/>
      <c r="E312" s="39"/>
      <c r="F312" s="39"/>
      <c r="G312" s="39"/>
      <c r="H312" s="37"/>
      <c r="I312" s="40"/>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c r="AX312" s="37"/>
      <c r="AY312" s="37"/>
      <c r="AZ312" s="37"/>
      <c r="BA312" s="37"/>
      <c r="BB312" s="37"/>
      <c r="BC312" s="37"/>
      <c r="BD312" s="37"/>
      <c r="BE312" s="37"/>
      <c r="BF312" s="37"/>
      <c r="BG312" s="37"/>
      <c r="BH312" s="37"/>
      <c r="BI312" s="37"/>
      <c r="BJ312" s="37"/>
      <c r="BK312" s="37"/>
      <c r="BL312" s="37"/>
      <c r="BM312" s="37"/>
      <c r="BN312" s="37"/>
      <c r="BO312" s="37"/>
      <c r="BP312" s="37"/>
      <c r="BQ312" s="37"/>
      <c r="BR312" s="37"/>
      <c r="BS312" s="37"/>
      <c r="BT312" s="37"/>
      <c r="BU312" s="37"/>
      <c r="BV312" s="37"/>
      <c r="BW312" s="37"/>
      <c r="BX312" s="37"/>
      <c r="BY312" s="37"/>
      <c r="BZ312" s="37"/>
      <c r="CA312" s="37"/>
      <c r="CB312" s="37"/>
      <c r="CC312" s="37"/>
      <c r="CD312" s="37"/>
    </row>
    <row r="313" spans="1:82" ht="16.5" customHeight="1" x14ac:dyDescent="0.15">
      <c r="A313" s="39"/>
      <c r="B313" s="39"/>
      <c r="C313" s="39"/>
      <c r="D313" s="39"/>
      <c r="E313" s="39"/>
      <c r="F313" s="39"/>
      <c r="G313" s="39"/>
      <c r="H313" s="37"/>
      <c r="I313" s="40"/>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c r="BC313" s="37"/>
      <c r="BD313" s="37"/>
      <c r="BE313" s="37"/>
      <c r="BF313" s="37"/>
      <c r="BG313" s="37"/>
      <c r="BH313" s="37"/>
      <c r="BI313" s="37"/>
      <c r="BJ313" s="37"/>
      <c r="BK313" s="37"/>
      <c r="BL313" s="37"/>
      <c r="BM313" s="37"/>
      <c r="BN313" s="37"/>
      <c r="BO313" s="37"/>
      <c r="BP313" s="37"/>
      <c r="BQ313" s="37"/>
      <c r="BR313" s="37"/>
      <c r="BS313" s="37"/>
      <c r="BT313" s="37"/>
      <c r="BU313" s="37"/>
      <c r="BV313" s="37"/>
      <c r="BW313" s="37"/>
      <c r="BX313" s="37"/>
      <c r="BY313" s="37"/>
      <c r="BZ313" s="37"/>
      <c r="CA313" s="37"/>
      <c r="CB313" s="37"/>
      <c r="CC313" s="37"/>
      <c r="CD313" s="37"/>
    </row>
    <row r="314" spans="1:82" ht="16.5" customHeight="1" x14ac:dyDescent="0.15">
      <c r="A314" s="39"/>
      <c r="B314" s="39"/>
      <c r="C314" s="39"/>
      <c r="D314" s="39"/>
      <c r="E314" s="39"/>
      <c r="F314" s="39"/>
      <c r="G314" s="39"/>
      <c r="H314" s="37"/>
      <c r="I314" s="40"/>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37"/>
      <c r="BD314" s="37"/>
      <c r="BE314" s="37"/>
      <c r="BF314" s="37"/>
      <c r="BG314" s="37"/>
      <c r="BH314" s="37"/>
      <c r="BI314" s="37"/>
      <c r="BJ314" s="37"/>
      <c r="BK314" s="37"/>
      <c r="BL314" s="37"/>
      <c r="BM314" s="37"/>
      <c r="BN314" s="37"/>
      <c r="BO314" s="37"/>
      <c r="BP314" s="37"/>
      <c r="BQ314" s="37"/>
      <c r="BR314" s="37"/>
      <c r="BS314" s="37"/>
      <c r="BT314" s="37"/>
      <c r="BU314" s="37"/>
      <c r="BV314" s="37"/>
      <c r="BW314" s="37"/>
      <c r="BX314" s="37"/>
      <c r="BY314" s="37"/>
      <c r="BZ314" s="37"/>
      <c r="CA314" s="37"/>
      <c r="CB314" s="37"/>
      <c r="CC314" s="37"/>
      <c r="CD314" s="37"/>
    </row>
    <row r="315" spans="1:82" ht="16.5" customHeight="1" x14ac:dyDescent="0.15">
      <c r="A315" s="39"/>
      <c r="B315" s="39"/>
      <c r="C315" s="39"/>
      <c r="D315" s="39"/>
      <c r="E315" s="39"/>
      <c r="F315" s="39"/>
      <c r="G315" s="39"/>
      <c r="H315" s="37"/>
      <c r="I315" s="40"/>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c r="AX315" s="37"/>
      <c r="AY315" s="37"/>
      <c r="AZ315" s="37"/>
      <c r="BA315" s="37"/>
      <c r="BB315" s="37"/>
      <c r="BC315" s="37"/>
      <c r="BD315" s="37"/>
      <c r="BE315" s="37"/>
      <c r="BF315" s="37"/>
      <c r="BG315" s="37"/>
      <c r="BH315" s="37"/>
      <c r="BI315" s="37"/>
      <c r="BJ315" s="37"/>
      <c r="BK315" s="37"/>
      <c r="BL315" s="37"/>
      <c r="BM315" s="37"/>
      <c r="BN315" s="37"/>
      <c r="BO315" s="37"/>
      <c r="BP315" s="37"/>
      <c r="BQ315" s="37"/>
      <c r="BR315" s="37"/>
      <c r="BS315" s="37"/>
      <c r="BT315" s="37"/>
      <c r="BU315" s="37"/>
      <c r="BV315" s="37"/>
      <c r="BW315" s="37"/>
      <c r="BX315" s="37"/>
      <c r="BY315" s="37"/>
      <c r="BZ315" s="37"/>
      <c r="CA315" s="37"/>
      <c r="CB315" s="37"/>
      <c r="CC315" s="37"/>
      <c r="CD315" s="37"/>
    </row>
    <row r="316" spans="1:82" ht="16.5" customHeight="1" x14ac:dyDescent="0.15">
      <c r="A316" s="39"/>
      <c r="B316" s="39"/>
      <c r="C316" s="39"/>
      <c r="D316" s="39"/>
      <c r="E316" s="39"/>
      <c r="F316" s="39"/>
      <c r="G316" s="39"/>
      <c r="H316" s="37"/>
      <c r="I316" s="40"/>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c r="AX316" s="37"/>
      <c r="AY316" s="37"/>
      <c r="AZ316" s="37"/>
      <c r="BA316" s="37"/>
      <c r="BB316" s="37"/>
      <c r="BC316" s="37"/>
      <c r="BD316" s="37"/>
      <c r="BE316" s="37"/>
      <c r="BF316" s="37"/>
      <c r="BG316" s="37"/>
      <c r="BH316" s="37"/>
      <c r="BI316" s="37"/>
      <c r="BJ316" s="37"/>
      <c r="BK316" s="37"/>
      <c r="BL316" s="37"/>
      <c r="BM316" s="37"/>
      <c r="BN316" s="37"/>
      <c r="BO316" s="37"/>
      <c r="BP316" s="37"/>
      <c r="BQ316" s="37"/>
      <c r="BR316" s="37"/>
      <c r="BS316" s="37"/>
      <c r="BT316" s="37"/>
      <c r="BU316" s="37"/>
      <c r="BV316" s="37"/>
      <c r="BW316" s="37"/>
      <c r="BX316" s="37"/>
      <c r="BY316" s="37"/>
      <c r="BZ316" s="37"/>
      <c r="CA316" s="37"/>
      <c r="CB316" s="37"/>
      <c r="CC316" s="37"/>
      <c r="CD316" s="37"/>
    </row>
    <row r="317" spans="1:82" ht="16.5" customHeight="1" x14ac:dyDescent="0.15">
      <c r="A317" s="39"/>
      <c r="B317" s="39"/>
      <c r="C317" s="39"/>
      <c r="D317" s="39"/>
      <c r="E317" s="39"/>
      <c r="F317" s="39"/>
      <c r="G317" s="39"/>
      <c r="H317" s="37"/>
      <c r="I317" s="40"/>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37"/>
      <c r="BD317" s="37"/>
      <c r="BE317" s="37"/>
      <c r="BF317" s="37"/>
      <c r="BG317" s="37"/>
      <c r="BH317" s="37"/>
      <c r="BI317" s="37"/>
      <c r="BJ317" s="37"/>
      <c r="BK317" s="37"/>
      <c r="BL317" s="37"/>
      <c r="BM317" s="37"/>
      <c r="BN317" s="37"/>
      <c r="BO317" s="37"/>
      <c r="BP317" s="37"/>
      <c r="BQ317" s="37"/>
      <c r="BR317" s="37"/>
      <c r="BS317" s="37"/>
      <c r="BT317" s="37"/>
      <c r="BU317" s="37"/>
      <c r="BV317" s="37"/>
      <c r="BW317" s="37"/>
      <c r="BX317" s="37"/>
      <c r="BY317" s="37"/>
      <c r="BZ317" s="37"/>
      <c r="CA317" s="37"/>
      <c r="CB317" s="37"/>
      <c r="CC317" s="37"/>
      <c r="CD317" s="37"/>
    </row>
    <row r="318" spans="1:82" ht="16.5" customHeight="1" x14ac:dyDescent="0.15">
      <c r="A318" s="39"/>
      <c r="B318" s="39"/>
      <c r="C318" s="39"/>
      <c r="D318" s="39"/>
      <c r="E318" s="39"/>
      <c r="F318" s="39"/>
      <c r="G318" s="39"/>
      <c r="H318" s="37"/>
      <c r="I318" s="40"/>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7"/>
      <c r="AW318" s="37"/>
      <c r="AX318" s="37"/>
      <c r="AY318" s="37"/>
      <c r="AZ318" s="37"/>
      <c r="BA318" s="37"/>
      <c r="BB318" s="37"/>
      <c r="BC318" s="37"/>
      <c r="BD318" s="37"/>
      <c r="BE318" s="37"/>
      <c r="BF318" s="37"/>
      <c r="BG318" s="37"/>
      <c r="BH318" s="37"/>
      <c r="BI318" s="37"/>
      <c r="BJ318" s="37"/>
      <c r="BK318" s="37"/>
      <c r="BL318" s="37"/>
      <c r="BM318" s="37"/>
      <c r="BN318" s="37"/>
      <c r="BO318" s="37"/>
      <c r="BP318" s="37"/>
      <c r="BQ318" s="37"/>
      <c r="BR318" s="37"/>
      <c r="BS318" s="37"/>
      <c r="BT318" s="37"/>
      <c r="BU318" s="37"/>
      <c r="BV318" s="37"/>
      <c r="BW318" s="37"/>
      <c r="BX318" s="37"/>
      <c r="BY318" s="37"/>
      <c r="BZ318" s="37"/>
      <c r="CA318" s="37"/>
      <c r="CB318" s="37"/>
      <c r="CC318" s="37"/>
      <c r="CD318" s="37"/>
    </row>
    <row r="319" spans="1:82" ht="16.5" customHeight="1" x14ac:dyDescent="0.15">
      <c r="A319" s="39"/>
      <c r="B319" s="39"/>
      <c r="C319" s="39"/>
      <c r="D319" s="39"/>
      <c r="E319" s="39"/>
      <c r="F319" s="39"/>
      <c r="G319" s="39"/>
      <c r="H319" s="37"/>
      <c r="I319" s="40"/>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37"/>
      <c r="BS319" s="37"/>
      <c r="BT319" s="37"/>
      <c r="BU319" s="37"/>
      <c r="BV319" s="37"/>
      <c r="BW319" s="37"/>
      <c r="BX319" s="37"/>
      <c r="BY319" s="37"/>
      <c r="BZ319" s="37"/>
      <c r="CA319" s="37"/>
      <c r="CB319" s="37"/>
      <c r="CC319" s="37"/>
      <c r="CD319" s="37"/>
    </row>
    <row r="320" spans="1:82" ht="16.5" customHeight="1" x14ac:dyDescent="0.15">
      <c r="A320" s="39"/>
      <c r="B320" s="39"/>
      <c r="C320" s="39"/>
      <c r="D320" s="39"/>
      <c r="E320" s="39"/>
      <c r="F320" s="39"/>
      <c r="G320" s="39"/>
      <c r="H320" s="37"/>
      <c r="I320" s="40"/>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37"/>
      <c r="BS320" s="37"/>
      <c r="BT320" s="37"/>
      <c r="BU320" s="37"/>
      <c r="BV320" s="37"/>
      <c r="BW320" s="37"/>
      <c r="BX320" s="37"/>
      <c r="BY320" s="37"/>
      <c r="BZ320" s="37"/>
      <c r="CA320" s="37"/>
      <c r="CB320" s="37"/>
      <c r="CC320" s="37"/>
      <c r="CD320" s="37"/>
    </row>
    <row r="321" spans="1:82" ht="16.5" customHeight="1" x14ac:dyDescent="0.15">
      <c r="A321" s="39"/>
      <c r="B321" s="39"/>
      <c r="C321" s="39"/>
      <c r="D321" s="39"/>
      <c r="E321" s="39"/>
      <c r="F321" s="39"/>
      <c r="G321" s="39"/>
      <c r="H321" s="37"/>
      <c r="I321" s="40"/>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c r="AV321" s="37"/>
      <c r="AW321" s="37"/>
      <c r="AX321" s="37"/>
      <c r="AY321" s="37"/>
      <c r="AZ321" s="37"/>
      <c r="BA321" s="37"/>
      <c r="BB321" s="37"/>
      <c r="BC321" s="37"/>
      <c r="BD321" s="37"/>
      <c r="BE321" s="37"/>
      <c r="BF321" s="37"/>
      <c r="BG321" s="37"/>
      <c r="BH321" s="37"/>
      <c r="BI321" s="37"/>
      <c r="BJ321" s="37"/>
      <c r="BK321" s="37"/>
      <c r="BL321" s="37"/>
      <c r="BM321" s="37"/>
      <c r="BN321" s="37"/>
      <c r="BO321" s="37"/>
      <c r="BP321" s="37"/>
      <c r="BQ321" s="37"/>
      <c r="BR321" s="37"/>
      <c r="BS321" s="37"/>
      <c r="BT321" s="37"/>
      <c r="BU321" s="37"/>
      <c r="BV321" s="37"/>
      <c r="BW321" s="37"/>
      <c r="BX321" s="37"/>
      <c r="BY321" s="37"/>
      <c r="BZ321" s="37"/>
      <c r="CA321" s="37"/>
      <c r="CB321" s="37"/>
      <c r="CC321" s="37"/>
      <c r="CD321" s="37"/>
    </row>
    <row r="322" spans="1:82" ht="16.5" customHeight="1" x14ac:dyDescent="0.15">
      <c r="A322" s="39"/>
      <c r="B322" s="39"/>
      <c r="C322" s="39"/>
      <c r="D322" s="39"/>
      <c r="E322" s="39"/>
      <c r="F322" s="39"/>
      <c r="G322" s="39"/>
      <c r="H322" s="37"/>
      <c r="I322" s="40"/>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c r="AX322" s="37"/>
      <c r="AY322" s="37"/>
      <c r="AZ322" s="37"/>
      <c r="BA322" s="37"/>
      <c r="BB322" s="37"/>
      <c r="BC322" s="37"/>
      <c r="BD322" s="37"/>
      <c r="BE322" s="37"/>
      <c r="BF322" s="37"/>
      <c r="BG322" s="37"/>
      <c r="BH322" s="37"/>
      <c r="BI322" s="37"/>
      <c r="BJ322" s="37"/>
      <c r="BK322" s="37"/>
      <c r="BL322" s="37"/>
      <c r="BM322" s="37"/>
      <c r="BN322" s="37"/>
      <c r="BO322" s="37"/>
      <c r="BP322" s="37"/>
      <c r="BQ322" s="37"/>
      <c r="BR322" s="37"/>
      <c r="BS322" s="37"/>
      <c r="BT322" s="37"/>
      <c r="BU322" s="37"/>
      <c r="BV322" s="37"/>
      <c r="BW322" s="37"/>
      <c r="BX322" s="37"/>
      <c r="BY322" s="37"/>
      <c r="BZ322" s="37"/>
      <c r="CA322" s="37"/>
      <c r="CB322" s="37"/>
      <c r="CC322" s="37"/>
      <c r="CD322" s="37"/>
    </row>
    <row r="323" spans="1:82" ht="16.5" customHeight="1" x14ac:dyDescent="0.15">
      <c r="A323" s="39"/>
      <c r="B323" s="39"/>
      <c r="C323" s="39"/>
      <c r="D323" s="39"/>
      <c r="E323" s="39"/>
      <c r="F323" s="39"/>
      <c r="G323" s="39"/>
      <c r="H323" s="37"/>
      <c r="I323" s="40"/>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c r="AV323" s="37"/>
      <c r="AW323" s="37"/>
      <c r="AX323" s="37"/>
      <c r="AY323" s="37"/>
      <c r="AZ323" s="37"/>
      <c r="BA323" s="37"/>
      <c r="BB323" s="37"/>
      <c r="BC323" s="37"/>
      <c r="BD323" s="37"/>
      <c r="BE323" s="37"/>
      <c r="BF323" s="37"/>
      <c r="BG323" s="37"/>
      <c r="BH323" s="37"/>
      <c r="BI323" s="37"/>
      <c r="BJ323" s="37"/>
      <c r="BK323" s="37"/>
      <c r="BL323" s="37"/>
      <c r="BM323" s="37"/>
      <c r="BN323" s="37"/>
      <c r="BO323" s="37"/>
      <c r="BP323" s="37"/>
      <c r="BQ323" s="37"/>
      <c r="BR323" s="37"/>
      <c r="BS323" s="37"/>
      <c r="BT323" s="37"/>
      <c r="BU323" s="37"/>
      <c r="BV323" s="37"/>
      <c r="BW323" s="37"/>
      <c r="BX323" s="37"/>
      <c r="BY323" s="37"/>
      <c r="BZ323" s="37"/>
      <c r="CA323" s="37"/>
      <c r="CB323" s="37"/>
      <c r="CC323" s="37"/>
      <c r="CD323" s="37"/>
    </row>
    <row r="324" spans="1:82" ht="16.5" customHeight="1" x14ac:dyDescent="0.15">
      <c r="A324" s="39"/>
      <c r="B324" s="39"/>
      <c r="C324" s="39"/>
      <c r="D324" s="39"/>
      <c r="E324" s="39"/>
      <c r="F324" s="39"/>
      <c r="G324" s="39"/>
      <c r="H324" s="37"/>
      <c r="I324" s="40"/>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c r="AV324" s="37"/>
      <c r="AW324" s="37"/>
      <c r="AX324" s="37"/>
      <c r="AY324" s="37"/>
      <c r="AZ324" s="37"/>
      <c r="BA324" s="37"/>
      <c r="BB324" s="37"/>
      <c r="BC324" s="37"/>
      <c r="BD324" s="37"/>
      <c r="BE324" s="37"/>
      <c r="BF324" s="37"/>
      <c r="BG324" s="37"/>
      <c r="BH324" s="37"/>
      <c r="BI324" s="37"/>
      <c r="BJ324" s="37"/>
      <c r="BK324" s="37"/>
      <c r="BL324" s="37"/>
      <c r="BM324" s="37"/>
      <c r="BN324" s="37"/>
      <c r="BO324" s="37"/>
      <c r="BP324" s="37"/>
      <c r="BQ324" s="37"/>
      <c r="BR324" s="37"/>
      <c r="BS324" s="37"/>
      <c r="BT324" s="37"/>
      <c r="BU324" s="37"/>
      <c r="BV324" s="37"/>
      <c r="BW324" s="37"/>
      <c r="BX324" s="37"/>
      <c r="BY324" s="37"/>
      <c r="BZ324" s="37"/>
      <c r="CA324" s="37"/>
      <c r="CB324" s="37"/>
      <c r="CC324" s="37"/>
      <c r="CD324" s="37"/>
    </row>
    <row r="325" spans="1:82" ht="16.5" customHeight="1" x14ac:dyDescent="0.15">
      <c r="A325" s="39"/>
      <c r="B325" s="39"/>
      <c r="C325" s="39"/>
      <c r="D325" s="39"/>
      <c r="E325" s="39"/>
      <c r="F325" s="39"/>
      <c r="G325" s="39"/>
      <c r="H325" s="37"/>
      <c r="I325" s="40"/>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c r="AV325" s="37"/>
      <c r="AW325" s="37"/>
      <c r="AX325" s="37"/>
      <c r="AY325" s="37"/>
      <c r="AZ325" s="37"/>
      <c r="BA325" s="37"/>
      <c r="BB325" s="37"/>
      <c r="BC325" s="37"/>
      <c r="BD325" s="37"/>
      <c r="BE325" s="37"/>
      <c r="BF325" s="37"/>
      <c r="BG325" s="37"/>
      <c r="BH325" s="37"/>
      <c r="BI325" s="37"/>
      <c r="BJ325" s="37"/>
      <c r="BK325" s="37"/>
      <c r="BL325" s="37"/>
      <c r="BM325" s="37"/>
      <c r="BN325" s="37"/>
      <c r="BO325" s="37"/>
      <c r="BP325" s="37"/>
      <c r="BQ325" s="37"/>
      <c r="BR325" s="37"/>
      <c r="BS325" s="37"/>
      <c r="BT325" s="37"/>
      <c r="BU325" s="37"/>
      <c r="BV325" s="37"/>
      <c r="BW325" s="37"/>
      <c r="BX325" s="37"/>
      <c r="BY325" s="37"/>
      <c r="BZ325" s="37"/>
      <c r="CA325" s="37"/>
      <c r="CB325" s="37"/>
      <c r="CC325" s="37"/>
      <c r="CD325" s="37"/>
    </row>
    <row r="326" spans="1:82" ht="16.5" customHeight="1" x14ac:dyDescent="0.15">
      <c r="A326" s="39"/>
      <c r="B326" s="39"/>
      <c r="C326" s="39"/>
      <c r="D326" s="39"/>
      <c r="E326" s="39"/>
      <c r="F326" s="39"/>
      <c r="G326" s="39"/>
      <c r="H326" s="37"/>
      <c r="I326" s="40"/>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c r="AV326" s="37"/>
      <c r="AW326" s="37"/>
      <c r="AX326" s="37"/>
      <c r="AY326" s="37"/>
      <c r="AZ326" s="37"/>
      <c r="BA326" s="37"/>
      <c r="BB326" s="37"/>
      <c r="BC326" s="37"/>
      <c r="BD326" s="37"/>
      <c r="BE326" s="37"/>
      <c r="BF326" s="37"/>
      <c r="BG326" s="37"/>
      <c r="BH326" s="37"/>
      <c r="BI326" s="37"/>
      <c r="BJ326" s="37"/>
      <c r="BK326" s="37"/>
      <c r="BL326" s="37"/>
      <c r="BM326" s="37"/>
      <c r="BN326" s="37"/>
      <c r="BO326" s="37"/>
      <c r="BP326" s="37"/>
      <c r="BQ326" s="37"/>
      <c r="BR326" s="37"/>
      <c r="BS326" s="37"/>
      <c r="BT326" s="37"/>
      <c r="BU326" s="37"/>
      <c r="BV326" s="37"/>
      <c r="BW326" s="37"/>
      <c r="BX326" s="37"/>
      <c r="BY326" s="37"/>
      <c r="BZ326" s="37"/>
      <c r="CA326" s="37"/>
      <c r="CB326" s="37"/>
      <c r="CC326" s="37"/>
      <c r="CD326" s="37"/>
    </row>
    <row r="327" spans="1:82" ht="16.5" customHeight="1" x14ac:dyDescent="0.15">
      <c r="A327" s="39"/>
      <c r="B327" s="39"/>
      <c r="C327" s="39"/>
      <c r="D327" s="39"/>
      <c r="E327" s="39"/>
      <c r="F327" s="39"/>
      <c r="G327" s="39"/>
      <c r="H327" s="37"/>
      <c r="I327" s="40"/>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c r="BF327" s="37"/>
      <c r="BG327" s="37"/>
      <c r="BH327" s="37"/>
      <c r="BI327" s="37"/>
      <c r="BJ327" s="37"/>
      <c r="BK327" s="37"/>
      <c r="BL327" s="37"/>
      <c r="BM327" s="37"/>
      <c r="BN327" s="37"/>
      <c r="BO327" s="37"/>
      <c r="BP327" s="37"/>
      <c r="BQ327" s="37"/>
      <c r="BR327" s="37"/>
      <c r="BS327" s="37"/>
      <c r="BT327" s="37"/>
      <c r="BU327" s="37"/>
      <c r="BV327" s="37"/>
      <c r="BW327" s="37"/>
      <c r="BX327" s="37"/>
      <c r="BY327" s="37"/>
      <c r="BZ327" s="37"/>
      <c r="CA327" s="37"/>
      <c r="CB327" s="37"/>
      <c r="CC327" s="37"/>
      <c r="CD327" s="37"/>
    </row>
    <row r="328" spans="1:82" ht="16.5" customHeight="1" x14ac:dyDescent="0.15">
      <c r="A328" s="39"/>
      <c r="B328" s="39"/>
      <c r="C328" s="39"/>
      <c r="D328" s="39"/>
      <c r="E328" s="39"/>
      <c r="F328" s="39"/>
      <c r="G328" s="39"/>
      <c r="H328" s="37"/>
      <c r="I328" s="40"/>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7"/>
      <c r="BI328" s="37"/>
      <c r="BJ328" s="37"/>
      <c r="BK328" s="37"/>
      <c r="BL328" s="37"/>
      <c r="BM328" s="37"/>
      <c r="BN328" s="37"/>
      <c r="BO328" s="37"/>
      <c r="BP328" s="37"/>
      <c r="BQ328" s="37"/>
      <c r="BR328" s="37"/>
      <c r="BS328" s="37"/>
      <c r="BT328" s="37"/>
      <c r="BU328" s="37"/>
      <c r="BV328" s="37"/>
      <c r="BW328" s="37"/>
      <c r="BX328" s="37"/>
      <c r="BY328" s="37"/>
      <c r="BZ328" s="37"/>
      <c r="CA328" s="37"/>
      <c r="CB328" s="37"/>
      <c r="CC328" s="37"/>
      <c r="CD328" s="37"/>
    </row>
    <row r="329" spans="1:82" ht="16.5" customHeight="1" x14ac:dyDescent="0.15">
      <c r="A329" s="39"/>
      <c r="B329" s="39"/>
      <c r="C329" s="39"/>
      <c r="D329" s="39"/>
      <c r="E329" s="39"/>
      <c r="F329" s="39"/>
      <c r="G329" s="39"/>
      <c r="H329" s="37"/>
      <c r="I329" s="40"/>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c r="AV329" s="37"/>
      <c r="AW329" s="37"/>
      <c r="AX329" s="37"/>
      <c r="AY329" s="37"/>
      <c r="AZ329" s="37"/>
      <c r="BA329" s="37"/>
      <c r="BB329" s="37"/>
      <c r="BC329" s="37"/>
      <c r="BD329" s="37"/>
      <c r="BE329" s="37"/>
      <c r="BF329" s="37"/>
      <c r="BG329" s="37"/>
      <c r="BH329" s="37"/>
      <c r="BI329" s="37"/>
      <c r="BJ329" s="37"/>
      <c r="BK329" s="37"/>
      <c r="BL329" s="37"/>
      <c r="BM329" s="37"/>
      <c r="BN329" s="37"/>
      <c r="BO329" s="37"/>
      <c r="BP329" s="37"/>
      <c r="BQ329" s="37"/>
      <c r="BR329" s="37"/>
      <c r="BS329" s="37"/>
      <c r="BT329" s="37"/>
      <c r="BU329" s="37"/>
      <c r="BV329" s="37"/>
      <c r="BW329" s="37"/>
      <c r="BX329" s="37"/>
      <c r="BY329" s="37"/>
      <c r="BZ329" s="37"/>
      <c r="CA329" s="37"/>
      <c r="CB329" s="37"/>
      <c r="CC329" s="37"/>
      <c r="CD329" s="37"/>
    </row>
    <row r="330" spans="1:82" ht="16.5" customHeight="1" x14ac:dyDescent="0.15">
      <c r="A330" s="39"/>
      <c r="B330" s="39"/>
      <c r="C330" s="39"/>
      <c r="D330" s="39"/>
      <c r="E330" s="39"/>
      <c r="F330" s="39"/>
      <c r="G330" s="39"/>
      <c r="H330" s="37"/>
      <c r="I330" s="40"/>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c r="AV330" s="37"/>
      <c r="AW330" s="37"/>
      <c r="AX330" s="37"/>
      <c r="AY330" s="37"/>
      <c r="AZ330" s="37"/>
      <c r="BA330" s="37"/>
      <c r="BB330" s="37"/>
      <c r="BC330" s="37"/>
      <c r="BD330" s="37"/>
      <c r="BE330" s="37"/>
      <c r="BF330" s="37"/>
      <c r="BG330" s="37"/>
      <c r="BH330" s="37"/>
      <c r="BI330" s="37"/>
      <c r="BJ330" s="37"/>
      <c r="BK330" s="37"/>
      <c r="BL330" s="37"/>
      <c r="BM330" s="37"/>
      <c r="BN330" s="37"/>
      <c r="BO330" s="37"/>
      <c r="BP330" s="37"/>
      <c r="BQ330" s="37"/>
      <c r="BR330" s="37"/>
      <c r="BS330" s="37"/>
      <c r="BT330" s="37"/>
      <c r="BU330" s="37"/>
      <c r="BV330" s="37"/>
      <c r="BW330" s="37"/>
      <c r="BX330" s="37"/>
      <c r="BY330" s="37"/>
      <c r="BZ330" s="37"/>
      <c r="CA330" s="37"/>
      <c r="CB330" s="37"/>
      <c r="CC330" s="37"/>
      <c r="CD330" s="37"/>
    </row>
    <row r="331" spans="1:82" ht="16.5" customHeight="1" x14ac:dyDescent="0.15">
      <c r="A331" s="39"/>
      <c r="B331" s="39"/>
      <c r="C331" s="39"/>
      <c r="D331" s="39"/>
      <c r="E331" s="39"/>
      <c r="F331" s="39"/>
      <c r="G331" s="39"/>
      <c r="H331" s="37"/>
      <c r="I331" s="40"/>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c r="AV331" s="37"/>
      <c r="AW331" s="37"/>
      <c r="AX331" s="37"/>
      <c r="AY331" s="37"/>
      <c r="AZ331" s="37"/>
      <c r="BA331" s="37"/>
      <c r="BB331" s="37"/>
      <c r="BC331" s="37"/>
      <c r="BD331" s="37"/>
      <c r="BE331" s="37"/>
      <c r="BF331" s="37"/>
      <c r="BG331" s="37"/>
      <c r="BH331" s="37"/>
      <c r="BI331" s="37"/>
      <c r="BJ331" s="37"/>
      <c r="BK331" s="37"/>
      <c r="BL331" s="37"/>
      <c r="BM331" s="37"/>
      <c r="BN331" s="37"/>
      <c r="BO331" s="37"/>
      <c r="BP331" s="37"/>
      <c r="BQ331" s="37"/>
      <c r="BR331" s="37"/>
      <c r="BS331" s="37"/>
      <c r="BT331" s="37"/>
      <c r="BU331" s="37"/>
      <c r="BV331" s="37"/>
      <c r="BW331" s="37"/>
      <c r="BX331" s="37"/>
      <c r="BY331" s="37"/>
      <c r="BZ331" s="37"/>
      <c r="CA331" s="37"/>
      <c r="CB331" s="37"/>
      <c r="CC331" s="37"/>
      <c r="CD331" s="37"/>
    </row>
    <row r="332" spans="1:82" ht="16.5" customHeight="1" x14ac:dyDescent="0.15">
      <c r="A332" s="39"/>
      <c r="B332" s="39"/>
      <c r="C332" s="39"/>
      <c r="D332" s="39"/>
      <c r="E332" s="39"/>
      <c r="F332" s="39"/>
      <c r="G332" s="39"/>
      <c r="H332" s="37"/>
      <c r="I332" s="40"/>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c r="AX332" s="37"/>
      <c r="AY332" s="37"/>
      <c r="AZ332" s="37"/>
      <c r="BA332" s="37"/>
      <c r="BB332" s="37"/>
      <c r="BC332" s="37"/>
      <c r="BD332" s="37"/>
      <c r="BE332" s="37"/>
      <c r="BF332" s="37"/>
      <c r="BG332" s="37"/>
      <c r="BH332" s="37"/>
      <c r="BI332" s="37"/>
      <c r="BJ332" s="37"/>
      <c r="BK332" s="37"/>
      <c r="BL332" s="37"/>
      <c r="BM332" s="37"/>
      <c r="BN332" s="37"/>
      <c r="BO332" s="37"/>
      <c r="BP332" s="37"/>
      <c r="BQ332" s="37"/>
      <c r="BR332" s="37"/>
      <c r="BS332" s="37"/>
      <c r="BT332" s="37"/>
      <c r="BU332" s="37"/>
      <c r="BV332" s="37"/>
      <c r="BW332" s="37"/>
      <c r="BX332" s="37"/>
      <c r="BY332" s="37"/>
      <c r="BZ332" s="37"/>
      <c r="CA332" s="37"/>
      <c r="CB332" s="37"/>
      <c r="CC332" s="37"/>
      <c r="CD332" s="37"/>
    </row>
    <row r="333" spans="1:82" ht="16.5" customHeight="1" x14ac:dyDescent="0.15">
      <c r="A333" s="39"/>
      <c r="B333" s="39"/>
      <c r="C333" s="39"/>
      <c r="D333" s="39"/>
      <c r="E333" s="39"/>
      <c r="F333" s="39"/>
      <c r="G333" s="39"/>
      <c r="H333" s="37"/>
      <c r="I333" s="40"/>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c r="AV333" s="37"/>
      <c r="AW333" s="37"/>
      <c r="AX333" s="37"/>
      <c r="AY333" s="37"/>
      <c r="AZ333" s="37"/>
      <c r="BA333" s="37"/>
      <c r="BB333" s="37"/>
      <c r="BC333" s="37"/>
      <c r="BD333" s="37"/>
      <c r="BE333" s="37"/>
      <c r="BF333" s="37"/>
      <c r="BG333" s="37"/>
      <c r="BH333" s="37"/>
      <c r="BI333" s="37"/>
      <c r="BJ333" s="37"/>
      <c r="BK333" s="37"/>
      <c r="BL333" s="37"/>
      <c r="BM333" s="37"/>
      <c r="BN333" s="37"/>
      <c r="BO333" s="37"/>
      <c r="BP333" s="37"/>
      <c r="BQ333" s="37"/>
      <c r="BR333" s="37"/>
      <c r="BS333" s="37"/>
      <c r="BT333" s="37"/>
      <c r="BU333" s="37"/>
      <c r="BV333" s="37"/>
      <c r="BW333" s="37"/>
      <c r="BX333" s="37"/>
      <c r="BY333" s="37"/>
      <c r="BZ333" s="37"/>
      <c r="CA333" s="37"/>
      <c r="CB333" s="37"/>
      <c r="CC333" s="37"/>
      <c r="CD333" s="37"/>
    </row>
    <row r="334" spans="1:82" ht="16.5" customHeight="1" x14ac:dyDescent="0.15">
      <c r="A334" s="39"/>
      <c r="B334" s="39"/>
      <c r="C334" s="39"/>
      <c r="D334" s="39"/>
      <c r="E334" s="39"/>
      <c r="F334" s="39"/>
      <c r="G334" s="39"/>
      <c r="H334" s="37"/>
      <c r="I334" s="40"/>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7"/>
      <c r="BI334" s="37"/>
      <c r="BJ334" s="37"/>
      <c r="BK334" s="37"/>
      <c r="BL334" s="37"/>
      <c r="BM334" s="37"/>
      <c r="BN334" s="37"/>
      <c r="BO334" s="37"/>
      <c r="BP334" s="37"/>
      <c r="BQ334" s="37"/>
      <c r="BR334" s="37"/>
      <c r="BS334" s="37"/>
      <c r="BT334" s="37"/>
      <c r="BU334" s="37"/>
      <c r="BV334" s="37"/>
      <c r="BW334" s="37"/>
      <c r="BX334" s="37"/>
      <c r="BY334" s="37"/>
      <c r="BZ334" s="37"/>
      <c r="CA334" s="37"/>
      <c r="CB334" s="37"/>
      <c r="CC334" s="37"/>
      <c r="CD334" s="37"/>
    </row>
    <row r="335" spans="1:82" ht="16.5" customHeight="1" x14ac:dyDescent="0.15">
      <c r="A335" s="39"/>
      <c r="B335" s="39"/>
      <c r="C335" s="39"/>
      <c r="D335" s="39"/>
      <c r="E335" s="39"/>
      <c r="F335" s="39"/>
      <c r="G335" s="39"/>
      <c r="H335" s="37"/>
      <c r="I335" s="40"/>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37"/>
      <c r="AX335" s="37"/>
      <c r="AY335" s="37"/>
      <c r="AZ335" s="37"/>
      <c r="BA335" s="37"/>
      <c r="BB335" s="37"/>
      <c r="BC335" s="37"/>
      <c r="BD335" s="37"/>
      <c r="BE335" s="37"/>
      <c r="BF335" s="37"/>
      <c r="BG335" s="37"/>
      <c r="BH335" s="37"/>
      <c r="BI335" s="37"/>
      <c r="BJ335" s="37"/>
      <c r="BK335" s="37"/>
      <c r="BL335" s="37"/>
      <c r="BM335" s="37"/>
      <c r="BN335" s="37"/>
      <c r="BO335" s="37"/>
      <c r="BP335" s="37"/>
      <c r="BQ335" s="37"/>
      <c r="BR335" s="37"/>
      <c r="BS335" s="37"/>
      <c r="BT335" s="37"/>
      <c r="BU335" s="37"/>
      <c r="BV335" s="37"/>
      <c r="BW335" s="37"/>
      <c r="BX335" s="37"/>
      <c r="BY335" s="37"/>
      <c r="BZ335" s="37"/>
      <c r="CA335" s="37"/>
      <c r="CB335" s="37"/>
      <c r="CC335" s="37"/>
      <c r="CD335" s="37"/>
    </row>
    <row r="336" spans="1:82" ht="16.5" customHeight="1" x14ac:dyDescent="0.15">
      <c r="A336" s="39"/>
      <c r="B336" s="39"/>
      <c r="C336" s="39"/>
      <c r="D336" s="39"/>
      <c r="E336" s="39"/>
      <c r="F336" s="39"/>
      <c r="G336" s="39"/>
      <c r="H336" s="37"/>
      <c r="I336" s="40"/>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c r="AV336" s="37"/>
      <c r="AW336" s="37"/>
      <c r="AX336" s="37"/>
      <c r="AY336" s="37"/>
      <c r="AZ336" s="37"/>
      <c r="BA336" s="37"/>
      <c r="BB336" s="37"/>
      <c r="BC336" s="37"/>
      <c r="BD336" s="37"/>
      <c r="BE336" s="37"/>
      <c r="BF336" s="37"/>
      <c r="BG336" s="37"/>
      <c r="BH336" s="37"/>
      <c r="BI336" s="37"/>
      <c r="BJ336" s="37"/>
      <c r="BK336" s="37"/>
      <c r="BL336" s="37"/>
      <c r="BM336" s="37"/>
      <c r="BN336" s="37"/>
      <c r="BO336" s="37"/>
      <c r="BP336" s="37"/>
      <c r="BQ336" s="37"/>
      <c r="BR336" s="37"/>
      <c r="BS336" s="37"/>
      <c r="BT336" s="37"/>
      <c r="BU336" s="37"/>
      <c r="BV336" s="37"/>
      <c r="BW336" s="37"/>
      <c r="BX336" s="37"/>
      <c r="BY336" s="37"/>
      <c r="BZ336" s="37"/>
      <c r="CA336" s="37"/>
      <c r="CB336" s="37"/>
      <c r="CC336" s="37"/>
      <c r="CD336" s="37"/>
    </row>
    <row r="337" spans="1:82" ht="16.5" customHeight="1" x14ac:dyDescent="0.15">
      <c r="A337" s="39"/>
      <c r="B337" s="39"/>
      <c r="C337" s="39"/>
      <c r="D337" s="39"/>
      <c r="E337" s="39"/>
      <c r="F337" s="39"/>
      <c r="G337" s="39"/>
      <c r="H337" s="37"/>
      <c r="I337" s="40"/>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c r="BF337" s="37"/>
      <c r="BG337" s="37"/>
      <c r="BH337" s="37"/>
      <c r="BI337" s="37"/>
      <c r="BJ337" s="37"/>
      <c r="BK337" s="37"/>
      <c r="BL337" s="37"/>
      <c r="BM337" s="37"/>
      <c r="BN337" s="37"/>
      <c r="BO337" s="37"/>
      <c r="BP337" s="37"/>
      <c r="BQ337" s="37"/>
      <c r="BR337" s="37"/>
      <c r="BS337" s="37"/>
      <c r="BT337" s="37"/>
      <c r="BU337" s="37"/>
      <c r="BV337" s="37"/>
      <c r="BW337" s="37"/>
      <c r="BX337" s="37"/>
      <c r="BY337" s="37"/>
      <c r="BZ337" s="37"/>
      <c r="CA337" s="37"/>
      <c r="CB337" s="37"/>
      <c r="CC337" s="37"/>
      <c r="CD337" s="37"/>
    </row>
    <row r="338" spans="1:82" ht="16.5" customHeight="1" x14ac:dyDescent="0.15">
      <c r="A338" s="39"/>
      <c r="B338" s="39"/>
      <c r="C338" s="39"/>
      <c r="D338" s="39"/>
      <c r="E338" s="39"/>
      <c r="F338" s="39"/>
      <c r="G338" s="39"/>
      <c r="H338" s="37"/>
      <c r="I338" s="40"/>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c r="AV338" s="37"/>
      <c r="AW338" s="37"/>
      <c r="AX338" s="37"/>
      <c r="AY338" s="37"/>
      <c r="AZ338" s="37"/>
      <c r="BA338" s="37"/>
      <c r="BB338" s="37"/>
      <c r="BC338" s="37"/>
      <c r="BD338" s="37"/>
      <c r="BE338" s="37"/>
      <c r="BF338" s="37"/>
      <c r="BG338" s="37"/>
      <c r="BH338" s="37"/>
      <c r="BI338" s="37"/>
      <c r="BJ338" s="37"/>
      <c r="BK338" s="37"/>
      <c r="BL338" s="37"/>
      <c r="BM338" s="37"/>
      <c r="BN338" s="37"/>
      <c r="BO338" s="37"/>
      <c r="BP338" s="37"/>
      <c r="BQ338" s="37"/>
      <c r="BR338" s="37"/>
      <c r="BS338" s="37"/>
      <c r="BT338" s="37"/>
      <c r="BU338" s="37"/>
      <c r="BV338" s="37"/>
      <c r="BW338" s="37"/>
      <c r="BX338" s="37"/>
      <c r="BY338" s="37"/>
      <c r="BZ338" s="37"/>
      <c r="CA338" s="37"/>
      <c r="CB338" s="37"/>
      <c r="CC338" s="37"/>
      <c r="CD338" s="37"/>
    </row>
    <row r="339" spans="1:82" ht="16.5" customHeight="1" x14ac:dyDescent="0.15">
      <c r="A339" s="39"/>
      <c r="B339" s="39"/>
      <c r="C339" s="39"/>
      <c r="D339" s="39"/>
      <c r="E339" s="39"/>
      <c r="F339" s="39"/>
      <c r="G339" s="39"/>
      <c r="H339" s="37"/>
      <c r="I339" s="40"/>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c r="AV339" s="37"/>
      <c r="AW339" s="37"/>
      <c r="AX339" s="37"/>
      <c r="AY339" s="37"/>
      <c r="AZ339" s="37"/>
      <c r="BA339" s="37"/>
      <c r="BB339" s="37"/>
      <c r="BC339" s="37"/>
      <c r="BD339" s="37"/>
      <c r="BE339" s="37"/>
      <c r="BF339" s="37"/>
      <c r="BG339" s="37"/>
      <c r="BH339" s="37"/>
      <c r="BI339" s="37"/>
      <c r="BJ339" s="37"/>
      <c r="BK339" s="37"/>
      <c r="BL339" s="37"/>
      <c r="BM339" s="37"/>
      <c r="BN339" s="37"/>
      <c r="BO339" s="37"/>
      <c r="BP339" s="37"/>
      <c r="BQ339" s="37"/>
      <c r="BR339" s="37"/>
      <c r="BS339" s="37"/>
      <c r="BT339" s="37"/>
      <c r="BU339" s="37"/>
      <c r="BV339" s="37"/>
      <c r="BW339" s="37"/>
      <c r="BX339" s="37"/>
      <c r="BY339" s="37"/>
      <c r="BZ339" s="37"/>
      <c r="CA339" s="37"/>
      <c r="CB339" s="37"/>
      <c r="CC339" s="37"/>
      <c r="CD339" s="37"/>
    </row>
    <row r="340" spans="1:82" ht="16.5" customHeight="1" x14ac:dyDescent="0.15">
      <c r="A340" s="39"/>
      <c r="B340" s="39"/>
      <c r="C340" s="39"/>
      <c r="D340" s="39"/>
      <c r="E340" s="39"/>
      <c r="F340" s="39"/>
      <c r="G340" s="39"/>
      <c r="H340" s="37"/>
      <c r="I340" s="40"/>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c r="AV340" s="37"/>
      <c r="AW340" s="37"/>
      <c r="AX340" s="37"/>
      <c r="AY340" s="37"/>
      <c r="AZ340" s="37"/>
      <c r="BA340" s="37"/>
      <c r="BB340" s="37"/>
      <c r="BC340" s="37"/>
      <c r="BD340" s="37"/>
      <c r="BE340" s="37"/>
      <c r="BF340" s="37"/>
      <c r="BG340" s="37"/>
      <c r="BH340" s="37"/>
      <c r="BI340" s="37"/>
      <c r="BJ340" s="37"/>
      <c r="BK340" s="37"/>
      <c r="BL340" s="37"/>
      <c r="BM340" s="37"/>
      <c r="BN340" s="37"/>
      <c r="BO340" s="37"/>
      <c r="BP340" s="37"/>
      <c r="BQ340" s="37"/>
      <c r="BR340" s="37"/>
      <c r="BS340" s="37"/>
      <c r="BT340" s="37"/>
      <c r="BU340" s="37"/>
      <c r="BV340" s="37"/>
      <c r="BW340" s="37"/>
      <c r="BX340" s="37"/>
      <c r="BY340" s="37"/>
      <c r="BZ340" s="37"/>
      <c r="CA340" s="37"/>
      <c r="CB340" s="37"/>
      <c r="CC340" s="37"/>
      <c r="CD340" s="37"/>
    </row>
    <row r="341" spans="1:82" ht="16.5" customHeight="1" x14ac:dyDescent="0.15">
      <c r="A341" s="39"/>
      <c r="B341" s="39"/>
      <c r="C341" s="39"/>
      <c r="D341" s="39"/>
      <c r="E341" s="39"/>
      <c r="F341" s="39"/>
      <c r="G341" s="39"/>
      <c r="H341" s="37"/>
      <c r="I341" s="40"/>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c r="AV341" s="37"/>
      <c r="AW341" s="37"/>
      <c r="AX341" s="37"/>
      <c r="AY341" s="37"/>
      <c r="AZ341" s="37"/>
      <c r="BA341" s="37"/>
      <c r="BB341" s="37"/>
      <c r="BC341" s="37"/>
      <c r="BD341" s="37"/>
      <c r="BE341" s="37"/>
      <c r="BF341" s="37"/>
      <c r="BG341" s="37"/>
      <c r="BH341" s="37"/>
      <c r="BI341" s="37"/>
      <c r="BJ341" s="37"/>
      <c r="BK341" s="37"/>
      <c r="BL341" s="37"/>
      <c r="BM341" s="37"/>
      <c r="BN341" s="37"/>
      <c r="BO341" s="37"/>
      <c r="BP341" s="37"/>
      <c r="BQ341" s="37"/>
      <c r="BR341" s="37"/>
      <c r="BS341" s="37"/>
      <c r="BT341" s="37"/>
      <c r="BU341" s="37"/>
      <c r="BV341" s="37"/>
      <c r="BW341" s="37"/>
      <c r="BX341" s="37"/>
      <c r="BY341" s="37"/>
      <c r="BZ341" s="37"/>
      <c r="CA341" s="37"/>
      <c r="CB341" s="37"/>
      <c r="CC341" s="37"/>
      <c r="CD341" s="37"/>
    </row>
    <row r="342" spans="1:82" ht="16.5" customHeight="1" x14ac:dyDescent="0.15">
      <c r="A342" s="39"/>
      <c r="B342" s="39"/>
      <c r="C342" s="39"/>
      <c r="D342" s="39"/>
      <c r="E342" s="39"/>
      <c r="F342" s="39"/>
      <c r="G342" s="39"/>
      <c r="H342" s="37"/>
      <c r="I342" s="40"/>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c r="AV342" s="37"/>
      <c r="AW342" s="37"/>
      <c r="AX342" s="37"/>
      <c r="AY342" s="37"/>
      <c r="AZ342" s="37"/>
      <c r="BA342" s="37"/>
      <c r="BB342" s="37"/>
      <c r="BC342" s="37"/>
      <c r="BD342" s="37"/>
      <c r="BE342" s="37"/>
      <c r="BF342" s="37"/>
      <c r="BG342" s="37"/>
      <c r="BH342" s="37"/>
      <c r="BI342" s="37"/>
      <c r="BJ342" s="37"/>
      <c r="BK342" s="37"/>
      <c r="BL342" s="37"/>
      <c r="BM342" s="37"/>
      <c r="BN342" s="37"/>
      <c r="BO342" s="37"/>
      <c r="BP342" s="37"/>
      <c r="BQ342" s="37"/>
      <c r="BR342" s="37"/>
      <c r="BS342" s="37"/>
      <c r="BT342" s="37"/>
      <c r="BU342" s="37"/>
      <c r="BV342" s="37"/>
      <c r="BW342" s="37"/>
      <c r="BX342" s="37"/>
      <c r="BY342" s="37"/>
      <c r="BZ342" s="37"/>
      <c r="CA342" s="37"/>
      <c r="CB342" s="37"/>
      <c r="CC342" s="37"/>
      <c r="CD342" s="37"/>
    </row>
    <row r="343" spans="1:82" ht="16.5" customHeight="1" x14ac:dyDescent="0.15">
      <c r="A343" s="39"/>
      <c r="B343" s="39"/>
      <c r="C343" s="39"/>
      <c r="D343" s="39"/>
      <c r="E343" s="39"/>
      <c r="F343" s="39"/>
      <c r="G343" s="39"/>
      <c r="H343" s="37"/>
      <c r="I343" s="40"/>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7"/>
      <c r="AW343" s="37"/>
      <c r="AX343" s="37"/>
      <c r="AY343" s="37"/>
      <c r="AZ343" s="37"/>
      <c r="BA343" s="37"/>
      <c r="BB343" s="37"/>
      <c r="BC343" s="37"/>
      <c r="BD343" s="37"/>
      <c r="BE343" s="37"/>
      <c r="BF343" s="37"/>
      <c r="BG343" s="37"/>
      <c r="BH343" s="37"/>
      <c r="BI343" s="37"/>
      <c r="BJ343" s="37"/>
      <c r="BK343" s="37"/>
      <c r="BL343" s="37"/>
      <c r="BM343" s="37"/>
      <c r="BN343" s="37"/>
      <c r="BO343" s="37"/>
      <c r="BP343" s="37"/>
      <c r="BQ343" s="37"/>
      <c r="BR343" s="37"/>
      <c r="BS343" s="37"/>
      <c r="BT343" s="37"/>
      <c r="BU343" s="37"/>
      <c r="BV343" s="37"/>
      <c r="BW343" s="37"/>
      <c r="BX343" s="37"/>
      <c r="BY343" s="37"/>
      <c r="BZ343" s="37"/>
      <c r="CA343" s="37"/>
      <c r="CB343" s="37"/>
      <c r="CC343" s="37"/>
      <c r="CD343" s="37"/>
    </row>
    <row r="344" spans="1:82" ht="16.5" customHeight="1" x14ac:dyDescent="0.15">
      <c r="A344" s="39"/>
      <c r="B344" s="39"/>
      <c r="C344" s="39"/>
      <c r="D344" s="39"/>
      <c r="E344" s="39"/>
      <c r="F344" s="39"/>
      <c r="G344" s="39"/>
      <c r="H344" s="37"/>
      <c r="I344" s="40"/>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c r="AV344" s="37"/>
      <c r="AW344" s="37"/>
      <c r="AX344" s="37"/>
      <c r="AY344" s="37"/>
      <c r="AZ344" s="37"/>
      <c r="BA344" s="37"/>
      <c r="BB344" s="37"/>
      <c r="BC344" s="37"/>
      <c r="BD344" s="37"/>
      <c r="BE344" s="37"/>
      <c r="BF344" s="37"/>
      <c r="BG344" s="37"/>
      <c r="BH344" s="37"/>
      <c r="BI344" s="37"/>
      <c r="BJ344" s="37"/>
      <c r="BK344" s="37"/>
      <c r="BL344" s="37"/>
      <c r="BM344" s="37"/>
      <c r="BN344" s="37"/>
      <c r="BO344" s="37"/>
      <c r="BP344" s="37"/>
      <c r="BQ344" s="37"/>
      <c r="BR344" s="37"/>
      <c r="BS344" s="37"/>
      <c r="BT344" s="37"/>
      <c r="BU344" s="37"/>
      <c r="BV344" s="37"/>
      <c r="BW344" s="37"/>
      <c r="BX344" s="37"/>
      <c r="BY344" s="37"/>
      <c r="BZ344" s="37"/>
      <c r="CA344" s="37"/>
      <c r="CB344" s="37"/>
      <c r="CC344" s="37"/>
      <c r="CD344" s="37"/>
    </row>
    <row r="345" spans="1:82" ht="16.5" customHeight="1" x14ac:dyDescent="0.15">
      <c r="A345" s="39"/>
      <c r="B345" s="39"/>
      <c r="C345" s="39"/>
      <c r="D345" s="39"/>
      <c r="E345" s="39"/>
      <c r="F345" s="39"/>
      <c r="G345" s="39"/>
      <c r="H345" s="37"/>
      <c r="I345" s="40"/>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c r="AV345" s="37"/>
      <c r="AW345" s="37"/>
      <c r="AX345" s="37"/>
      <c r="AY345" s="37"/>
      <c r="AZ345" s="37"/>
      <c r="BA345" s="37"/>
      <c r="BB345" s="37"/>
      <c r="BC345" s="37"/>
      <c r="BD345" s="37"/>
      <c r="BE345" s="37"/>
      <c r="BF345" s="37"/>
      <c r="BG345" s="37"/>
      <c r="BH345" s="37"/>
      <c r="BI345" s="37"/>
      <c r="BJ345" s="37"/>
      <c r="BK345" s="37"/>
      <c r="BL345" s="37"/>
      <c r="BM345" s="37"/>
      <c r="BN345" s="37"/>
      <c r="BO345" s="37"/>
      <c r="BP345" s="37"/>
      <c r="BQ345" s="37"/>
      <c r="BR345" s="37"/>
      <c r="BS345" s="37"/>
      <c r="BT345" s="37"/>
      <c r="BU345" s="37"/>
      <c r="BV345" s="37"/>
      <c r="BW345" s="37"/>
      <c r="BX345" s="37"/>
      <c r="BY345" s="37"/>
      <c r="BZ345" s="37"/>
      <c r="CA345" s="37"/>
      <c r="CB345" s="37"/>
      <c r="CC345" s="37"/>
      <c r="CD345" s="37"/>
    </row>
    <row r="346" spans="1:82" ht="16.5" customHeight="1" x14ac:dyDescent="0.15">
      <c r="A346" s="39"/>
      <c r="B346" s="39"/>
      <c r="C346" s="39"/>
      <c r="D346" s="39"/>
      <c r="E346" s="39"/>
      <c r="F346" s="39"/>
      <c r="G346" s="39"/>
      <c r="H346" s="37"/>
      <c r="I346" s="40"/>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c r="AV346" s="37"/>
      <c r="AW346" s="37"/>
      <c r="AX346" s="37"/>
      <c r="AY346" s="37"/>
      <c r="AZ346" s="37"/>
      <c r="BA346" s="37"/>
      <c r="BB346" s="37"/>
      <c r="BC346" s="37"/>
      <c r="BD346" s="37"/>
      <c r="BE346" s="37"/>
      <c r="BF346" s="37"/>
      <c r="BG346" s="37"/>
      <c r="BH346" s="37"/>
      <c r="BI346" s="37"/>
      <c r="BJ346" s="37"/>
      <c r="BK346" s="37"/>
      <c r="BL346" s="37"/>
      <c r="BM346" s="37"/>
      <c r="BN346" s="37"/>
      <c r="BO346" s="37"/>
      <c r="BP346" s="37"/>
      <c r="BQ346" s="37"/>
      <c r="BR346" s="37"/>
      <c r="BS346" s="37"/>
      <c r="BT346" s="37"/>
      <c r="BU346" s="37"/>
      <c r="BV346" s="37"/>
      <c r="BW346" s="37"/>
      <c r="BX346" s="37"/>
      <c r="BY346" s="37"/>
      <c r="BZ346" s="37"/>
      <c r="CA346" s="37"/>
      <c r="CB346" s="37"/>
      <c r="CC346" s="37"/>
      <c r="CD346" s="37"/>
    </row>
    <row r="347" spans="1:82" ht="16.5" customHeight="1" x14ac:dyDescent="0.15">
      <c r="A347" s="39"/>
      <c r="B347" s="39"/>
      <c r="C347" s="39"/>
      <c r="D347" s="39"/>
      <c r="E347" s="39"/>
      <c r="F347" s="39"/>
      <c r="G347" s="39"/>
      <c r="H347" s="37"/>
      <c r="I347" s="40"/>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c r="AU347" s="37"/>
      <c r="AV347" s="37"/>
      <c r="AW347" s="37"/>
      <c r="AX347" s="37"/>
      <c r="AY347" s="37"/>
      <c r="AZ347" s="37"/>
      <c r="BA347" s="37"/>
      <c r="BB347" s="37"/>
      <c r="BC347" s="37"/>
      <c r="BD347" s="37"/>
      <c r="BE347" s="37"/>
      <c r="BF347" s="37"/>
      <c r="BG347" s="37"/>
      <c r="BH347" s="37"/>
      <c r="BI347" s="37"/>
      <c r="BJ347" s="37"/>
      <c r="BK347" s="37"/>
      <c r="BL347" s="37"/>
      <c r="BM347" s="37"/>
      <c r="BN347" s="37"/>
      <c r="BO347" s="37"/>
      <c r="BP347" s="37"/>
      <c r="BQ347" s="37"/>
      <c r="BR347" s="37"/>
      <c r="BS347" s="37"/>
      <c r="BT347" s="37"/>
      <c r="BU347" s="37"/>
      <c r="BV347" s="37"/>
      <c r="BW347" s="37"/>
      <c r="BX347" s="37"/>
      <c r="BY347" s="37"/>
      <c r="BZ347" s="37"/>
      <c r="CA347" s="37"/>
      <c r="CB347" s="37"/>
      <c r="CC347" s="37"/>
      <c r="CD347" s="37"/>
    </row>
    <row r="348" spans="1:82" ht="16.5" customHeight="1" x14ac:dyDescent="0.15">
      <c r="A348" s="39"/>
      <c r="B348" s="39"/>
      <c r="C348" s="39"/>
      <c r="D348" s="39"/>
      <c r="E348" s="39"/>
      <c r="F348" s="39"/>
      <c r="G348" s="39"/>
      <c r="H348" s="37"/>
      <c r="I348" s="40"/>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c r="AU348" s="37"/>
      <c r="AV348" s="37"/>
      <c r="AW348" s="37"/>
      <c r="AX348" s="37"/>
      <c r="AY348" s="37"/>
      <c r="AZ348" s="37"/>
      <c r="BA348" s="37"/>
      <c r="BB348" s="37"/>
      <c r="BC348" s="37"/>
      <c r="BD348" s="37"/>
      <c r="BE348" s="37"/>
      <c r="BF348" s="37"/>
      <c r="BG348" s="37"/>
      <c r="BH348" s="37"/>
      <c r="BI348" s="37"/>
      <c r="BJ348" s="37"/>
      <c r="BK348" s="37"/>
      <c r="BL348" s="37"/>
      <c r="BM348" s="37"/>
      <c r="BN348" s="37"/>
      <c r="BO348" s="37"/>
      <c r="BP348" s="37"/>
      <c r="BQ348" s="37"/>
      <c r="BR348" s="37"/>
      <c r="BS348" s="37"/>
      <c r="BT348" s="37"/>
      <c r="BU348" s="37"/>
      <c r="BV348" s="37"/>
      <c r="BW348" s="37"/>
      <c r="BX348" s="37"/>
      <c r="BY348" s="37"/>
      <c r="BZ348" s="37"/>
      <c r="CA348" s="37"/>
      <c r="CB348" s="37"/>
      <c r="CC348" s="37"/>
      <c r="CD348" s="37"/>
    </row>
    <row r="349" spans="1:82" ht="16.5" customHeight="1" x14ac:dyDescent="0.15">
      <c r="A349" s="39"/>
      <c r="B349" s="39"/>
      <c r="C349" s="39"/>
      <c r="D349" s="39"/>
      <c r="E349" s="39"/>
      <c r="F349" s="39"/>
      <c r="G349" s="39"/>
      <c r="H349" s="37"/>
      <c r="I349" s="40"/>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c r="AU349" s="37"/>
      <c r="AV349" s="37"/>
      <c r="AW349" s="37"/>
      <c r="AX349" s="37"/>
      <c r="AY349" s="37"/>
      <c r="AZ349" s="37"/>
      <c r="BA349" s="37"/>
      <c r="BB349" s="37"/>
      <c r="BC349" s="37"/>
      <c r="BD349" s="37"/>
      <c r="BE349" s="37"/>
      <c r="BF349" s="37"/>
      <c r="BG349" s="37"/>
      <c r="BH349" s="37"/>
      <c r="BI349" s="37"/>
      <c r="BJ349" s="37"/>
      <c r="BK349" s="37"/>
      <c r="BL349" s="37"/>
      <c r="BM349" s="37"/>
      <c r="BN349" s="37"/>
      <c r="BO349" s="37"/>
      <c r="BP349" s="37"/>
      <c r="BQ349" s="37"/>
      <c r="BR349" s="37"/>
      <c r="BS349" s="37"/>
      <c r="BT349" s="37"/>
      <c r="BU349" s="37"/>
      <c r="BV349" s="37"/>
      <c r="BW349" s="37"/>
      <c r="BX349" s="37"/>
      <c r="BY349" s="37"/>
      <c r="BZ349" s="37"/>
      <c r="CA349" s="37"/>
      <c r="CB349" s="37"/>
      <c r="CC349" s="37"/>
      <c r="CD349" s="37"/>
    </row>
    <row r="350" spans="1:82" ht="16.5" customHeight="1" x14ac:dyDescent="0.15">
      <c r="A350" s="39"/>
      <c r="B350" s="39"/>
      <c r="C350" s="39"/>
      <c r="D350" s="39"/>
      <c r="E350" s="39"/>
      <c r="F350" s="39"/>
      <c r="G350" s="39"/>
      <c r="H350" s="37"/>
      <c r="I350" s="40"/>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37"/>
      <c r="BS350" s="37"/>
      <c r="BT350" s="37"/>
      <c r="BU350" s="37"/>
      <c r="BV350" s="37"/>
      <c r="BW350" s="37"/>
      <c r="BX350" s="37"/>
      <c r="BY350" s="37"/>
      <c r="BZ350" s="37"/>
      <c r="CA350" s="37"/>
      <c r="CB350" s="37"/>
      <c r="CC350" s="37"/>
      <c r="CD350" s="37"/>
    </row>
    <row r="351" spans="1:82" ht="16.5" customHeight="1" x14ac:dyDescent="0.15">
      <c r="A351" s="39"/>
      <c r="B351" s="39"/>
      <c r="C351" s="39"/>
      <c r="D351" s="39"/>
      <c r="E351" s="39"/>
      <c r="F351" s="39"/>
      <c r="G351" s="39"/>
      <c r="H351" s="37"/>
      <c r="I351" s="40"/>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c r="AU351" s="37"/>
      <c r="AV351" s="37"/>
      <c r="AW351" s="37"/>
      <c r="AX351" s="37"/>
      <c r="AY351" s="37"/>
      <c r="AZ351" s="37"/>
      <c r="BA351" s="37"/>
      <c r="BB351" s="37"/>
      <c r="BC351" s="37"/>
      <c r="BD351" s="37"/>
      <c r="BE351" s="37"/>
      <c r="BF351" s="37"/>
      <c r="BG351" s="37"/>
      <c r="BH351" s="37"/>
      <c r="BI351" s="37"/>
      <c r="BJ351" s="37"/>
      <c r="BK351" s="37"/>
      <c r="BL351" s="37"/>
      <c r="BM351" s="37"/>
      <c r="BN351" s="37"/>
      <c r="BO351" s="37"/>
      <c r="BP351" s="37"/>
      <c r="BQ351" s="37"/>
      <c r="BR351" s="37"/>
      <c r="BS351" s="37"/>
      <c r="BT351" s="37"/>
      <c r="BU351" s="37"/>
      <c r="BV351" s="37"/>
      <c r="BW351" s="37"/>
      <c r="BX351" s="37"/>
      <c r="BY351" s="37"/>
      <c r="BZ351" s="37"/>
      <c r="CA351" s="37"/>
      <c r="CB351" s="37"/>
      <c r="CC351" s="37"/>
      <c r="CD351" s="37"/>
    </row>
    <row r="352" spans="1:82" ht="16.5" customHeight="1" x14ac:dyDescent="0.15">
      <c r="A352" s="39"/>
      <c r="B352" s="39"/>
      <c r="C352" s="39"/>
      <c r="D352" s="39"/>
      <c r="E352" s="39"/>
      <c r="F352" s="39"/>
      <c r="G352" s="39"/>
      <c r="H352" s="37"/>
      <c r="I352" s="40"/>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c r="AR352" s="37"/>
      <c r="AS352" s="37"/>
      <c r="AT352" s="37"/>
      <c r="AU352" s="37"/>
      <c r="AV352" s="37"/>
      <c r="AW352" s="37"/>
      <c r="AX352" s="37"/>
      <c r="AY352" s="37"/>
      <c r="AZ352" s="37"/>
      <c r="BA352" s="37"/>
      <c r="BB352" s="37"/>
      <c r="BC352" s="37"/>
      <c r="BD352" s="37"/>
      <c r="BE352" s="37"/>
      <c r="BF352" s="37"/>
      <c r="BG352" s="37"/>
      <c r="BH352" s="37"/>
      <c r="BI352" s="37"/>
      <c r="BJ352" s="37"/>
      <c r="BK352" s="37"/>
      <c r="BL352" s="37"/>
      <c r="BM352" s="37"/>
      <c r="BN352" s="37"/>
      <c r="BO352" s="37"/>
      <c r="BP352" s="37"/>
      <c r="BQ352" s="37"/>
      <c r="BR352" s="37"/>
      <c r="BS352" s="37"/>
      <c r="BT352" s="37"/>
      <c r="BU352" s="37"/>
      <c r="BV352" s="37"/>
      <c r="BW352" s="37"/>
      <c r="BX352" s="37"/>
      <c r="BY352" s="37"/>
      <c r="BZ352" s="37"/>
      <c r="CA352" s="37"/>
      <c r="CB352" s="37"/>
      <c r="CC352" s="37"/>
      <c r="CD352" s="37"/>
    </row>
    <row r="353" spans="1:82" ht="16.5" customHeight="1" x14ac:dyDescent="0.15">
      <c r="A353" s="39"/>
      <c r="B353" s="39"/>
      <c r="C353" s="39"/>
      <c r="D353" s="39"/>
      <c r="E353" s="39"/>
      <c r="F353" s="39"/>
      <c r="G353" s="39"/>
      <c r="H353" s="37"/>
      <c r="I353" s="40"/>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c r="AU353" s="37"/>
      <c r="AV353" s="37"/>
      <c r="AW353" s="37"/>
      <c r="AX353" s="37"/>
      <c r="AY353" s="37"/>
      <c r="AZ353" s="37"/>
      <c r="BA353" s="37"/>
      <c r="BB353" s="37"/>
      <c r="BC353" s="37"/>
      <c r="BD353" s="37"/>
      <c r="BE353" s="37"/>
      <c r="BF353" s="37"/>
      <c r="BG353" s="37"/>
      <c r="BH353" s="37"/>
      <c r="BI353" s="37"/>
      <c r="BJ353" s="37"/>
      <c r="BK353" s="37"/>
      <c r="BL353" s="37"/>
      <c r="BM353" s="37"/>
      <c r="BN353" s="37"/>
      <c r="BO353" s="37"/>
      <c r="BP353" s="37"/>
      <c r="BQ353" s="37"/>
      <c r="BR353" s="37"/>
      <c r="BS353" s="37"/>
      <c r="BT353" s="37"/>
      <c r="BU353" s="37"/>
      <c r="BV353" s="37"/>
      <c r="BW353" s="37"/>
      <c r="BX353" s="37"/>
      <c r="BY353" s="37"/>
      <c r="BZ353" s="37"/>
      <c r="CA353" s="37"/>
      <c r="CB353" s="37"/>
      <c r="CC353" s="37"/>
      <c r="CD353" s="37"/>
    </row>
    <row r="354" spans="1:82" ht="16.5" customHeight="1" x14ac:dyDescent="0.15">
      <c r="A354" s="39"/>
      <c r="B354" s="39"/>
      <c r="C354" s="39"/>
      <c r="D354" s="39"/>
      <c r="E354" s="39"/>
      <c r="F354" s="39"/>
      <c r="G354" s="39"/>
      <c r="H354" s="37"/>
      <c r="I354" s="40"/>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c r="AU354" s="37"/>
      <c r="AV354" s="37"/>
      <c r="AW354" s="37"/>
      <c r="AX354" s="37"/>
      <c r="AY354" s="37"/>
      <c r="AZ354" s="37"/>
      <c r="BA354" s="37"/>
      <c r="BB354" s="37"/>
      <c r="BC354" s="37"/>
      <c r="BD354" s="37"/>
      <c r="BE354" s="37"/>
      <c r="BF354" s="37"/>
      <c r="BG354" s="37"/>
      <c r="BH354" s="37"/>
      <c r="BI354" s="37"/>
      <c r="BJ354" s="37"/>
      <c r="BK354" s="37"/>
      <c r="BL354" s="37"/>
      <c r="BM354" s="37"/>
      <c r="BN354" s="37"/>
      <c r="BO354" s="37"/>
      <c r="BP354" s="37"/>
      <c r="BQ354" s="37"/>
      <c r="BR354" s="37"/>
      <c r="BS354" s="37"/>
      <c r="BT354" s="37"/>
      <c r="BU354" s="37"/>
      <c r="BV354" s="37"/>
      <c r="BW354" s="37"/>
      <c r="BX354" s="37"/>
      <c r="BY354" s="37"/>
      <c r="BZ354" s="37"/>
      <c r="CA354" s="37"/>
      <c r="CB354" s="37"/>
      <c r="CC354" s="37"/>
      <c r="CD354" s="37"/>
    </row>
    <row r="355" spans="1:82" ht="16.5" customHeight="1" x14ac:dyDescent="0.15">
      <c r="A355" s="39"/>
      <c r="B355" s="39"/>
      <c r="C355" s="39"/>
      <c r="D355" s="39"/>
      <c r="E355" s="39"/>
      <c r="F355" s="39"/>
      <c r="G355" s="39"/>
      <c r="H355" s="37"/>
      <c r="I355" s="40"/>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c r="AU355" s="37"/>
      <c r="AV355" s="37"/>
      <c r="AW355" s="37"/>
      <c r="AX355" s="37"/>
      <c r="AY355" s="37"/>
      <c r="AZ355" s="37"/>
      <c r="BA355" s="37"/>
      <c r="BB355" s="37"/>
      <c r="BC355" s="37"/>
      <c r="BD355" s="37"/>
      <c r="BE355" s="37"/>
      <c r="BF355" s="37"/>
      <c r="BG355" s="37"/>
      <c r="BH355" s="37"/>
      <c r="BI355" s="37"/>
      <c r="BJ355" s="37"/>
      <c r="BK355" s="37"/>
      <c r="BL355" s="37"/>
      <c r="BM355" s="37"/>
      <c r="BN355" s="37"/>
      <c r="BO355" s="37"/>
      <c r="BP355" s="37"/>
      <c r="BQ355" s="37"/>
      <c r="BR355" s="37"/>
      <c r="BS355" s="37"/>
      <c r="BT355" s="37"/>
      <c r="BU355" s="37"/>
      <c r="BV355" s="37"/>
      <c r="BW355" s="37"/>
      <c r="BX355" s="37"/>
      <c r="BY355" s="37"/>
      <c r="BZ355" s="37"/>
      <c r="CA355" s="37"/>
      <c r="CB355" s="37"/>
      <c r="CC355" s="37"/>
      <c r="CD355" s="37"/>
    </row>
    <row r="356" spans="1:82" ht="16.5" customHeight="1" x14ac:dyDescent="0.15">
      <c r="A356" s="39"/>
      <c r="B356" s="39"/>
      <c r="C356" s="39"/>
      <c r="D356" s="39"/>
      <c r="E356" s="39"/>
      <c r="F356" s="39"/>
      <c r="G356" s="39"/>
      <c r="H356" s="37"/>
      <c r="I356" s="40"/>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c r="AQ356" s="37"/>
      <c r="AR356" s="37"/>
      <c r="AS356" s="37"/>
      <c r="AT356" s="37"/>
      <c r="AU356" s="37"/>
      <c r="AV356" s="37"/>
      <c r="AW356" s="37"/>
      <c r="AX356" s="37"/>
      <c r="AY356" s="37"/>
      <c r="AZ356" s="37"/>
      <c r="BA356" s="37"/>
      <c r="BB356" s="37"/>
      <c r="BC356" s="37"/>
      <c r="BD356" s="37"/>
      <c r="BE356" s="37"/>
      <c r="BF356" s="37"/>
      <c r="BG356" s="37"/>
      <c r="BH356" s="37"/>
      <c r="BI356" s="37"/>
      <c r="BJ356" s="37"/>
      <c r="BK356" s="37"/>
      <c r="BL356" s="37"/>
      <c r="BM356" s="37"/>
      <c r="BN356" s="37"/>
      <c r="BO356" s="37"/>
      <c r="BP356" s="37"/>
      <c r="BQ356" s="37"/>
      <c r="BR356" s="37"/>
      <c r="BS356" s="37"/>
      <c r="BT356" s="37"/>
      <c r="BU356" s="37"/>
      <c r="BV356" s="37"/>
      <c r="BW356" s="37"/>
      <c r="BX356" s="37"/>
      <c r="BY356" s="37"/>
      <c r="BZ356" s="37"/>
      <c r="CA356" s="37"/>
      <c r="CB356" s="37"/>
      <c r="CC356" s="37"/>
      <c r="CD356" s="37"/>
    </row>
    <row r="357" spans="1:82" ht="16.5" customHeight="1" x14ac:dyDescent="0.15">
      <c r="A357" s="39"/>
      <c r="B357" s="39"/>
      <c r="C357" s="39"/>
      <c r="D357" s="39"/>
      <c r="E357" s="39"/>
      <c r="F357" s="39"/>
      <c r="G357" s="39"/>
      <c r="H357" s="37"/>
      <c r="I357" s="40"/>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c r="AQ357" s="37"/>
      <c r="AR357" s="37"/>
      <c r="AS357" s="37"/>
      <c r="AT357" s="37"/>
      <c r="AU357" s="37"/>
      <c r="AV357" s="37"/>
      <c r="AW357" s="37"/>
      <c r="AX357" s="37"/>
      <c r="AY357" s="37"/>
      <c r="AZ357" s="37"/>
      <c r="BA357" s="37"/>
      <c r="BB357" s="37"/>
      <c r="BC357" s="37"/>
      <c r="BD357" s="37"/>
      <c r="BE357" s="37"/>
      <c r="BF357" s="37"/>
      <c r="BG357" s="37"/>
      <c r="BH357" s="37"/>
      <c r="BI357" s="37"/>
      <c r="BJ357" s="37"/>
      <c r="BK357" s="37"/>
      <c r="BL357" s="37"/>
      <c r="BM357" s="37"/>
      <c r="BN357" s="37"/>
      <c r="BO357" s="37"/>
      <c r="BP357" s="37"/>
      <c r="BQ357" s="37"/>
      <c r="BR357" s="37"/>
      <c r="BS357" s="37"/>
      <c r="BT357" s="37"/>
      <c r="BU357" s="37"/>
      <c r="BV357" s="37"/>
      <c r="BW357" s="37"/>
      <c r="BX357" s="37"/>
      <c r="BY357" s="37"/>
      <c r="BZ357" s="37"/>
      <c r="CA357" s="37"/>
      <c r="CB357" s="37"/>
      <c r="CC357" s="37"/>
      <c r="CD357" s="37"/>
    </row>
    <row r="358" spans="1:82" ht="16.5" customHeight="1" x14ac:dyDescent="0.15">
      <c r="A358" s="39"/>
      <c r="B358" s="39"/>
      <c r="C358" s="39"/>
      <c r="D358" s="39"/>
      <c r="E358" s="39"/>
      <c r="F358" s="39"/>
      <c r="G358" s="39"/>
      <c r="H358" s="37"/>
      <c r="I358" s="40"/>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c r="AQ358" s="37"/>
      <c r="AR358" s="37"/>
      <c r="AS358" s="37"/>
      <c r="AT358" s="37"/>
      <c r="AU358" s="37"/>
      <c r="AV358" s="37"/>
      <c r="AW358" s="37"/>
      <c r="AX358" s="37"/>
      <c r="AY358" s="37"/>
      <c r="AZ358" s="37"/>
      <c r="BA358" s="37"/>
      <c r="BB358" s="37"/>
      <c r="BC358" s="37"/>
      <c r="BD358" s="37"/>
      <c r="BE358" s="37"/>
      <c r="BF358" s="37"/>
      <c r="BG358" s="37"/>
      <c r="BH358" s="37"/>
      <c r="BI358" s="37"/>
      <c r="BJ358" s="37"/>
      <c r="BK358" s="37"/>
      <c r="BL358" s="37"/>
      <c r="BM358" s="37"/>
      <c r="BN358" s="37"/>
      <c r="BO358" s="37"/>
      <c r="BP358" s="37"/>
      <c r="BQ358" s="37"/>
      <c r="BR358" s="37"/>
      <c r="BS358" s="37"/>
      <c r="BT358" s="37"/>
      <c r="BU358" s="37"/>
      <c r="BV358" s="37"/>
      <c r="BW358" s="37"/>
      <c r="BX358" s="37"/>
      <c r="BY358" s="37"/>
      <c r="BZ358" s="37"/>
      <c r="CA358" s="37"/>
      <c r="CB358" s="37"/>
      <c r="CC358" s="37"/>
      <c r="CD358" s="37"/>
    </row>
    <row r="359" spans="1:82" ht="16.5" customHeight="1" x14ac:dyDescent="0.15">
      <c r="A359" s="39"/>
      <c r="B359" s="39"/>
      <c r="C359" s="39"/>
      <c r="D359" s="39"/>
      <c r="E359" s="39"/>
      <c r="F359" s="39"/>
      <c r="G359" s="39"/>
      <c r="H359" s="37"/>
      <c r="I359" s="40"/>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c r="AQ359" s="37"/>
      <c r="AR359" s="37"/>
      <c r="AS359" s="37"/>
      <c r="AT359" s="37"/>
      <c r="AU359" s="37"/>
      <c r="AV359" s="37"/>
      <c r="AW359" s="37"/>
      <c r="AX359" s="37"/>
      <c r="AY359" s="37"/>
      <c r="AZ359" s="37"/>
      <c r="BA359" s="37"/>
      <c r="BB359" s="37"/>
      <c r="BC359" s="37"/>
      <c r="BD359" s="37"/>
      <c r="BE359" s="37"/>
      <c r="BF359" s="37"/>
      <c r="BG359" s="37"/>
      <c r="BH359" s="37"/>
      <c r="BI359" s="37"/>
      <c r="BJ359" s="37"/>
      <c r="BK359" s="37"/>
      <c r="BL359" s="37"/>
      <c r="BM359" s="37"/>
      <c r="BN359" s="37"/>
      <c r="BO359" s="37"/>
      <c r="BP359" s="37"/>
      <c r="BQ359" s="37"/>
      <c r="BR359" s="37"/>
      <c r="BS359" s="37"/>
      <c r="BT359" s="37"/>
      <c r="BU359" s="37"/>
      <c r="BV359" s="37"/>
      <c r="BW359" s="37"/>
      <c r="BX359" s="37"/>
      <c r="BY359" s="37"/>
      <c r="BZ359" s="37"/>
      <c r="CA359" s="37"/>
      <c r="CB359" s="37"/>
      <c r="CC359" s="37"/>
      <c r="CD359" s="37"/>
    </row>
    <row r="360" spans="1:82" ht="16.5" customHeight="1" x14ac:dyDescent="0.15">
      <c r="A360" s="39"/>
      <c r="B360" s="39"/>
      <c r="C360" s="39"/>
      <c r="D360" s="39"/>
      <c r="E360" s="39"/>
      <c r="F360" s="39"/>
      <c r="G360" s="39"/>
      <c r="H360" s="37"/>
      <c r="I360" s="40"/>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c r="AQ360" s="37"/>
      <c r="AR360" s="37"/>
      <c r="AS360" s="37"/>
      <c r="AT360" s="37"/>
      <c r="AU360" s="37"/>
      <c r="AV360" s="37"/>
      <c r="AW360" s="37"/>
      <c r="AX360" s="37"/>
      <c r="AY360" s="37"/>
      <c r="AZ360" s="37"/>
      <c r="BA360" s="37"/>
      <c r="BB360" s="37"/>
      <c r="BC360" s="37"/>
      <c r="BD360" s="37"/>
      <c r="BE360" s="37"/>
      <c r="BF360" s="37"/>
      <c r="BG360" s="37"/>
      <c r="BH360" s="37"/>
      <c r="BI360" s="37"/>
      <c r="BJ360" s="37"/>
      <c r="BK360" s="37"/>
      <c r="BL360" s="37"/>
      <c r="BM360" s="37"/>
      <c r="BN360" s="37"/>
      <c r="BO360" s="37"/>
      <c r="BP360" s="37"/>
      <c r="BQ360" s="37"/>
      <c r="BR360" s="37"/>
      <c r="BS360" s="37"/>
      <c r="BT360" s="37"/>
      <c r="BU360" s="37"/>
      <c r="BV360" s="37"/>
      <c r="BW360" s="37"/>
      <c r="BX360" s="37"/>
      <c r="BY360" s="37"/>
      <c r="BZ360" s="37"/>
      <c r="CA360" s="37"/>
      <c r="CB360" s="37"/>
      <c r="CC360" s="37"/>
      <c r="CD360" s="37"/>
    </row>
    <row r="361" spans="1:82" ht="16.5" customHeight="1" x14ac:dyDescent="0.15">
      <c r="A361" s="39"/>
      <c r="B361" s="39"/>
      <c r="C361" s="39"/>
      <c r="D361" s="39"/>
      <c r="E361" s="39"/>
      <c r="F361" s="39"/>
      <c r="G361" s="39"/>
      <c r="H361" s="37"/>
      <c r="I361" s="40"/>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c r="AQ361" s="37"/>
      <c r="AR361" s="37"/>
      <c r="AS361" s="37"/>
      <c r="AT361" s="37"/>
      <c r="AU361" s="37"/>
      <c r="AV361" s="37"/>
      <c r="AW361" s="37"/>
      <c r="AX361" s="37"/>
      <c r="AY361" s="37"/>
      <c r="AZ361" s="37"/>
      <c r="BA361" s="37"/>
      <c r="BB361" s="37"/>
      <c r="BC361" s="37"/>
      <c r="BD361" s="37"/>
      <c r="BE361" s="37"/>
      <c r="BF361" s="37"/>
      <c r="BG361" s="37"/>
      <c r="BH361" s="37"/>
      <c r="BI361" s="37"/>
      <c r="BJ361" s="37"/>
      <c r="BK361" s="37"/>
      <c r="BL361" s="37"/>
      <c r="BM361" s="37"/>
      <c r="BN361" s="37"/>
      <c r="BO361" s="37"/>
      <c r="BP361" s="37"/>
      <c r="BQ361" s="37"/>
      <c r="BR361" s="37"/>
      <c r="BS361" s="37"/>
      <c r="BT361" s="37"/>
      <c r="BU361" s="37"/>
      <c r="BV361" s="37"/>
      <c r="BW361" s="37"/>
      <c r="BX361" s="37"/>
      <c r="BY361" s="37"/>
      <c r="BZ361" s="37"/>
      <c r="CA361" s="37"/>
      <c r="CB361" s="37"/>
      <c r="CC361" s="37"/>
      <c r="CD361" s="37"/>
    </row>
    <row r="362" spans="1:82" ht="16.5" customHeight="1" x14ac:dyDescent="0.15">
      <c r="A362" s="39"/>
      <c r="B362" s="39"/>
      <c r="C362" s="39"/>
      <c r="D362" s="39"/>
      <c r="E362" s="39"/>
      <c r="F362" s="39"/>
      <c r="G362" s="39"/>
      <c r="H362" s="37"/>
      <c r="I362" s="40"/>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c r="AQ362" s="37"/>
      <c r="AR362" s="37"/>
      <c r="AS362" s="37"/>
      <c r="AT362" s="37"/>
      <c r="AU362" s="37"/>
      <c r="AV362" s="37"/>
      <c r="AW362" s="37"/>
      <c r="AX362" s="37"/>
      <c r="AY362" s="37"/>
      <c r="AZ362" s="37"/>
      <c r="BA362" s="37"/>
      <c r="BB362" s="37"/>
      <c r="BC362" s="37"/>
      <c r="BD362" s="37"/>
      <c r="BE362" s="37"/>
      <c r="BF362" s="37"/>
      <c r="BG362" s="37"/>
      <c r="BH362" s="37"/>
      <c r="BI362" s="37"/>
      <c r="BJ362" s="37"/>
      <c r="BK362" s="37"/>
      <c r="BL362" s="37"/>
      <c r="BM362" s="37"/>
      <c r="BN362" s="37"/>
      <c r="BO362" s="37"/>
      <c r="BP362" s="37"/>
      <c r="BQ362" s="37"/>
      <c r="BR362" s="37"/>
      <c r="BS362" s="37"/>
      <c r="BT362" s="37"/>
      <c r="BU362" s="37"/>
      <c r="BV362" s="37"/>
      <c r="BW362" s="37"/>
      <c r="BX362" s="37"/>
      <c r="BY362" s="37"/>
      <c r="BZ362" s="37"/>
      <c r="CA362" s="37"/>
      <c r="CB362" s="37"/>
      <c r="CC362" s="37"/>
      <c r="CD362" s="37"/>
    </row>
    <row r="363" spans="1:82" ht="16.5" customHeight="1" x14ac:dyDescent="0.15">
      <c r="A363" s="39"/>
      <c r="B363" s="39"/>
      <c r="C363" s="39"/>
      <c r="D363" s="39"/>
      <c r="E363" s="39"/>
      <c r="F363" s="39"/>
      <c r="G363" s="39"/>
      <c r="H363" s="37"/>
      <c r="I363" s="40"/>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c r="AQ363" s="37"/>
      <c r="AR363" s="37"/>
      <c r="AS363" s="37"/>
      <c r="AT363" s="37"/>
      <c r="AU363" s="37"/>
      <c r="AV363" s="37"/>
      <c r="AW363" s="37"/>
      <c r="AX363" s="37"/>
      <c r="AY363" s="37"/>
      <c r="AZ363" s="37"/>
      <c r="BA363" s="37"/>
      <c r="BB363" s="37"/>
      <c r="BC363" s="37"/>
      <c r="BD363" s="37"/>
      <c r="BE363" s="37"/>
      <c r="BF363" s="37"/>
      <c r="BG363" s="37"/>
      <c r="BH363" s="37"/>
      <c r="BI363" s="37"/>
      <c r="BJ363" s="37"/>
      <c r="BK363" s="37"/>
      <c r="BL363" s="37"/>
      <c r="BM363" s="37"/>
      <c r="BN363" s="37"/>
      <c r="BO363" s="37"/>
      <c r="BP363" s="37"/>
      <c r="BQ363" s="37"/>
      <c r="BR363" s="37"/>
      <c r="BS363" s="37"/>
      <c r="BT363" s="37"/>
      <c r="BU363" s="37"/>
      <c r="BV363" s="37"/>
      <c r="BW363" s="37"/>
      <c r="BX363" s="37"/>
      <c r="BY363" s="37"/>
      <c r="BZ363" s="37"/>
      <c r="CA363" s="37"/>
      <c r="CB363" s="37"/>
      <c r="CC363" s="37"/>
      <c r="CD363" s="37"/>
    </row>
    <row r="364" spans="1:82" ht="16.5" customHeight="1" x14ac:dyDescent="0.15">
      <c r="A364" s="39"/>
      <c r="B364" s="39"/>
      <c r="C364" s="39"/>
      <c r="D364" s="39"/>
      <c r="E364" s="39"/>
      <c r="F364" s="39"/>
      <c r="G364" s="39"/>
      <c r="H364" s="37"/>
      <c r="I364" s="40"/>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c r="AQ364" s="37"/>
      <c r="AR364" s="37"/>
      <c r="AS364" s="37"/>
      <c r="AT364" s="37"/>
      <c r="AU364" s="37"/>
      <c r="AV364" s="37"/>
      <c r="AW364" s="37"/>
      <c r="AX364" s="37"/>
      <c r="AY364" s="37"/>
      <c r="AZ364" s="37"/>
      <c r="BA364" s="37"/>
      <c r="BB364" s="37"/>
      <c r="BC364" s="37"/>
      <c r="BD364" s="37"/>
      <c r="BE364" s="37"/>
      <c r="BF364" s="37"/>
      <c r="BG364" s="37"/>
      <c r="BH364" s="37"/>
      <c r="BI364" s="37"/>
      <c r="BJ364" s="37"/>
      <c r="BK364" s="37"/>
      <c r="BL364" s="37"/>
      <c r="BM364" s="37"/>
      <c r="BN364" s="37"/>
      <c r="BO364" s="37"/>
      <c r="BP364" s="37"/>
      <c r="BQ364" s="37"/>
      <c r="BR364" s="37"/>
      <c r="BS364" s="37"/>
      <c r="BT364" s="37"/>
      <c r="BU364" s="37"/>
      <c r="BV364" s="37"/>
      <c r="BW364" s="37"/>
      <c r="BX364" s="37"/>
      <c r="BY364" s="37"/>
      <c r="BZ364" s="37"/>
      <c r="CA364" s="37"/>
      <c r="CB364" s="37"/>
      <c r="CC364" s="37"/>
      <c r="CD364" s="37"/>
    </row>
    <row r="365" spans="1:82" ht="16.5" customHeight="1" x14ac:dyDescent="0.15">
      <c r="A365" s="39"/>
      <c r="B365" s="39"/>
      <c r="C365" s="39"/>
      <c r="D365" s="39"/>
      <c r="E365" s="39"/>
      <c r="F365" s="39"/>
      <c r="G365" s="39"/>
      <c r="H365" s="37"/>
      <c r="I365" s="40"/>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c r="AQ365" s="37"/>
      <c r="AR365" s="37"/>
      <c r="AS365" s="37"/>
      <c r="AT365" s="37"/>
      <c r="AU365" s="37"/>
      <c r="AV365" s="37"/>
      <c r="AW365" s="37"/>
      <c r="AX365" s="37"/>
      <c r="AY365" s="37"/>
      <c r="AZ365" s="37"/>
      <c r="BA365" s="37"/>
      <c r="BB365" s="37"/>
      <c r="BC365" s="37"/>
      <c r="BD365" s="37"/>
      <c r="BE365" s="37"/>
      <c r="BF365" s="37"/>
      <c r="BG365" s="37"/>
      <c r="BH365" s="37"/>
      <c r="BI365" s="37"/>
      <c r="BJ365" s="37"/>
      <c r="BK365" s="37"/>
      <c r="BL365" s="37"/>
      <c r="BM365" s="37"/>
      <c r="BN365" s="37"/>
      <c r="BO365" s="37"/>
      <c r="BP365" s="37"/>
      <c r="BQ365" s="37"/>
      <c r="BR365" s="37"/>
      <c r="BS365" s="37"/>
      <c r="BT365" s="37"/>
      <c r="BU365" s="37"/>
      <c r="BV365" s="37"/>
      <c r="BW365" s="37"/>
      <c r="BX365" s="37"/>
      <c r="BY365" s="37"/>
      <c r="BZ365" s="37"/>
      <c r="CA365" s="37"/>
      <c r="CB365" s="37"/>
      <c r="CC365" s="37"/>
      <c r="CD365" s="37"/>
    </row>
    <row r="366" spans="1:82" ht="16.5" customHeight="1" x14ac:dyDescent="0.15">
      <c r="A366" s="39"/>
      <c r="B366" s="39"/>
      <c r="C366" s="39"/>
      <c r="D366" s="39"/>
      <c r="E366" s="39"/>
      <c r="F366" s="39"/>
      <c r="G366" s="39"/>
      <c r="H366" s="37"/>
      <c r="I366" s="40"/>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c r="AQ366" s="37"/>
      <c r="AR366" s="37"/>
      <c r="AS366" s="37"/>
      <c r="AT366" s="37"/>
      <c r="AU366" s="37"/>
      <c r="AV366" s="37"/>
      <c r="AW366" s="37"/>
      <c r="AX366" s="37"/>
      <c r="AY366" s="37"/>
      <c r="AZ366" s="37"/>
      <c r="BA366" s="37"/>
      <c r="BB366" s="37"/>
      <c r="BC366" s="37"/>
      <c r="BD366" s="37"/>
      <c r="BE366" s="37"/>
      <c r="BF366" s="37"/>
      <c r="BG366" s="37"/>
      <c r="BH366" s="37"/>
      <c r="BI366" s="37"/>
      <c r="BJ366" s="37"/>
      <c r="BK366" s="37"/>
      <c r="BL366" s="37"/>
      <c r="BM366" s="37"/>
      <c r="BN366" s="37"/>
      <c r="BO366" s="37"/>
      <c r="BP366" s="37"/>
      <c r="BQ366" s="37"/>
      <c r="BR366" s="37"/>
      <c r="BS366" s="37"/>
      <c r="BT366" s="37"/>
      <c r="BU366" s="37"/>
      <c r="BV366" s="37"/>
      <c r="BW366" s="37"/>
      <c r="BX366" s="37"/>
      <c r="BY366" s="37"/>
      <c r="BZ366" s="37"/>
      <c r="CA366" s="37"/>
      <c r="CB366" s="37"/>
      <c r="CC366" s="37"/>
      <c r="CD366" s="37"/>
    </row>
    <row r="367" spans="1:82" ht="16.5" customHeight="1" x14ac:dyDescent="0.15">
      <c r="A367" s="39"/>
      <c r="B367" s="39"/>
      <c r="C367" s="39"/>
      <c r="D367" s="39"/>
      <c r="E367" s="39"/>
      <c r="F367" s="39"/>
      <c r="G367" s="39"/>
      <c r="H367" s="37"/>
      <c r="I367" s="40"/>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c r="AQ367" s="37"/>
      <c r="AR367" s="37"/>
      <c r="AS367" s="37"/>
      <c r="AT367" s="37"/>
      <c r="AU367" s="37"/>
      <c r="AV367" s="37"/>
      <c r="AW367" s="37"/>
      <c r="AX367" s="37"/>
      <c r="AY367" s="37"/>
      <c r="AZ367" s="37"/>
      <c r="BA367" s="37"/>
      <c r="BB367" s="37"/>
      <c r="BC367" s="37"/>
      <c r="BD367" s="37"/>
      <c r="BE367" s="37"/>
      <c r="BF367" s="37"/>
      <c r="BG367" s="37"/>
      <c r="BH367" s="37"/>
      <c r="BI367" s="37"/>
      <c r="BJ367" s="37"/>
      <c r="BK367" s="37"/>
      <c r="BL367" s="37"/>
      <c r="BM367" s="37"/>
      <c r="BN367" s="37"/>
      <c r="BO367" s="37"/>
      <c r="BP367" s="37"/>
      <c r="BQ367" s="37"/>
      <c r="BR367" s="37"/>
      <c r="BS367" s="37"/>
      <c r="BT367" s="37"/>
      <c r="BU367" s="37"/>
      <c r="BV367" s="37"/>
      <c r="BW367" s="37"/>
      <c r="BX367" s="37"/>
      <c r="BY367" s="37"/>
      <c r="BZ367" s="37"/>
      <c r="CA367" s="37"/>
      <c r="CB367" s="37"/>
      <c r="CC367" s="37"/>
      <c r="CD367" s="37"/>
    </row>
    <row r="368" spans="1:82" ht="16.5" customHeight="1" x14ac:dyDescent="0.15">
      <c r="A368" s="39"/>
      <c r="B368" s="39"/>
      <c r="C368" s="39"/>
      <c r="D368" s="39"/>
      <c r="E368" s="39"/>
      <c r="F368" s="39"/>
      <c r="G368" s="39"/>
      <c r="H368" s="37"/>
      <c r="I368" s="40"/>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c r="AQ368" s="37"/>
      <c r="AR368" s="37"/>
      <c r="AS368" s="37"/>
      <c r="AT368" s="37"/>
      <c r="AU368" s="37"/>
      <c r="AV368" s="37"/>
      <c r="AW368" s="37"/>
      <c r="AX368" s="37"/>
      <c r="AY368" s="37"/>
      <c r="AZ368" s="37"/>
      <c r="BA368" s="37"/>
      <c r="BB368" s="37"/>
      <c r="BC368" s="37"/>
      <c r="BD368" s="37"/>
      <c r="BE368" s="37"/>
      <c r="BF368" s="37"/>
      <c r="BG368" s="37"/>
      <c r="BH368" s="37"/>
      <c r="BI368" s="37"/>
      <c r="BJ368" s="37"/>
      <c r="BK368" s="37"/>
      <c r="BL368" s="37"/>
      <c r="BM368" s="37"/>
      <c r="BN368" s="37"/>
      <c r="BO368" s="37"/>
      <c r="BP368" s="37"/>
      <c r="BQ368" s="37"/>
      <c r="BR368" s="37"/>
      <c r="BS368" s="37"/>
      <c r="BT368" s="37"/>
      <c r="BU368" s="37"/>
      <c r="BV368" s="37"/>
      <c r="BW368" s="37"/>
      <c r="BX368" s="37"/>
      <c r="BY368" s="37"/>
      <c r="BZ368" s="37"/>
      <c r="CA368" s="37"/>
      <c r="CB368" s="37"/>
      <c r="CC368" s="37"/>
      <c r="CD368" s="37"/>
    </row>
    <row r="369" spans="1:82" ht="16.5" customHeight="1" x14ac:dyDescent="0.15">
      <c r="A369" s="39"/>
      <c r="B369" s="39"/>
      <c r="C369" s="39"/>
      <c r="D369" s="39"/>
      <c r="E369" s="39"/>
      <c r="F369" s="39"/>
      <c r="G369" s="39"/>
      <c r="H369" s="37"/>
      <c r="I369" s="40"/>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c r="AQ369" s="37"/>
      <c r="AR369" s="37"/>
      <c r="AS369" s="37"/>
      <c r="AT369" s="37"/>
      <c r="AU369" s="37"/>
      <c r="AV369" s="37"/>
      <c r="AW369" s="37"/>
      <c r="AX369" s="37"/>
      <c r="AY369" s="37"/>
      <c r="AZ369" s="37"/>
      <c r="BA369" s="37"/>
      <c r="BB369" s="37"/>
      <c r="BC369" s="37"/>
      <c r="BD369" s="37"/>
      <c r="BE369" s="37"/>
      <c r="BF369" s="37"/>
      <c r="BG369" s="37"/>
      <c r="BH369" s="37"/>
      <c r="BI369" s="37"/>
      <c r="BJ369" s="37"/>
      <c r="BK369" s="37"/>
      <c r="BL369" s="37"/>
      <c r="BM369" s="37"/>
      <c r="BN369" s="37"/>
      <c r="BO369" s="37"/>
      <c r="BP369" s="37"/>
      <c r="BQ369" s="37"/>
      <c r="BR369" s="37"/>
      <c r="BS369" s="37"/>
      <c r="BT369" s="37"/>
      <c r="BU369" s="37"/>
      <c r="BV369" s="37"/>
      <c r="BW369" s="37"/>
      <c r="BX369" s="37"/>
      <c r="BY369" s="37"/>
      <c r="BZ369" s="37"/>
      <c r="CA369" s="37"/>
      <c r="CB369" s="37"/>
      <c r="CC369" s="37"/>
      <c r="CD369" s="37"/>
    </row>
    <row r="370" spans="1:82" ht="16.5" customHeight="1" x14ac:dyDescent="0.15">
      <c r="A370" s="39"/>
      <c r="B370" s="39"/>
      <c r="C370" s="39"/>
      <c r="D370" s="39"/>
      <c r="E370" s="39"/>
      <c r="F370" s="39"/>
      <c r="G370" s="39"/>
      <c r="H370" s="37"/>
      <c r="I370" s="40"/>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c r="AQ370" s="37"/>
      <c r="AR370" s="37"/>
      <c r="AS370" s="37"/>
      <c r="AT370" s="37"/>
      <c r="AU370" s="37"/>
      <c r="AV370" s="37"/>
      <c r="AW370" s="37"/>
      <c r="AX370" s="37"/>
      <c r="AY370" s="37"/>
      <c r="AZ370" s="37"/>
      <c r="BA370" s="37"/>
      <c r="BB370" s="37"/>
      <c r="BC370" s="37"/>
      <c r="BD370" s="37"/>
      <c r="BE370" s="37"/>
      <c r="BF370" s="37"/>
      <c r="BG370" s="37"/>
      <c r="BH370" s="37"/>
      <c r="BI370" s="37"/>
      <c r="BJ370" s="37"/>
      <c r="BK370" s="37"/>
      <c r="BL370" s="37"/>
      <c r="BM370" s="37"/>
      <c r="BN370" s="37"/>
      <c r="BO370" s="37"/>
      <c r="BP370" s="37"/>
      <c r="BQ370" s="37"/>
      <c r="BR370" s="37"/>
      <c r="BS370" s="37"/>
      <c r="BT370" s="37"/>
      <c r="BU370" s="37"/>
      <c r="BV370" s="37"/>
      <c r="BW370" s="37"/>
      <c r="BX370" s="37"/>
      <c r="BY370" s="37"/>
      <c r="BZ370" s="37"/>
      <c r="CA370" s="37"/>
      <c r="CB370" s="37"/>
      <c r="CC370" s="37"/>
      <c r="CD370" s="37"/>
    </row>
    <row r="371" spans="1:82" ht="16.5" customHeight="1" x14ac:dyDescent="0.15">
      <c r="A371" s="39"/>
      <c r="B371" s="39"/>
      <c r="C371" s="39"/>
      <c r="D371" s="39"/>
      <c r="E371" s="39"/>
      <c r="F371" s="39"/>
      <c r="G371" s="39"/>
      <c r="H371" s="37"/>
      <c r="I371" s="40"/>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c r="AQ371" s="37"/>
      <c r="AR371" s="37"/>
      <c r="AS371" s="37"/>
      <c r="AT371" s="37"/>
      <c r="AU371" s="37"/>
      <c r="AV371" s="37"/>
      <c r="AW371" s="37"/>
      <c r="AX371" s="37"/>
      <c r="AY371" s="37"/>
      <c r="AZ371" s="37"/>
      <c r="BA371" s="37"/>
      <c r="BB371" s="37"/>
      <c r="BC371" s="37"/>
      <c r="BD371" s="37"/>
      <c r="BE371" s="37"/>
      <c r="BF371" s="37"/>
      <c r="BG371" s="37"/>
      <c r="BH371" s="37"/>
      <c r="BI371" s="37"/>
      <c r="BJ371" s="37"/>
      <c r="BK371" s="37"/>
      <c r="BL371" s="37"/>
      <c r="BM371" s="37"/>
      <c r="BN371" s="37"/>
      <c r="BO371" s="37"/>
      <c r="BP371" s="37"/>
      <c r="BQ371" s="37"/>
      <c r="BR371" s="37"/>
      <c r="BS371" s="37"/>
      <c r="BT371" s="37"/>
      <c r="BU371" s="37"/>
      <c r="BV371" s="37"/>
      <c r="BW371" s="37"/>
      <c r="BX371" s="37"/>
      <c r="BY371" s="37"/>
      <c r="BZ371" s="37"/>
      <c r="CA371" s="37"/>
      <c r="CB371" s="37"/>
      <c r="CC371" s="37"/>
      <c r="CD371" s="37"/>
    </row>
    <row r="372" spans="1:82" ht="16.5" customHeight="1" x14ac:dyDescent="0.15">
      <c r="A372" s="39"/>
      <c r="B372" s="39"/>
      <c r="C372" s="39"/>
      <c r="D372" s="39"/>
      <c r="E372" s="39"/>
      <c r="F372" s="39"/>
      <c r="G372" s="39"/>
      <c r="H372" s="37"/>
      <c r="I372" s="40"/>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c r="AQ372" s="37"/>
      <c r="AR372" s="37"/>
      <c r="AS372" s="37"/>
      <c r="AT372" s="37"/>
      <c r="AU372" s="37"/>
      <c r="AV372" s="37"/>
      <c r="AW372" s="37"/>
      <c r="AX372" s="37"/>
      <c r="AY372" s="37"/>
      <c r="AZ372" s="37"/>
      <c r="BA372" s="37"/>
      <c r="BB372" s="37"/>
      <c r="BC372" s="37"/>
      <c r="BD372" s="37"/>
      <c r="BE372" s="37"/>
      <c r="BF372" s="37"/>
      <c r="BG372" s="37"/>
      <c r="BH372" s="37"/>
      <c r="BI372" s="37"/>
      <c r="BJ372" s="37"/>
      <c r="BK372" s="37"/>
      <c r="BL372" s="37"/>
      <c r="BM372" s="37"/>
      <c r="BN372" s="37"/>
      <c r="BO372" s="37"/>
      <c r="BP372" s="37"/>
      <c r="BQ372" s="37"/>
      <c r="BR372" s="37"/>
      <c r="BS372" s="37"/>
      <c r="BT372" s="37"/>
      <c r="BU372" s="37"/>
      <c r="BV372" s="37"/>
      <c r="BW372" s="37"/>
      <c r="BX372" s="37"/>
      <c r="BY372" s="37"/>
      <c r="BZ372" s="37"/>
      <c r="CA372" s="37"/>
      <c r="CB372" s="37"/>
      <c r="CC372" s="37"/>
      <c r="CD372" s="37"/>
    </row>
    <row r="373" spans="1:82" ht="16.5" customHeight="1" x14ac:dyDescent="0.15">
      <c r="A373" s="39"/>
      <c r="B373" s="39"/>
      <c r="C373" s="39"/>
      <c r="D373" s="39"/>
      <c r="E373" s="39"/>
      <c r="F373" s="39"/>
      <c r="G373" s="39"/>
      <c r="H373" s="37"/>
      <c r="I373" s="40"/>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c r="AQ373" s="37"/>
      <c r="AR373" s="37"/>
      <c r="AS373" s="37"/>
      <c r="AT373" s="37"/>
      <c r="AU373" s="37"/>
      <c r="AV373" s="37"/>
      <c r="AW373" s="37"/>
      <c r="AX373" s="37"/>
      <c r="AY373" s="37"/>
      <c r="AZ373" s="37"/>
      <c r="BA373" s="37"/>
      <c r="BB373" s="37"/>
      <c r="BC373" s="37"/>
      <c r="BD373" s="37"/>
      <c r="BE373" s="37"/>
      <c r="BF373" s="37"/>
      <c r="BG373" s="37"/>
      <c r="BH373" s="37"/>
      <c r="BI373" s="37"/>
      <c r="BJ373" s="37"/>
      <c r="BK373" s="37"/>
      <c r="BL373" s="37"/>
      <c r="BM373" s="37"/>
      <c r="BN373" s="37"/>
      <c r="BO373" s="37"/>
      <c r="BP373" s="37"/>
      <c r="BQ373" s="37"/>
      <c r="BR373" s="37"/>
      <c r="BS373" s="37"/>
      <c r="BT373" s="37"/>
      <c r="BU373" s="37"/>
      <c r="BV373" s="37"/>
      <c r="BW373" s="37"/>
      <c r="BX373" s="37"/>
      <c r="BY373" s="37"/>
      <c r="BZ373" s="37"/>
      <c r="CA373" s="37"/>
      <c r="CB373" s="37"/>
      <c r="CC373" s="37"/>
      <c r="CD373" s="37"/>
    </row>
    <row r="374" spans="1:82" ht="16.5" customHeight="1" x14ac:dyDescent="0.15">
      <c r="A374" s="39"/>
      <c r="B374" s="39"/>
      <c r="C374" s="39"/>
      <c r="D374" s="39"/>
      <c r="E374" s="39"/>
      <c r="F374" s="39"/>
      <c r="G374" s="39"/>
      <c r="H374" s="37"/>
      <c r="I374" s="40"/>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c r="AQ374" s="37"/>
      <c r="AR374" s="37"/>
      <c r="AS374" s="37"/>
      <c r="AT374" s="37"/>
      <c r="AU374" s="37"/>
      <c r="AV374" s="37"/>
      <c r="AW374" s="37"/>
      <c r="AX374" s="37"/>
      <c r="AY374" s="37"/>
      <c r="AZ374" s="37"/>
      <c r="BA374" s="37"/>
      <c r="BB374" s="37"/>
      <c r="BC374" s="37"/>
      <c r="BD374" s="37"/>
      <c r="BE374" s="37"/>
      <c r="BF374" s="37"/>
      <c r="BG374" s="37"/>
      <c r="BH374" s="37"/>
      <c r="BI374" s="37"/>
      <c r="BJ374" s="37"/>
      <c r="BK374" s="37"/>
      <c r="BL374" s="37"/>
      <c r="BM374" s="37"/>
      <c r="BN374" s="37"/>
      <c r="BO374" s="37"/>
      <c r="BP374" s="37"/>
      <c r="BQ374" s="37"/>
      <c r="BR374" s="37"/>
      <c r="BS374" s="37"/>
      <c r="BT374" s="37"/>
      <c r="BU374" s="37"/>
      <c r="BV374" s="37"/>
      <c r="BW374" s="37"/>
      <c r="BX374" s="37"/>
      <c r="BY374" s="37"/>
      <c r="BZ374" s="37"/>
      <c r="CA374" s="37"/>
      <c r="CB374" s="37"/>
      <c r="CC374" s="37"/>
      <c r="CD374" s="37"/>
    </row>
    <row r="375" spans="1:82" ht="16.5" customHeight="1" x14ac:dyDescent="0.15">
      <c r="A375" s="39"/>
      <c r="B375" s="39"/>
      <c r="C375" s="39"/>
      <c r="D375" s="39"/>
      <c r="E375" s="39"/>
      <c r="F375" s="39"/>
      <c r="G375" s="39"/>
      <c r="H375" s="37"/>
      <c r="I375" s="40"/>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c r="AQ375" s="37"/>
      <c r="AR375" s="37"/>
      <c r="AS375" s="37"/>
      <c r="AT375" s="37"/>
      <c r="AU375" s="37"/>
      <c r="AV375" s="37"/>
      <c r="AW375" s="37"/>
      <c r="AX375" s="37"/>
      <c r="AY375" s="37"/>
      <c r="AZ375" s="37"/>
      <c r="BA375" s="37"/>
      <c r="BB375" s="37"/>
      <c r="BC375" s="37"/>
      <c r="BD375" s="37"/>
      <c r="BE375" s="37"/>
      <c r="BF375" s="37"/>
      <c r="BG375" s="37"/>
      <c r="BH375" s="37"/>
      <c r="BI375" s="37"/>
      <c r="BJ375" s="37"/>
      <c r="BK375" s="37"/>
      <c r="BL375" s="37"/>
      <c r="BM375" s="37"/>
      <c r="BN375" s="37"/>
      <c r="BO375" s="37"/>
      <c r="BP375" s="37"/>
      <c r="BQ375" s="37"/>
      <c r="BR375" s="37"/>
      <c r="BS375" s="37"/>
      <c r="BT375" s="37"/>
      <c r="BU375" s="37"/>
      <c r="BV375" s="37"/>
      <c r="BW375" s="37"/>
      <c r="BX375" s="37"/>
      <c r="BY375" s="37"/>
      <c r="BZ375" s="37"/>
      <c r="CA375" s="37"/>
      <c r="CB375" s="37"/>
      <c r="CC375" s="37"/>
      <c r="CD375" s="37"/>
    </row>
    <row r="376" spans="1:82" ht="16.5" customHeight="1" x14ac:dyDescent="0.15">
      <c r="A376" s="39"/>
      <c r="B376" s="39"/>
      <c r="C376" s="39"/>
      <c r="D376" s="39"/>
      <c r="E376" s="39"/>
      <c r="F376" s="39"/>
      <c r="G376" s="39"/>
      <c r="H376" s="37"/>
      <c r="I376" s="40"/>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c r="AQ376" s="37"/>
      <c r="AR376" s="37"/>
      <c r="AS376" s="37"/>
      <c r="AT376" s="37"/>
      <c r="AU376" s="37"/>
      <c r="AV376" s="37"/>
      <c r="AW376" s="37"/>
      <c r="AX376" s="37"/>
      <c r="AY376" s="37"/>
      <c r="AZ376" s="37"/>
      <c r="BA376" s="37"/>
      <c r="BB376" s="37"/>
      <c r="BC376" s="37"/>
      <c r="BD376" s="37"/>
      <c r="BE376" s="37"/>
      <c r="BF376" s="37"/>
      <c r="BG376" s="37"/>
      <c r="BH376" s="37"/>
      <c r="BI376" s="37"/>
      <c r="BJ376" s="37"/>
      <c r="BK376" s="37"/>
      <c r="BL376" s="37"/>
      <c r="BM376" s="37"/>
      <c r="BN376" s="37"/>
      <c r="BO376" s="37"/>
      <c r="BP376" s="37"/>
      <c r="BQ376" s="37"/>
      <c r="BR376" s="37"/>
      <c r="BS376" s="37"/>
      <c r="BT376" s="37"/>
      <c r="BU376" s="37"/>
      <c r="BV376" s="37"/>
      <c r="BW376" s="37"/>
      <c r="BX376" s="37"/>
      <c r="BY376" s="37"/>
      <c r="BZ376" s="37"/>
      <c r="CA376" s="37"/>
      <c r="CB376" s="37"/>
      <c r="CC376" s="37"/>
      <c r="CD376" s="37"/>
    </row>
    <row r="377" spans="1:82" ht="16.5" customHeight="1" x14ac:dyDescent="0.15">
      <c r="A377" s="39"/>
      <c r="B377" s="39"/>
      <c r="C377" s="39"/>
      <c r="D377" s="39"/>
      <c r="E377" s="39"/>
      <c r="F377" s="39"/>
      <c r="G377" s="39"/>
      <c r="H377" s="37"/>
      <c r="I377" s="40"/>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c r="AQ377" s="37"/>
      <c r="AR377" s="37"/>
      <c r="AS377" s="37"/>
      <c r="AT377" s="37"/>
      <c r="AU377" s="37"/>
      <c r="AV377" s="37"/>
      <c r="AW377" s="37"/>
      <c r="AX377" s="37"/>
      <c r="AY377" s="37"/>
      <c r="AZ377" s="37"/>
      <c r="BA377" s="37"/>
      <c r="BB377" s="37"/>
      <c r="BC377" s="37"/>
      <c r="BD377" s="37"/>
      <c r="BE377" s="37"/>
      <c r="BF377" s="37"/>
      <c r="BG377" s="37"/>
      <c r="BH377" s="37"/>
      <c r="BI377" s="37"/>
      <c r="BJ377" s="37"/>
      <c r="BK377" s="37"/>
      <c r="BL377" s="37"/>
      <c r="BM377" s="37"/>
      <c r="BN377" s="37"/>
      <c r="BO377" s="37"/>
      <c r="BP377" s="37"/>
      <c r="BQ377" s="37"/>
      <c r="BR377" s="37"/>
      <c r="BS377" s="37"/>
      <c r="BT377" s="37"/>
      <c r="BU377" s="37"/>
      <c r="BV377" s="37"/>
      <c r="BW377" s="37"/>
      <c r="BX377" s="37"/>
      <c r="BY377" s="37"/>
      <c r="BZ377" s="37"/>
      <c r="CA377" s="37"/>
      <c r="CB377" s="37"/>
      <c r="CC377" s="37"/>
      <c r="CD377" s="37"/>
    </row>
    <row r="378" spans="1:82" ht="16.5" customHeight="1" x14ac:dyDescent="0.15">
      <c r="A378" s="39"/>
      <c r="B378" s="39"/>
      <c r="C378" s="39"/>
      <c r="D378" s="39"/>
      <c r="E378" s="39"/>
      <c r="F378" s="39"/>
      <c r="G378" s="39"/>
      <c r="H378" s="37"/>
      <c r="I378" s="40"/>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7"/>
      <c r="AS378" s="37"/>
      <c r="AT378" s="37"/>
      <c r="AU378" s="37"/>
      <c r="AV378" s="37"/>
      <c r="AW378" s="37"/>
      <c r="AX378" s="37"/>
      <c r="AY378" s="37"/>
      <c r="AZ378" s="37"/>
      <c r="BA378" s="37"/>
      <c r="BB378" s="37"/>
      <c r="BC378" s="37"/>
      <c r="BD378" s="37"/>
      <c r="BE378" s="37"/>
      <c r="BF378" s="37"/>
      <c r="BG378" s="37"/>
      <c r="BH378" s="37"/>
      <c r="BI378" s="37"/>
      <c r="BJ378" s="37"/>
      <c r="BK378" s="37"/>
      <c r="BL378" s="37"/>
      <c r="BM378" s="37"/>
      <c r="BN378" s="37"/>
      <c r="BO378" s="37"/>
      <c r="BP378" s="37"/>
      <c r="BQ378" s="37"/>
      <c r="BR378" s="37"/>
      <c r="BS378" s="37"/>
      <c r="BT378" s="37"/>
      <c r="BU378" s="37"/>
      <c r="BV378" s="37"/>
      <c r="BW378" s="37"/>
      <c r="BX378" s="37"/>
      <c r="BY378" s="37"/>
      <c r="BZ378" s="37"/>
      <c r="CA378" s="37"/>
      <c r="CB378" s="37"/>
      <c r="CC378" s="37"/>
      <c r="CD378" s="37"/>
    </row>
    <row r="379" spans="1:82" ht="16.5" customHeight="1" x14ac:dyDescent="0.15">
      <c r="A379" s="39"/>
      <c r="B379" s="39"/>
      <c r="C379" s="39"/>
      <c r="D379" s="39"/>
      <c r="E379" s="39"/>
      <c r="F379" s="39"/>
      <c r="G379" s="39"/>
      <c r="H379" s="37"/>
      <c r="I379" s="40"/>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c r="AQ379" s="37"/>
      <c r="AR379" s="37"/>
      <c r="AS379" s="37"/>
      <c r="AT379" s="37"/>
      <c r="AU379" s="37"/>
      <c r="AV379" s="37"/>
      <c r="AW379" s="37"/>
      <c r="AX379" s="37"/>
      <c r="AY379" s="37"/>
      <c r="AZ379" s="37"/>
      <c r="BA379" s="37"/>
      <c r="BB379" s="37"/>
      <c r="BC379" s="37"/>
      <c r="BD379" s="37"/>
      <c r="BE379" s="37"/>
      <c r="BF379" s="37"/>
      <c r="BG379" s="37"/>
      <c r="BH379" s="37"/>
      <c r="BI379" s="37"/>
      <c r="BJ379" s="37"/>
      <c r="BK379" s="37"/>
      <c r="BL379" s="37"/>
      <c r="BM379" s="37"/>
      <c r="BN379" s="37"/>
      <c r="BO379" s="37"/>
      <c r="BP379" s="37"/>
      <c r="BQ379" s="37"/>
      <c r="BR379" s="37"/>
      <c r="BS379" s="37"/>
      <c r="BT379" s="37"/>
      <c r="BU379" s="37"/>
      <c r="BV379" s="37"/>
      <c r="BW379" s="37"/>
      <c r="BX379" s="37"/>
      <c r="BY379" s="37"/>
      <c r="BZ379" s="37"/>
      <c r="CA379" s="37"/>
      <c r="CB379" s="37"/>
      <c r="CC379" s="37"/>
      <c r="CD379" s="37"/>
    </row>
    <row r="380" spans="1:82" ht="16.5" customHeight="1" x14ac:dyDescent="0.15">
      <c r="A380" s="39"/>
      <c r="B380" s="39"/>
      <c r="C380" s="39"/>
      <c r="D380" s="39"/>
      <c r="E380" s="39"/>
      <c r="F380" s="39"/>
      <c r="G380" s="39"/>
      <c r="H380" s="37"/>
      <c r="I380" s="40"/>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c r="AQ380" s="37"/>
      <c r="AR380" s="37"/>
      <c r="AS380" s="37"/>
      <c r="AT380" s="37"/>
      <c r="AU380" s="37"/>
      <c r="AV380" s="37"/>
      <c r="AW380" s="37"/>
      <c r="AX380" s="37"/>
      <c r="AY380" s="37"/>
      <c r="AZ380" s="37"/>
      <c r="BA380" s="37"/>
      <c r="BB380" s="37"/>
      <c r="BC380" s="37"/>
      <c r="BD380" s="37"/>
      <c r="BE380" s="37"/>
      <c r="BF380" s="37"/>
      <c r="BG380" s="37"/>
      <c r="BH380" s="37"/>
      <c r="BI380" s="37"/>
      <c r="BJ380" s="37"/>
      <c r="BK380" s="37"/>
      <c r="BL380" s="37"/>
      <c r="BM380" s="37"/>
      <c r="BN380" s="37"/>
      <c r="BO380" s="37"/>
      <c r="BP380" s="37"/>
      <c r="BQ380" s="37"/>
      <c r="BR380" s="37"/>
      <c r="BS380" s="37"/>
      <c r="BT380" s="37"/>
      <c r="BU380" s="37"/>
      <c r="BV380" s="37"/>
      <c r="BW380" s="37"/>
      <c r="BX380" s="37"/>
      <c r="BY380" s="37"/>
      <c r="BZ380" s="37"/>
      <c r="CA380" s="37"/>
      <c r="CB380" s="37"/>
      <c r="CC380" s="37"/>
      <c r="CD380" s="37"/>
    </row>
    <row r="381" spans="1:82" ht="16.5" customHeight="1" x14ac:dyDescent="0.15">
      <c r="A381" s="39"/>
      <c r="B381" s="39"/>
      <c r="C381" s="39"/>
      <c r="D381" s="39"/>
      <c r="E381" s="39"/>
      <c r="F381" s="39"/>
      <c r="G381" s="39"/>
      <c r="H381" s="37"/>
      <c r="I381" s="40"/>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c r="AQ381" s="37"/>
      <c r="AR381" s="37"/>
      <c r="AS381" s="37"/>
      <c r="AT381" s="37"/>
      <c r="AU381" s="37"/>
      <c r="AV381" s="37"/>
      <c r="AW381" s="37"/>
      <c r="AX381" s="37"/>
      <c r="AY381" s="37"/>
      <c r="AZ381" s="37"/>
      <c r="BA381" s="37"/>
      <c r="BB381" s="37"/>
      <c r="BC381" s="37"/>
      <c r="BD381" s="37"/>
      <c r="BE381" s="37"/>
      <c r="BF381" s="37"/>
      <c r="BG381" s="37"/>
      <c r="BH381" s="37"/>
      <c r="BI381" s="37"/>
      <c r="BJ381" s="37"/>
      <c r="BK381" s="37"/>
      <c r="BL381" s="37"/>
      <c r="BM381" s="37"/>
      <c r="BN381" s="37"/>
      <c r="BO381" s="37"/>
      <c r="BP381" s="37"/>
      <c r="BQ381" s="37"/>
      <c r="BR381" s="37"/>
      <c r="BS381" s="37"/>
      <c r="BT381" s="37"/>
      <c r="BU381" s="37"/>
      <c r="BV381" s="37"/>
      <c r="BW381" s="37"/>
      <c r="BX381" s="37"/>
      <c r="BY381" s="37"/>
      <c r="BZ381" s="37"/>
      <c r="CA381" s="37"/>
      <c r="CB381" s="37"/>
      <c r="CC381" s="37"/>
      <c r="CD381" s="37"/>
    </row>
    <row r="382" spans="1:82" ht="16.5" customHeight="1" x14ac:dyDescent="0.15">
      <c r="A382" s="39"/>
      <c r="B382" s="39"/>
      <c r="C382" s="39"/>
      <c r="D382" s="39"/>
      <c r="E382" s="39"/>
      <c r="F382" s="39"/>
      <c r="G382" s="39"/>
      <c r="H382" s="37"/>
      <c r="I382" s="40"/>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c r="AQ382" s="37"/>
      <c r="AR382" s="37"/>
      <c r="AS382" s="37"/>
      <c r="AT382" s="37"/>
      <c r="AU382" s="37"/>
      <c r="AV382" s="37"/>
      <c r="AW382" s="37"/>
      <c r="AX382" s="37"/>
      <c r="AY382" s="37"/>
      <c r="AZ382" s="37"/>
      <c r="BA382" s="37"/>
      <c r="BB382" s="37"/>
      <c r="BC382" s="37"/>
      <c r="BD382" s="37"/>
      <c r="BE382" s="37"/>
      <c r="BF382" s="37"/>
      <c r="BG382" s="37"/>
      <c r="BH382" s="37"/>
      <c r="BI382" s="37"/>
      <c r="BJ382" s="37"/>
      <c r="BK382" s="37"/>
      <c r="BL382" s="37"/>
      <c r="BM382" s="37"/>
      <c r="BN382" s="37"/>
      <c r="BO382" s="37"/>
      <c r="BP382" s="37"/>
      <c r="BQ382" s="37"/>
      <c r="BR382" s="37"/>
      <c r="BS382" s="37"/>
      <c r="BT382" s="37"/>
      <c r="BU382" s="37"/>
      <c r="BV382" s="37"/>
      <c r="BW382" s="37"/>
      <c r="BX382" s="37"/>
      <c r="BY382" s="37"/>
      <c r="BZ382" s="37"/>
      <c r="CA382" s="37"/>
      <c r="CB382" s="37"/>
      <c r="CC382" s="37"/>
      <c r="CD382" s="37"/>
    </row>
    <row r="383" spans="1:82" ht="16.5" customHeight="1" x14ac:dyDescent="0.15">
      <c r="A383" s="39"/>
      <c r="B383" s="39"/>
      <c r="C383" s="39"/>
      <c r="D383" s="39"/>
      <c r="E383" s="39"/>
      <c r="F383" s="39"/>
      <c r="G383" s="39"/>
      <c r="H383" s="37"/>
      <c r="I383" s="40"/>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c r="AQ383" s="37"/>
      <c r="AR383" s="37"/>
      <c r="AS383" s="37"/>
      <c r="AT383" s="37"/>
      <c r="AU383" s="37"/>
      <c r="AV383" s="37"/>
      <c r="AW383" s="37"/>
      <c r="AX383" s="37"/>
      <c r="AY383" s="37"/>
      <c r="AZ383" s="37"/>
      <c r="BA383" s="37"/>
      <c r="BB383" s="37"/>
      <c r="BC383" s="37"/>
      <c r="BD383" s="37"/>
      <c r="BE383" s="37"/>
      <c r="BF383" s="37"/>
      <c r="BG383" s="37"/>
      <c r="BH383" s="37"/>
      <c r="BI383" s="37"/>
      <c r="BJ383" s="37"/>
      <c r="BK383" s="37"/>
      <c r="BL383" s="37"/>
      <c r="BM383" s="37"/>
      <c r="BN383" s="37"/>
      <c r="BO383" s="37"/>
      <c r="BP383" s="37"/>
      <c r="BQ383" s="37"/>
      <c r="BR383" s="37"/>
      <c r="BS383" s="37"/>
      <c r="BT383" s="37"/>
      <c r="BU383" s="37"/>
      <c r="BV383" s="37"/>
      <c r="BW383" s="37"/>
      <c r="BX383" s="37"/>
      <c r="BY383" s="37"/>
      <c r="BZ383" s="37"/>
      <c r="CA383" s="37"/>
      <c r="CB383" s="37"/>
      <c r="CC383" s="37"/>
      <c r="CD383" s="37"/>
    </row>
    <row r="384" spans="1:82" ht="16.5" customHeight="1" x14ac:dyDescent="0.15">
      <c r="A384" s="39"/>
      <c r="B384" s="39"/>
      <c r="C384" s="39"/>
      <c r="D384" s="39"/>
      <c r="E384" s="39"/>
      <c r="F384" s="39"/>
      <c r="G384" s="39"/>
      <c r="H384" s="37"/>
      <c r="I384" s="40"/>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c r="AR384" s="37"/>
      <c r="AS384" s="37"/>
      <c r="AT384" s="37"/>
      <c r="AU384" s="37"/>
      <c r="AV384" s="37"/>
      <c r="AW384" s="37"/>
      <c r="AX384" s="37"/>
      <c r="AY384" s="37"/>
      <c r="AZ384" s="37"/>
      <c r="BA384" s="37"/>
      <c r="BB384" s="37"/>
      <c r="BC384" s="37"/>
      <c r="BD384" s="37"/>
      <c r="BE384" s="37"/>
      <c r="BF384" s="37"/>
      <c r="BG384" s="37"/>
      <c r="BH384" s="37"/>
      <c r="BI384" s="37"/>
      <c r="BJ384" s="37"/>
      <c r="BK384" s="37"/>
      <c r="BL384" s="37"/>
      <c r="BM384" s="37"/>
      <c r="BN384" s="37"/>
      <c r="BO384" s="37"/>
      <c r="BP384" s="37"/>
      <c r="BQ384" s="37"/>
      <c r="BR384" s="37"/>
      <c r="BS384" s="37"/>
      <c r="BT384" s="37"/>
      <c r="BU384" s="37"/>
      <c r="BV384" s="37"/>
      <c r="BW384" s="37"/>
      <c r="BX384" s="37"/>
      <c r="BY384" s="37"/>
      <c r="BZ384" s="37"/>
      <c r="CA384" s="37"/>
      <c r="CB384" s="37"/>
      <c r="CC384" s="37"/>
      <c r="CD384" s="37"/>
    </row>
    <row r="385" spans="1:82" ht="16.5" customHeight="1" x14ac:dyDescent="0.15">
      <c r="A385" s="39"/>
      <c r="B385" s="39"/>
      <c r="C385" s="39"/>
      <c r="D385" s="39"/>
      <c r="E385" s="39"/>
      <c r="F385" s="39"/>
      <c r="G385" s="39"/>
      <c r="H385" s="37"/>
      <c r="I385" s="40"/>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c r="AR385" s="37"/>
      <c r="AS385" s="37"/>
      <c r="AT385" s="37"/>
      <c r="AU385" s="37"/>
      <c r="AV385" s="37"/>
      <c r="AW385" s="37"/>
      <c r="AX385" s="37"/>
      <c r="AY385" s="37"/>
      <c r="AZ385" s="37"/>
      <c r="BA385" s="37"/>
      <c r="BB385" s="37"/>
      <c r="BC385" s="37"/>
      <c r="BD385" s="37"/>
      <c r="BE385" s="37"/>
      <c r="BF385" s="37"/>
      <c r="BG385" s="37"/>
      <c r="BH385" s="37"/>
      <c r="BI385" s="37"/>
      <c r="BJ385" s="37"/>
      <c r="BK385" s="37"/>
      <c r="BL385" s="37"/>
      <c r="BM385" s="37"/>
      <c r="BN385" s="37"/>
      <c r="BO385" s="37"/>
      <c r="BP385" s="37"/>
      <c r="BQ385" s="37"/>
      <c r="BR385" s="37"/>
      <c r="BS385" s="37"/>
      <c r="BT385" s="37"/>
      <c r="BU385" s="37"/>
      <c r="BV385" s="37"/>
      <c r="BW385" s="37"/>
      <c r="BX385" s="37"/>
      <c r="BY385" s="37"/>
      <c r="BZ385" s="37"/>
      <c r="CA385" s="37"/>
      <c r="CB385" s="37"/>
      <c r="CC385" s="37"/>
      <c r="CD385" s="37"/>
    </row>
    <row r="386" spans="1:82" ht="16.5" customHeight="1" x14ac:dyDescent="0.15">
      <c r="A386" s="39"/>
      <c r="B386" s="39"/>
      <c r="C386" s="39"/>
      <c r="D386" s="39"/>
      <c r="E386" s="39"/>
      <c r="F386" s="39"/>
      <c r="G386" s="39"/>
      <c r="H386" s="37"/>
      <c r="I386" s="40"/>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c r="AQ386" s="37"/>
      <c r="AR386" s="37"/>
      <c r="AS386" s="37"/>
      <c r="AT386" s="37"/>
      <c r="AU386" s="37"/>
      <c r="AV386" s="37"/>
      <c r="AW386" s="37"/>
      <c r="AX386" s="37"/>
      <c r="AY386" s="37"/>
      <c r="AZ386" s="37"/>
      <c r="BA386" s="37"/>
      <c r="BB386" s="37"/>
      <c r="BC386" s="37"/>
      <c r="BD386" s="37"/>
      <c r="BE386" s="37"/>
      <c r="BF386" s="37"/>
      <c r="BG386" s="37"/>
      <c r="BH386" s="37"/>
      <c r="BI386" s="37"/>
      <c r="BJ386" s="37"/>
      <c r="BK386" s="37"/>
      <c r="BL386" s="37"/>
      <c r="BM386" s="37"/>
      <c r="BN386" s="37"/>
      <c r="BO386" s="37"/>
      <c r="BP386" s="37"/>
      <c r="BQ386" s="37"/>
      <c r="BR386" s="37"/>
      <c r="BS386" s="37"/>
      <c r="BT386" s="37"/>
      <c r="BU386" s="37"/>
      <c r="BV386" s="37"/>
      <c r="BW386" s="37"/>
      <c r="BX386" s="37"/>
      <c r="BY386" s="37"/>
      <c r="BZ386" s="37"/>
      <c r="CA386" s="37"/>
      <c r="CB386" s="37"/>
      <c r="CC386" s="37"/>
      <c r="CD386" s="37"/>
    </row>
    <row r="387" spans="1:82" ht="16.5" customHeight="1" x14ac:dyDescent="0.15">
      <c r="A387" s="39"/>
      <c r="B387" s="39"/>
      <c r="C387" s="39"/>
      <c r="D387" s="39"/>
      <c r="E387" s="39"/>
      <c r="F387" s="39"/>
      <c r="G387" s="39"/>
      <c r="H387" s="37"/>
      <c r="I387" s="40"/>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c r="AQ387" s="37"/>
      <c r="AR387" s="37"/>
      <c r="AS387" s="37"/>
      <c r="AT387" s="37"/>
      <c r="AU387" s="37"/>
      <c r="AV387" s="37"/>
      <c r="AW387" s="37"/>
      <c r="AX387" s="37"/>
      <c r="AY387" s="37"/>
      <c r="AZ387" s="37"/>
      <c r="BA387" s="37"/>
      <c r="BB387" s="37"/>
      <c r="BC387" s="37"/>
      <c r="BD387" s="37"/>
      <c r="BE387" s="37"/>
      <c r="BF387" s="37"/>
      <c r="BG387" s="37"/>
      <c r="BH387" s="37"/>
      <c r="BI387" s="37"/>
      <c r="BJ387" s="37"/>
      <c r="BK387" s="37"/>
      <c r="BL387" s="37"/>
      <c r="BM387" s="37"/>
      <c r="BN387" s="37"/>
      <c r="BO387" s="37"/>
      <c r="BP387" s="37"/>
      <c r="BQ387" s="37"/>
      <c r="BR387" s="37"/>
      <c r="BS387" s="37"/>
      <c r="BT387" s="37"/>
      <c r="BU387" s="37"/>
      <c r="BV387" s="37"/>
      <c r="BW387" s="37"/>
      <c r="BX387" s="37"/>
      <c r="BY387" s="37"/>
      <c r="BZ387" s="37"/>
      <c r="CA387" s="37"/>
      <c r="CB387" s="37"/>
      <c r="CC387" s="37"/>
      <c r="CD387" s="37"/>
    </row>
    <row r="388" spans="1:82" ht="16.5" customHeight="1" x14ac:dyDescent="0.15">
      <c r="A388" s="39"/>
      <c r="B388" s="39"/>
      <c r="C388" s="39"/>
      <c r="D388" s="39"/>
      <c r="E388" s="39"/>
      <c r="F388" s="39"/>
      <c r="G388" s="39"/>
      <c r="H388" s="37"/>
      <c r="I388" s="40"/>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c r="AQ388" s="37"/>
      <c r="AR388" s="37"/>
      <c r="AS388" s="37"/>
      <c r="AT388" s="37"/>
      <c r="AU388" s="37"/>
      <c r="AV388" s="37"/>
      <c r="AW388" s="37"/>
      <c r="AX388" s="37"/>
      <c r="AY388" s="37"/>
      <c r="AZ388" s="37"/>
      <c r="BA388" s="37"/>
      <c r="BB388" s="37"/>
      <c r="BC388" s="37"/>
      <c r="BD388" s="37"/>
      <c r="BE388" s="37"/>
      <c r="BF388" s="37"/>
      <c r="BG388" s="37"/>
      <c r="BH388" s="37"/>
      <c r="BI388" s="37"/>
      <c r="BJ388" s="37"/>
      <c r="BK388" s="37"/>
      <c r="BL388" s="37"/>
      <c r="BM388" s="37"/>
      <c r="BN388" s="37"/>
      <c r="BO388" s="37"/>
      <c r="BP388" s="37"/>
      <c r="BQ388" s="37"/>
      <c r="BR388" s="37"/>
      <c r="BS388" s="37"/>
      <c r="BT388" s="37"/>
      <c r="BU388" s="37"/>
      <c r="BV388" s="37"/>
      <c r="BW388" s="37"/>
      <c r="BX388" s="37"/>
      <c r="BY388" s="37"/>
      <c r="BZ388" s="37"/>
      <c r="CA388" s="37"/>
      <c r="CB388" s="37"/>
      <c r="CC388" s="37"/>
      <c r="CD388" s="37"/>
    </row>
    <row r="389" spans="1:82" ht="16.5" customHeight="1" x14ac:dyDescent="0.15">
      <c r="A389" s="39"/>
      <c r="B389" s="39"/>
      <c r="C389" s="39"/>
      <c r="D389" s="39"/>
      <c r="E389" s="39"/>
      <c r="F389" s="39"/>
      <c r="G389" s="39"/>
      <c r="H389" s="37"/>
      <c r="I389" s="40"/>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c r="AR389" s="37"/>
      <c r="AS389" s="37"/>
      <c r="AT389" s="37"/>
      <c r="AU389" s="37"/>
      <c r="AV389" s="37"/>
      <c r="AW389" s="37"/>
      <c r="AX389" s="37"/>
      <c r="AY389" s="37"/>
      <c r="AZ389" s="37"/>
      <c r="BA389" s="37"/>
      <c r="BB389" s="37"/>
      <c r="BC389" s="37"/>
      <c r="BD389" s="37"/>
      <c r="BE389" s="37"/>
      <c r="BF389" s="37"/>
      <c r="BG389" s="37"/>
      <c r="BH389" s="37"/>
      <c r="BI389" s="37"/>
      <c r="BJ389" s="37"/>
      <c r="BK389" s="37"/>
      <c r="BL389" s="37"/>
      <c r="BM389" s="37"/>
      <c r="BN389" s="37"/>
      <c r="BO389" s="37"/>
      <c r="BP389" s="37"/>
      <c r="BQ389" s="37"/>
      <c r="BR389" s="37"/>
      <c r="BS389" s="37"/>
      <c r="BT389" s="37"/>
      <c r="BU389" s="37"/>
      <c r="BV389" s="37"/>
      <c r="BW389" s="37"/>
      <c r="BX389" s="37"/>
      <c r="BY389" s="37"/>
      <c r="BZ389" s="37"/>
      <c r="CA389" s="37"/>
      <c r="CB389" s="37"/>
      <c r="CC389" s="37"/>
      <c r="CD389" s="37"/>
    </row>
    <row r="390" spans="1:82" ht="16.5" customHeight="1" x14ac:dyDescent="0.15">
      <c r="A390" s="39"/>
      <c r="B390" s="39"/>
      <c r="C390" s="39"/>
      <c r="D390" s="39"/>
      <c r="E390" s="39"/>
      <c r="F390" s="39"/>
      <c r="G390" s="39"/>
      <c r="H390" s="37"/>
      <c r="I390" s="40"/>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c r="AR390" s="37"/>
      <c r="AS390" s="37"/>
      <c r="AT390" s="37"/>
      <c r="AU390" s="37"/>
      <c r="AV390" s="37"/>
      <c r="AW390" s="37"/>
      <c r="AX390" s="37"/>
      <c r="AY390" s="37"/>
      <c r="AZ390" s="37"/>
      <c r="BA390" s="37"/>
      <c r="BB390" s="37"/>
      <c r="BC390" s="37"/>
      <c r="BD390" s="37"/>
      <c r="BE390" s="37"/>
      <c r="BF390" s="37"/>
      <c r="BG390" s="37"/>
      <c r="BH390" s="37"/>
      <c r="BI390" s="37"/>
      <c r="BJ390" s="37"/>
      <c r="BK390" s="37"/>
      <c r="BL390" s="37"/>
      <c r="BM390" s="37"/>
      <c r="BN390" s="37"/>
      <c r="BO390" s="37"/>
      <c r="BP390" s="37"/>
      <c r="BQ390" s="37"/>
      <c r="BR390" s="37"/>
      <c r="BS390" s="37"/>
      <c r="BT390" s="37"/>
      <c r="BU390" s="37"/>
      <c r="BV390" s="37"/>
      <c r="BW390" s="37"/>
      <c r="BX390" s="37"/>
      <c r="BY390" s="37"/>
      <c r="BZ390" s="37"/>
      <c r="CA390" s="37"/>
      <c r="CB390" s="37"/>
      <c r="CC390" s="37"/>
      <c r="CD390" s="37"/>
    </row>
    <row r="391" spans="1:82" ht="16.5" customHeight="1" x14ac:dyDescent="0.15">
      <c r="A391" s="39"/>
      <c r="B391" s="39"/>
      <c r="C391" s="39"/>
      <c r="D391" s="39"/>
      <c r="E391" s="39"/>
      <c r="F391" s="39"/>
      <c r="G391" s="39"/>
      <c r="H391" s="37"/>
      <c r="I391" s="40"/>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c r="AR391" s="37"/>
      <c r="AS391" s="37"/>
      <c r="AT391" s="37"/>
      <c r="AU391" s="37"/>
      <c r="AV391" s="37"/>
      <c r="AW391" s="37"/>
      <c r="AX391" s="37"/>
      <c r="AY391" s="37"/>
      <c r="AZ391" s="37"/>
      <c r="BA391" s="37"/>
      <c r="BB391" s="37"/>
      <c r="BC391" s="37"/>
      <c r="BD391" s="37"/>
      <c r="BE391" s="37"/>
      <c r="BF391" s="37"/>
      <c r="BG391" s="37"/>
      <c r="BH391" s="37"/>
      <c r="BI391" s="37"/>
      <c r="BJ391" s="37"/>
      <c r="BK391" s="37"/>
      <c r="BL391" s="37"/>
      <c r="BM391" s="37"/>
      <c r="BN391" s="37"/>
      <c r="BO391" s="37"/>
      <c r="BP391" s="37"/>
      <c r="BQ391" s="37"/>
      <c r="BR391" s="37"/>
      <c r="BS391" s="37"/>
      <c r="BT391" s="37"/>
      <c r="BU391" s="37"/>
      <c r="BV391" s="37"/>
      <c r="BW391" s="37"/>
      <c r="BX391" s="37"/>
      <c r="BY391" s="37"/>
      <c r="BZ391" s="37"/>
      <c r="CA391" s="37"/>
      <c r="CB391" s="37"/>
      <c r="CC391" s="37"/>
      <c r="CD391" s="37"/>
    </row>
    <row r="392" spans="1:82" ht="16.5" customHeight="1" x14ac:dyDescent="0.15">
      <c r="A392" s="39"/>
      <c r="B392" s="39"/>
      <c r="C392" s="39"/>
      <c r="D392" s="39"/>
      <c r="E392" s="39"/>
      <c r="F392" s="39"/>
      <c r="G392" s="39"/>
      <c r="H392" s="37"/>
      <c r="I392" s="40"/>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c r="AU392" s="37"/>
      <c r="AV392" s="37"/>
      <c r="AW392" s="37"/>
      <c r="AX392" s="37"/>
      <c r="AY392" s="37"/>
      <c r="AZ392" s="37"/>
      <c r="BA392" s="37"/>
      <c r="BB392" s="37"/>
      <c r="BC392" s="37"/>
      <c r="BD392" s="37"/>
      <c r="BE392" s="37"/>
      <c r="BF392" s="37"/>
      <c r="BG392" s="37"/>
      <c r="BH392" s="37"/>
      <c r="BI392" s="37"/>
      <c r="BJ392" s="37"/>
      <c r="BK392" s="37"/>
      <c r="BL392" s="37"/>
      <c r="BM392" s="37"/>
      <c r="BN392" s="37"/>
      <c r="BO392" s="37"/>
      <c r="BP392" s="37"/>
      <c r="BQ392" s="37"/>
      <c r="BR392" s="37"/>
      <c r="BS392" s="37"/>
      <c r="BT392" s="37"/>
      <c r="BU392" s="37"/>
      <c r="BV392" s="37"/>
      <c r="BW392" s="37"/>
      <c r="BX392" s="37"/>
      <c r="BY392" s="37"/>
      <c r="BZ392" s="37"/>
      <c r="CA392" s="37"/>
      <c r="CB392" s="37"/>
      <c r="CC392" s="37"/>
      <c r="CD392" s="37"/>
    </row>
    <row r="393" spans="1:82" ht="16.5" customHeight="1" x14ac:dyDescent="0.15">
      <c r="A393" s="39"/>
      <c r="B393" s="39"/>
      <c r="C393" s="39"/>
      <c r="D393" s="39"/>
      <c r="E393" s="39"/>
      <c r="F393" s="39"/>
      <c r="G393" s="39"/>
      <c r="H393" s="37"/>
      <c r="I393" s="40"/>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c r="AQ393" s="37"/>
      <c r="AR393" s="37"/>
      <c r="AS393" s="37"/>
      <c r="AT393" s="37"/>
      <c r="AU393" s="37"/>
      <c r="AV393" s="37"/>
      <c r="AW393" s="37"/>
      <c r="AX393" s="37"/>
      <c r="AY393" s="37"/>
      <c r="AZ393" s="37"/>
      <c r="BA393" s="37"/>
      <c r="BB393" s="37"/>
      <c r="BC393" s="37"/>
      <c r="BD393" s="37"/>
      <c r="BE393" s="37"/>
      <c r="BF393" s="37"/>
      <c r="BG393" s="37"/>
      <c r="BH393" s="37"/>
      <c r="BI393" s="37"/>
      <c r="BJ393" s="37"/>
      <c r="BK393" s="37"/>
      <c r="BL393" s="37"/>
      <c r="BM393" s="37"/>
      <c r="BN393" s="37"/>
      <c r="BO393" s="37"/>
      <c r="BP393" s="37"/>
      <c r="BQ393" s="37"/>
      <c r="BR393" s="37"/>
      <c r="BS393" s="37"/>
      <c r="BT393" s="37"/>
      <c r="BU393" s="37"/>
      <c r="BV393" s="37"/>
      <c r="BW393" s="37"/>
      <c r="BX393" s="37"/>
      <c r="BY393" s="37"/>
      <c r="BZ393" s="37"/>
      <c r="CA393" s="37"/>
      <c r="CB393" s="37"/>
      <c r="CC393" s="37"/>
      <c r="CD393" s="37"/>
    </row>
    <row r="394" spans="1:82" ht="16.5" customHeight="1" x14ac:dyDescent="0.15">
      <c r="A394" s="39"/>
      <c r="B394" s="39"/>
      <c r="C394" s="39"/>
      <c r="D394" s="39"/>
      <c r="E394" s="39"/>
      <c r="F394" s="39"/>
      <c r="G394" s="39"/>
      <c r="H394" s="37"/>
      <c r="I394" s="40"/>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7"/>
      <c r="AS394" s="37"/>
      <c r="AT394" s="37"/>
      <c r="AU394" s="37"/>
      <c r="AV394" s="37"/>
      <c r="AW394" s="37"/>
      <c r="AX394" s="37"/>
      <c r="AY394" s="37"/>
      <c r="AZ394" s="37"/>
      <c r="BA394" s="37"/>
      <c r="BB394" s="37"/>
      <c r="BC394" s="37"/>
      <c r="BD394" s="37"/>
      <c r="BE394" s="37"/>
      <c r="BF394" s="37"/>
      <c r="BG394" s="37"/>
      <c r="BH394" s="37"/>
      <c r="BI394" s="37"/>
      <c r="BJ394" s="37"/>
      <c r="BK394" s="37"/>
      <c r="BL394" s="37"/>
      <c r="BM394" s="37"/>
      <c r="BN394" s="37"/>
      <c r="BO394" s="37"/>
      <c r="BP394" s="37"/>
      <c r="BQ394" s="37"/>
      <c r="BR394" s="37"/>
      <c r="BS394" s="37"/>
      <c r="BT394" s="37"/>
      <c r="BU394" s="37"/>
      <c r="BV394" s="37"/>
      <c r="BW394" s="37"/>
      <c r="BX394" s="37"/>
      <c r="BY394" s="37"/>
      <c r="BZ394" s="37"/>
      <c r="CA394" s="37"/>
      <c r="CB394" s="37"/>
      <c r="CC394" s="37"/>
      <c r="CD394" s="37"/>
    </row>
    <row r="395" spans="1:82" ht="16.5" customHeight="1" x14ac:dyDescent="0.15">
      <c r="A395" s="39"/>
      <c r="B395" s="39"/>
      <c r="C395" s="39"/>
      <c r="D395" s="39"/>
      <c r="E395" s="39"/>
      <c r="F395" s="39"/>
      <c r="G395" s="39"/>
      <c r="H395" s="37"/>
      <c r="I395" s="40"/>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c r="AQ395" s="37"/>
      <c r="AR395" s="37"/>
      <c r="AS395" s="37"/>
      <c r="AT395" s="37"/>
      <c r="AU395" s="37"/>
      <c r="AV395" s="37"/>
      <c r="AW395" s="37"/>
      <c r="AX395" s="37"/>
      <c r="AY395" s="37"/>
      <c r="AZ395" s="37"/>
      <c r="BA395" s="37"/>
      <c r="BB395" s="37"/>
      <c r="BC395" s="37"/>
      <c r="BD395" s="37"/>
      <c r="BE395" s="37"/>
      <c r="BF395" s="37"/>
      <c r="BG395" s="37"/>
      <c r="BH395" s="37"/>
      <c r="BI395" s="37"/>
      <c r="BJ395" s="37"/>
      <c r="BK395" s="37"/>
      <c r="BL395" s="37"/>
      <c r="BM395" s="37"/>
      <c r="BN395" s="37"/>
      <c r="BO395" s="37"/>
      <c r="BP395" s="37"/>
      <c r="BQ395" s="37"/>
      <c r="BR395" s="37"/>
      <c r="BS395" s="37"/>
      <c r="BT395" s="37"/>
      <c r="BU395" s="37"/>
      <c r="BV395" s="37"/>
      <c r="BW395" s="37"/>
      <c r="BX395" s="37"/>
      <c r="BY395" s="37"/>
      <c r="BZ395" s="37"/>
      <c r="CA395" s="37"/>
      <c r="CB395" s="37"/>
      <c r="CC395" s="37"/>
      <c r="CD395" s="37"/>
    </row>
    <row r="396" spans="1:82" ht="16.5" customHeight="1" x14ac:dyDescent="0.15">
      <c r="A396" s="39"/>
      <c r="B396" s="39"/>
      <c r="C396" s="39"/>
      <c r="D396" s="39"/>
      <c r="E396" s="39"/>
      <c r="F396" s="39"/>
      <c r="G396" s="39"/>
      <c r="H396" s="37"/>
      <c r="I396" s="40"/>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c r="AR396" s="37"/>
      <c r="AS396" s="37"/>
      <c r="AT396" s="37"/>
      <c r="AU396" s="37"/>
      <c r="AV396" s="37"/>
      <c r="AW396" s="37"/>
      <c r="AX396" s="37"/>
      <c r="AY396" s="37"/>
      <c r="AZ396" s="37"/>
      <c r="BA396" s="37"/>
      <c r="BB396" s="37"/>
      <c r="BC396" s="37"/>
      <c r="BD396" s="37"/>
      <c r="BE396" s="37"/>
      <c r="BF396" s="37"/>
      <c r="BG396" s="37"/>
      <c r="BH396" s="37"/>
      <c r="BI396" s="37"/>
      <c r="BJ396" s="37"/>
      <c r="BK396" s="37"/>
      <c r="BL396" s="37"/>
      <c r="BM396" s="37"/>
      <c r="BN396" s="37"/>
      <c r="BO396" s="37"/>
      <c r="BP396" s="37"/>
      <c r="BQ396" s="37"/>
      <c r="BR396" s="37"/>
      <c r="BS396" s="37"/>
      <c r="BT396" s="37"/>
      <c r="BU396" s="37"/>
      <c r="BV396" s="37"/>
      <c r="BW396" s="37"/>
      <c r="BX396" s="37"/>
      <c r="BY396" s="37"/>
      <c r="BZ396" s="37"/>
      <c r="CA396" s="37"/>
      <c r="CB396" s="37"/>
      <c r="CC396" s="37"/>
      <c r="CD396" s="37"/>
    </row>
    <row r="397" spans="1:82" ht="16.5" customHeight="1" x14ac:dyDescent="0.15">
      <c r="A397" s="39"/>
      <c r="B397" s="39"/>
      <c r="C397" s="39"/>
      <c r="D397" s="39"/>
      <c r="E397" s="39"/>
      <c r="F397" s="39"/>
      <c r="G397" s="39"/>
      <c r="H397" s="37"/>
      <c r="I397" s="40"/>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c r="AQ397" s="37"/>
      <c r="AR397" s="37"/>
      <c r="AS397" s="37"/>
      <c r="AT397" s="37"/>
      <c r="AU397" s="37"/>
      <c r="AV397" s="37"/>
      <c r="AW397" s="37"/>
      <c r="AX397" s="37"/>
      <c r="AY397" s="37"/>
      <c r="AZ397" s="37"/>
      <c r="BA397" s="37"/>
      <c r="BB397" s="37"/>
      <c r="BC397" s="37"/>
      <c r="BD397" s="37"/>
      <c r="BE397" s="37"/>
      <c r="BF397" s="37"/>
      <c r="BG397" s="37"/>
      <c r="BH397" s="37"/>
      <c r="BI397" s="37"/>
      <c r="BJ397" s="37"/>
      <c r="BK397" s="37"/>
      <c r="BL397" s="37"/>
      <c r="BM397" s="37"/>
      <c r="BN397" s="37"/>
      <c r="BO397" s="37"/>
      <c r="BP397" s="37"/>
      <c r="BQ397" s="37"/>
      <c r="BR397" s="37"/>
      <c r="BS397" s="37"/>
      <c r="BT397" s="37"/>
      <c r="BU397" s="37"/>
      <c r="BV397" s="37"/>
      <c r="BW397" s="37"/>
      <c r="BX397" s="37"/>
      <c r="BY397" s="37"/>
      <c r="BZ397" s="37"/>
      <c r="CA397" s="37"/>
      <c r="CB397" s="37"/>
      <c r="CC397" s="37"/>
      <c r="CD397" s="37"/>
    </row>
    <row r="398" spans="1:82" ht="16.5" customHeight="1" x14ac:dyDescent="0.15">
      <c r="A398" s="39"/>
      <c r="B398" s="39"/>
      <c r="C398" s="39"/>
      <c r="D398" s="39"/>
      <c r="E398" s="39"/>
      <c r="F398" s="39"/>
      <c r="G398" s="39"/>
      <c r="H398" s="37"/>
      <c r="I398" s="40"/>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c r="AR398" s="37"/>
      <c r="AS398" s="37"/>
      <c r="AT398" s="37"/>
      <c r="AU398" s="37"/>
      <c r="AV398" s="37"/>
      <c r="AW398" s="37"/>
      <c r="AX398" s="37"/>
      <c r="AY398" s="37"/>
      <c r="AZ398" s="37"/>
      <c r="BA398" s="37"/>
      <c r="BB398" s="37"/>
      <c r="BC398" s="37"/>
      <c r="BD398" s="37"/>
      <c r="BE398" s="37"/>
      <c r="BF398" s="37"/>
      <c r="BG398" s="37"/>
      <c r="BH398" s="37"/>
      <c r="BI398" s="37"/>
      <c r="BJ398" s="37"/>
      <c r="BK398" s="37"/>
      <c r="BL398" s="37"/>
      <c r="BM398" s="37"/>
      <c r="BN398" s="37"/>
      <c r="BO398" s="37"/>
      <c r="BP398" s="37"/>
      <c r="BQ398" s="37"/>
      <c r="BR398" s="37"/>
      <c r="BS398" s="37"/>
      <c r="BT398" s="37"/>
      <c r="BU398" s="37"/>
      <c r="BV398" s="37"/>
      <c r="BW398" s="37"/>
      <c r="BX398" s="37"/>
      <c r="BY398" s="37"/>
      <c r="BZ398" s="37"/>
      <c r="CA398" s="37"/>
      <c r="CB398" s="37"/>
      <c r="CC398" s="37"/>
      <c r="CD398" s="37"/>
    </row>
    <row r="399" spans="1:82" ht="16.5" customHeight="1" x14ac:dyDescent="0.15">
      <c r="A399" s="39"/>
      <c r="B399" s="39"/>
      <c r="C399" s="39"/>
      <c r="D399" s="39"/>
      <c r="E399" s="39"/>
      <c r="F399" s="39"/>
      <c r="G399" s="39"/>
      <c r="H399" s="37"/>
      <c r="I399" s="40"/>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c r="AS399" s="37"/>
      <c r="AT399" s="37"/>
      <c r="AU399" s="37"/>
      <c r="AV399" s="37"/>
      <c r="AW399" s="37"/>
      <c r="AX399" s="37"/>
      <c r="AY399" s="37"/>
      <c r="AZ399" s="37"/>
      <c r="BA399" s="37"/>
      <c r="BB399" s="37"/>
      <c r="BC399" s="37"/>
      <c r="BD399" s="37"/>
      <c r="BE399" s="37"/>
      <c r="BF399" s="37"/>
      <c r="BG399" s="37"/>
      <c r="BH399" s="37"/>
      <c r="BI399" s="37"/>
      <c r="BJ399" s="37"/>
      <c r="BK399" s="37"/>
      <c r="BL399" s="37"/>
      <c r="BM399" s="37"/>
      <c r="BN399" s="37"/>
      <c r="BO399" s="37"/>
      <c r="BP399" s="37"/>
      <c r="BQ399" s="37"/>
      <c r="BR399" s="37"/>
      <c r="BS399" s="37"/>
      <c r="BT399" s="37"/>
      <c r="BU399" s="37"/>
      <c r="BV399" s="37"/>
      <c r="BW399" s="37"/>
      <c r="BX399" s="37"/>
      <c r="BY399" s="37"/>
      <c r="BZ399" s="37"/>
      <c r="CA399" s="37"/>
      <c r="CB399" s="37"/>
      <c r="CC399" s="37"/>
      <c r="CD399" s="37"/>
    </row>
    <row r="400" spans="1:82" ht="16.5" customHeight="1" x14ac:dyDescent="0.15">
      <c r="A400" s="39"/>
      <c r="B400" s="39"/>
      <c r="C400" s="39"/>
      <c r="D400" s="39"/>
      <c r="E400" s="39"/>
      <c r="F400" s="39"/>
      <c r="G400" s="39"/>
      <c r="H400" s="37"/>
      <c r="I400" s="40"/>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c r="AQ400" s="37"/>
      <c r="AR400" s="37"/>
      <c r="AS400" s="37"/>
      <c r="AT400" s="37"/>
      <c r="AU400" s="37"/>
      <c r="AV400" s="37"/>
      <c r="AW400" s="37"/>
      <c r="AX400" s="37"/>
      <c r="AY400" s="37"/>
      <c r="AZ400" s="37"/>
      <c r="BA400" s="37"/>
      <c r="BB400" s="37"/>
      <c r="BC400" s="37"/>
      <c r="BD400" s="37"/>
      <c r="BE400" s="37"/>
      <c r="BF400" s="37"/>
      <c r="BG400" s="37"/>
      <c r="BH400" s="37"/>
      <c r="BI400" s="37"/>
      <c r="BJ400" s="37"/>
      <c r="BK400" s="37"/>
      <c r="BL400" s="37"/>
      <c r="BM400" s="37"/>
      <c r="BN400" s="37"/>
      <c r="BO400" s="37"/>
      <c r="BP400" s="37"/>
      <c r="BQ400" s="37"/>
      <c r="BR400" s="37"/>
      <c r="BS400" s="37"/>
      <c r="BT400" s="37"/>
      <c r="BU400" s="37"/>
      <c r="BV400" s="37"/>
      <c r="BW400" s="37"/>
      <c r="BX400" s="37"/>
      <c r="BY400" s="37"/>
      <c r="BZ400" s="37"/>
      <c r="CA400" s="37"/>
      <c r="CB400" s="37"/>
      <c r="CC400" s="37"/>
      <c r="CD400" s="37"/>
    </row>
    <row r="401" spans="1:82" ht="16.5" customHeight="1" x14ac:dyDescent="0.15">
      <c r="A401" s="39"/>
      <c r="B401" s="39"/>
      <c r="C401" s="39"/>
      <c r="D401" s="39"/>
      <c r="E401" s="39"/>
      <c r="F401" s="39"/>
      <c r="G401" s="39"/>
      <c r="H401" s="37"/>
      <c r="I401" s="40"/>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c r="AU401" s="37"/>
      <c r="AV401" s="37"/>
      <c r="AW401" s="37"/>
      <c r="AX401" s="37"/>
      <c r="AY401" s="37"/>
      <c r="AZ401" s="37"/>
      <c r="BA401" s="37"/>
      <c r="BB401" s="37"/>
      <c r="BC401" s="37"/>
      <c r="BD401" s="37"/>
      <c r="BE401" s="37"/>
      <c r="BF401" s="37"/>
      <c r="BG401" s="37"/>
      <c r="BH401" s="37"/>
      <c r="BI401" s="37"/>
      <c r="BJ401" s="37"/>
      <c r="BK401" s="37"/>
      <c r="BL401" s="37"/>
      <c r="BM401" s="37"/>
      <c r="BN401" s="37"/>
      <c r="BO401" s="37"/>
      <c r="BP401" s="37"/>
      <c r="BQ401" s="37"/>
      <c r="BR401" s="37"/>
      <c r="BS401" s="37"/>
      <c r="BT401" s="37"/>
      <c r="BU401" s="37"/>
      <c r="BV401" s="37"/>
      <c r="BW401" s="37"/>
      <c r="BX401" s="37"/>
      <c r="BY401" s="37"/>
      <c r="BZ401" s="37"/>
      <c r="CA401" s="37"/>
      <c r="CB401" s="37"/>
      <c r="CC401" s="37"/>
      <c r="CD401" s="37"/>
    </row>
    <row r="402" spans="1:82" ht="16.5" customHeight="1" x14ac:dyDescent="0.15">
      <c r="A402" s="39"/>
      <c r="B402" s="39"/>
      <c r="C402" s="39"/>
      <c r="D402" s="39"/>
      <c r="E402" s="39"/>
      <c r="F402" s="39"/>
      <c r="G402" s="39"/>
      <c r="H402" s="37"/>
      <c r="I402" s="40"/>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c r="AR402" s="37"/>
      <c r="AS402" s="37"/>
      <c r="AT402" s="37"/>
      <c r="AU402" s="37"/>
      <c r="AV402" s="37"/>
      <c r="AW402" s="37"/>
      <c r="AX402" s="37"/>
      <c r="AY402" s="37"/>
      <c r="AZ402" s="37"/>
      <c r="BA402" s="37"/>
      <c r="BB402" s="37"/>
      <c r="BC402" s="37"/>
      <c r="BD402" s="37"/>
      <c r="BE402" s="37"/>
      <c r="BF402" s="37"/>
      <c r="BG402" s="37"/>
      <c r="BH402" s="37"/>
      <c r="BI402" s="37"/>
      <c r="BJ402" s="37"/>
      <c r="BK402" s="37"/>
      <c r="BL402" s="37"/>
      <c r="BM402" s="37"/>
      <c r="BN402" s="37"/>
      <c r="BO402" s="37"/>
      <c r="BP402" s="37"/>
      <c r="BQ402" s="37"/>
      <c r="BR402" s="37"/>
      <c r="BS402" s="37"/>
      <c r="BT402" s="37"/>
      <c r="BU402" s="37"/>
      <c r="BV402" s="37"/>
      <c r="BW402" s="37"/>
      <c r="BX402" s="37"/>
      <c r="BY402" s="37"/>
      <c r="BZ402" s="37"/>
      <c r="CA402" s="37"/>
      <c r="CB402" s="37"/>
      <c r="CC402" s="37"/>
      <c r="CD402" s="37"/>
    </row>
    <row r="403" spans="1:82" ht="16.5" customHeight="1" x14ac:dyDescent="0.15">
      <c r="A403" s="39"/>
      <c r="B403" s="39"/>
      <c r="C403" s="39"/>
      <c r="D403" s="39"/>
      <c r="E403" s="39"/>
      <c r="F403" s="39"/>
      <c r="G403" s="39"/>
      <c r="H403" s="37"/>
      <c r="I403" s="40"/>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37"/>
      <c r="AT403" s="37"/>
      <c r="AU403" s="37"/>
      <c r="AV403" s="37"/>
      <c r="AW403" s="37"/>
      <c r="AX403" s="37"/>
      <c r="AY403" s="37"/>
      <c r="AZ403" s="37"/>
      <c r="BA403" s="37"/>
      <c r="BB403" s="37"/>
      <c r="BC403" s="37"/>
      <c r="BD403" s="37"/>
      <c r="BE403" s="37"/>
      <c r="BF403" s="37"/>
      <c r="BG403" s="37"/>
      <c r="BH403" s="37"/>
      <c r="BI403" s="37"/>
      <c r="BJ403" s="37"/>
      <c r="BK403" s="37"/>
      <c r="BL403" s="37"/>
      <c r="BM403" s="37"/>
      <c r="BN403" s="37"/>
      <c r="BO403" s="37"/>
      <c r="BP403" s="37"/>
      <c r="BQ403" s="37"/>
      <c r="BR403" s="37"/>
      <c r="BS403" s="37"/>
      <c r="BT403" s="37"/>
      <c r="BU403" s="37"/>
      <c r="BV403" s="37"/>
      <c r="BW403" s="37"/>
      <c r="BX403" s="37"/>
      <c r="BY403" s="37"/>
      <c r="BZ403" s="37"/>
      <c r="CA403" s="37"/>
      <c r="CB403" s="37"/>
      <c r="CC403" s="37"/>
      <c r="CD403" s="37"/>
    </row>
    <row r="404" spans="1:82" ht="16.5" customHeight="1" x14ac:dyDescent="0.15">
      <c r="A404" s="39"/>
      <c r="B404" s="39"/>
      <c r="C404" s="39"/>
      <c r="D404" s="39"/>
      <c r="E404" s="39"/>
      <c r="F404" s="39"/>
      <c r="G404" s="39"/>
      <c r="H404" s="37"/>
      <c r="I404" s="40"/>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c r="AU404" s="37"/>
      <c r="AV404" s="37"/>
      <c r="AW404" s="37"/>
      <c r="AX404" s="37"/>
      <c r="AY404" s="37"/>
      <c r="AZ404" s="37"/>
      <c r="BA404" s="37"/>
      <c r="BB404" s="37"/>
      <c r="BC404" s="37"/>
      <c r="BD404" s="37"/>
      <c r="BE404" s="37"/>
      <c r="BF404" s="37"/>
      <c r="BG404" s="37"/>
      <c r="BH404" s="37"/>
      <c r="BI404" s="37"/>
      <c r="BJ404" s="37"/>
      <c r="BK404" s="37"/>
      <c r="BL404" s="37"/>
      <c r="BM404" s="37"/>
      <c r="BN404" s="37"/>
      <c r="BO404" s="37"/>
      <c r="BP404" s="37"/>
      <c r="BQ404" s="37"/>
      <c r="BR404" s="37"/>
      <c r="BS404" s="37"/>
      <c r="BT404" s="37"/>
      <c r="BU404" s="37"/>
      <c r="BV404" s="37"/>
      <c r="BW404" s="37"/>
      <c r="BX404" s="37"/>
      <c r="BY404" s="37"/>
      <c r="BZ404" s="37"/>
      <c r="CA404" s="37"/>
      <c r="CB404" s="37"/>
      <c r="CC404" s="37"/>
      <c r="CD404" s="37"/>
    </row>
    <row r="405" spans="1:82" ht="16.5" customHeight="1" x14ac:dyDescent="0.15">
      <c r="A405" s="39"/>
      <c r="B405" s="39"/>
      <c r="C405" s="39"/>
      <c r="D405" s="39"/>
      <c r="E405" s="39"/>
      <c r="F405" s="39"/>
      <c r="G405" s="39"/>
      <c r="H405" s="37"/>
      <c r="I405" s="40"/>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c r="AQ405" s="37"/>
      <c r="AR405" s="37"/>
      <c r="AS405" s="37"/>
      <c r="AT405" s="37"/>
      <c r="AU405" s="37"/>
      <c r="AV405" s="37"/>
      <c r="AW405" s="37"/>
      <c r="AX405" s="37"/>
      <c r="AY405" s="37"/>
      <c r="AZ405" s="37"/>
      <c r="BA405" s="37"/>
      <c r="BB405" s="37"/>
      <c r="BC405" s="37"/>
      <c r="BD405" s="37"/>
      <c r="BE405" s="37"/>
      <c r="BF405" s="37"/>
      <c r="BG405" s="37"/>
      <c r="BH405" s="37"/>
      <c r="BI405" s="37"/>
      <c r="BJ405" s="37"/>
      <c r="BK405" s="37"/>
      <c r="BL405" s="37"/>
      <c r="BM405" s="37"/>
      <c r="BN405" s="37"/>
      <c r="BO405" s="37"/>
      <c r="BP405" s="37"/>
      <c r="BQ405" s="37"/>
      <c r="BR405" s="37"/>
      <c r="BS405" s="37"/>
      <c r="BT405" s="37"/>
      <c r="BU405" s="37"/>
      <c r="BV405" s="37"/>
      <c r="BW405" s="37"/>
      <c r="BX405" s="37"/>
      <c r="BY405" s="37"/>
      <c r="BZ405" s="37"/>
      <c r="CA405" s="37"/>
      <c r="CB405" s="37"/>
      <c r="CC405" s="37"/>
      <c r="CD405" s="37"/>
    </row>
    <row r="406" spans="1:82" ht="16.5" customHeight="1" x14ac:dyDescent="0.15">
      <c r="A406" s="39"/>
      <c r="B406" s="39"/>
      <c r="C406" s="39"/>
      <c r="D406" s="39"/>
      <c r="E406" s="39"/>
      <c r="F406" s="39"/>
      <c r="G406" s="39"/>
      <c r="H406" s="37"/>
      <c r="I406" s="40"/>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c r="AR406" s="37"/>
      <c r="AS406" s="37"/>
      <c r="AT406" s="37"/>
      <c r="AU406" s="37"/>
      <c r="AV406" s="37"/>
      <c r="AW406" s="37"/>
      <c r="AX406" s="37"/>
      <c r="AY406" s="37"/>
      <c r="AZ406" s="37"/>
      <c r="BA406" s="37"/>
      <c r="BB406" s="37"/>
      <c r="BC406" s="37"/>
      <c r="BD406" s="37"/>
      <c r="BE406" s="37"/>
      <c r="BF406" s="37"/>
      <c r="BG406" s="37"/>
      <c r="BH406" s="37"/>
      <c r="BI406" s="37"/>
      <c r="BJ406" s="37"/>
      <c r="BK406" s="37"/>
      <c r="BL406" s="37"/>
      <c r="BM406" s="37"/>
      <c r="BN406" s="37"/>
      <c r="BO406" s="37"/>
      <c r="BP406" s="37"/>
      <c r="BQ406" s="37"/>
      <c r="BR406" s="37"/>
      <c r="BS406" s="37"/>
      <c r="BT406" s="37"/>
      <c r="BU406" s="37"/>
      <c r="BV406" s="37"/>
      <c r="BW406" s="37"/>
      <c r="BX406" s="37"/>
      <c r="BY406" s="37"/>
      <c r="BZ406" s="37"/>
      <c r="CA406" s="37"/>
      <c r="CB406" s="37"/>
      <c r="CC406" s="37"/>
      <c r="CD406" s="37"/>
    </row>
    <row r="407" spans="1:82" ht="16.5" customHeight="1" x14ac:dyDescent="0.15">
      <c r="A407" s="39"/>
      <c r="B407" s="39"/>
      <c r="C407" s="39"/>
      <c r="D407" s="39"/>
      <c r="E407" s="39"/>
      <c r="F407" s="39"/>
      <c r="G407" s="39"/>
      <c r="H407" s="37"/>
      <c r="I407" s="40"/>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37"/>
      <c r="AT407" s="37"/>
      <c r="AU407" s="37"/>
      <c r="AV407" s="37"/>
      <c r="AW407" s="37"/>
      <c r="AX407" s="37"/>
      <c r="AY407" s="37"/>
      <c r="AZ407" s="37"/>
      <c r="BA407" s="37"/>
      <c r="BB407" s="37"/>
      <c r="BC407" s="37"/>
      <c r="BD407" s="37"/>
      <c r="BE407" s="37"/>
      <c r="BF407" s="37"/>
      <c r="BG407" s="37"/>
      <c r="BH407" s="37"/>
      <c r="BI407" s="37"/>
      <c r="BJ407" s="37"/>
      <c r="BK407" s="37"/>
      <c r="BL407" s="37"/>
      <c r="BM407" s="37"/>
      <c r="BN407" s="37"/>
      <c r="BO407" s="37"/>
      <c r="BP407" s="37"/>
      <c r="BQ407" s="37"/>
      <c r="BR407" s="37"/>
      <c r="BS407" s="37"/>
      <c r="BT407" s="37"/>
      <c r="BU407" s="37"/>
      <c r="BV407" s="37"/>
      <c r="BW407" s="37"/>
      <c r="BX407" s="37"/>
      <c r="BY407" s="37"/>
      <c r="BZ407" s="37"/>
      <c r="CA407" s="37"/>
      <c r="CB407" s="37"/>
      <c r="CC407" s="37"/>
      <c r="CD407" s="37"/>
    </row>
    <row r="408" spans="1:82" ht="16.5" customHeight="1" x14ac:dyDescent="0.15">
      <c r="A408" s="39"/>
      <c r="B408" s="39"/>
      <c r="C408" s="39"/>
      <c r="D408" s="39"/>
      <c r="E408" s="39"/>
      <c r="F408" s="39"/>
      <c r="G408" s="39"/>
      <c r="H408" s="37"/>
      <c r="I408" s="40"/>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37"/>
      <c r="AT408" s="37"/>
      <c r="AU408" s="37"/>
      <c r="AV408" s="37"/>
      <c r="AW408" s="37"/>
      <c r="AX408" s="37"/>
      <c r="AY408" s="37"/>
      <c r="AZ408" s="37"/>
      <c r="BA408" s="37"/>
      <c r="BB408" s="37"/>
      <c r="BC408" s="37"/>
      <c r="BD408" s="37"/>
      <c r="BE408" s="37"/>
      <c r="BF408" s="37"/>
      <c r="BG408" s="37"/>
      <c r="BH408" s="37"/>
      <c r="BI408" s="37"/>
      <c r="BJ408" s="37"/>
      <c r="BK408" s="37"/>
      <c r="BL408" s="37"/>
      <c r="BM408" s="37"/>
      <c r="BN408" s="37"/>
      <c r="BO408" s="37"/>
      <c r="BP408" s="37"/>
      <c r="BQ408" s="37"/>
      <c r="BR408" s="37"/>
      <c r="BS408" s="37"/>
      <c r="BT408" s="37"/>
      <c r="BU408" s="37"/>
      <c r="BV408" s="37"/>
      <c r="BW408" s="37"/>
      <c r="BX408" s="37"/>
      <c r="BY408" s="37"/>
      <c r="BZ408" s="37"/>
      <c r="CA408" s="37"/>
      <c r="CB408" s="37"/>
      <c r="CC408" s="37"/>
      <c r="CD408" s="37"/>
    </row>
    <row r="409" spans="1:82" ht="16.5" customHeight="1" x14ac:dyDescent="0.15">
      <c r="A409" s="39"/>
      <c r="B409" s="39"/>
      <c r="C409" s="39"/>
      <c r="D409" s="39"/>
      <c r="E409" s="39"/>
      <c r="F409" s="39"/>
      <c r="G409" s="39"/>
      <c r="H409" s="37"/>
      <c r="I409" s="40"/>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c r="AR409" s="37"/>
      <c r="AS409" s="37"/>
      <c r="AT409" s="37"/>
      <c r="AU409" s="37"/>
      <c r="AV409" s="37"/>
      <c r="AW409" s="37"/>
      <c r="AX409" s="37"/>
      <c r="AY409" s="37"/>
      <c r="AZ409" s="37"/>
      <c r="BA409" s="37"/>
      <c r="BB409" s="37"/>
      <c r="BC409" s="37"/>
      <c r="BD409" s="37"/>
      <c r="BE409" s="37"/>
      <c r="BF409" s="37"/>
      <c r="BG409" s="37"/>
      <c r="BH409" s="37"/>
      <c r="BI409" s="37"/>
      <c r="BJ409" s="37"/>
      <c r="BK409" s="37"/>
      <c r="BL409" s="37"/>
      <c r="BM409" s="37"/>
      <c r="BN409" s="37"/>
      <c r="BO409" s="37"/>
      <c r="BP409" s="37"/>
      <c r="BQ409" s="37"/>
      <c r="BR409" s="37"/>
      <c r="BS409" s="37"/>
      <c r="BT409" s="37"/>
      <c r="BU409" s="37"/>
      <c r="BV409" s="37"/>
      <c r="BW409" s="37"/>
      <c r="BX409" s="37"/>
      <c r="BY409" s="37"/>
      <c r="BZ409" s="37"/>
      <c r="CA409" s="37"/>
      <c r="CB409" s="37"/>
      <c r="CC409" s="37"/>
      <c r="CD409" s="37"/>
    </row>
    <row r="410" spans="1:82" ht="16.5" customHeight="1" x14ac:dyDescent="0.15">
      <c r="A410" s="39"/>
      <c r="B410" s="39"/>
      <c r="C410" s="39"/>
      <c r="D410" s="39"/>
      <c r="E410" s="39"/>
      <c r="F410" s="39"/>
      <c r="G410" s="39"/>
      <c r="H410" s="37"/>
      <c r="I410" s="40"/>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c r="AU410" s="37"/>
      <c r="AV410" s="37"/>
      <c r="AW410" s="37"/>
      <c r="AX410" s="37"/>
      <c r="AY410" s="37"/>
      <c r="AZ410" s="37"/>
      <c r="BA410" s="37"/>
      <c r="BB410" s="37"/>
      <c r="BC410" s="37"/>
      <c r="BD410" s="37"/>
      <c r="BE410" s="37"/>
      <c r="BF410" s="37"/>
      <c r="BG410" s="37"/>
      <c r="BH410" s="37"/>
      <c r="BI410" s="37"/>
      <c r="BJ410" s="37"/>
      <c r="BK410" s="37"/>
      <c r="BL410" s="37"/>
      <c r="BM410" s="37"/>
      <c r="BN410" s="37"/>
      <c r="BO410" s="37"/>
      <c r="BP410" s="37"/>
      <c r="BQ410" s="37"/>
      <c r="BR410" s="37"/>
      <c r="BS410" s="37"/>
      <c r="BT410" s="37"/>
      <c r="BU410" s="37"/>
      <c r="BV410" s="37"/>
      <c r="BW410" s="37"/>
      <c r="BX410" s="37"/>
      <c r="BY410" s="37"/>
      <c r="BZ410" s="37"/>
      <c r="CA410" s="37"/>
      <c r="CB410" s="37"/>
      <c r="CC410" s="37"/>
      <c r="CD410" s="37"/>
    </row>
    <row r="411" spans="1:82" ht="16.5" customHeight="1" x14ac:dyDescent="0.15">
      <c r="A411" s="39"/>
      <c r="B411" s="39"/>
      <c r="C411" s="39"/>
      <c r="D411" s="39"/>
      <c r="E411" s="39"/>
      <c r="F411" s="39"/>
      <c r="G411" s="39"/>
      <c r="H411" s="37"/>
      <c r="I411" s="40"/>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37"/>
      <c r="AT411" s="37"/>
      <c r="AU411" s="37"/>
      <c r="AV411" s="37"/>
      <c r="AW411" s="37"/>
      <c r="AX411" s="37"/>
      <c r="AY411" s="37"/>
      <c r="AZ411" s="37"/>
      <c r="BA411" s="37"/>
      <c r="BB411" s="37"/>
      <c r="BC411" s="37"/>
      <c r="BD411" s="37"/>
      <c r="BE411" s="37"/>
      <c r="BF411" s="37"/>
      <c r="BG411" s="37"/>
      <c r="BH411" s="37"/>
      <c r="BI411" s="37"/>
      <c r="BJ411" s="37"/>
      <c r="BK411" s="37"/>
      <c r="BL411" s="37"/>
      <c r="BM411" s="37"/>
      <c r="BN411" s="37"/>
      <c r="BO411" s="37"/>
      <c r="BP411" s="37"/>
      <c r="BQ411" s="37"/>
      <c r="BR411" s="37"/>
      <c r="BS411" s="37"/>
      <c r="BT411" s="37"/>
      <c r="BU411" s="37"/>
      <c r="BV411" s="37"/>
      <c r="BW411" s="37"/>
      <c r="BX411" s="37"/>
      <c r="BY411" s="37"/>
      <c r="BZ411" s="37"/>
      <c r="CA411" s="37"/>
      <c r="CB411" s="37"/>
      <c r="CC411" s="37"/>
      <c r="CD411" s="37"/>
    </row>
    <row r="412" spans="1:82" ht="16.5" customHeight="1" x14ac:dyDescent="0.15">
      <c r="A412" s="39"/>
      <c r="B412" s="39"/>
      <c r="C412" s="39"/>
      <c r="D412" s="39"/>
      <c r="E412" s="39"/>
      <c r="F412" s="39"/>
      <c r="G412" s="39"/>
      <c r="H412" s="37"/>
      <c r="I412" s="40"/>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c r="AR412" s="37"/>
      <c r="AS412" s="37"/>
      <c r="AT412" s="37"/>
      <c r="AU412" s="37"/>
      <c r="AV412" s="37"/>
      <c r="AW412" s="37"/>
      <c r="AX412" s="37"/>
      <c r="AY412" s="37"/>
      <c r="AZ412" s="37"/>
      <c r="BA412" s="37"/>
      <c r="BB412" s="37"/>
      <c r="BC412" s="37"/>
      <c r="BD412" s="37"/>
      <c r="BE412" s="37"/>
      <c r="BF412" s="37"/>
      <c r="BG412" s="37"/>
      <c r="BH412" s="37"/>
      <c r="BI412" s="37"/>
      <c r="BJ412" s="37"/>
      <c r="BK412" s="37"/>
      <c r="BL412" s="37"/>
      <c r="BM412" s="37"/>
      <c r="BN412" s="37"/>
      <c r="BO412" s="37"/>
      <c r="BP412" s="37"/>
      <c r="BQ412" s="37"/>
      <c r="BR412" s="37"/>
      <c r="BS412" s="37"/>
      <c r="BT412" s="37"/>
      <c r="BU412" s="37"/>
      <c r="BV412" s="37"/>
      <c r="BW412" s="37"/>
      <c r="BX412" s="37"/>
      <c r="BY412" s="37"/>
      <c r="BZ412" s="37"/>
      <c r="CA412" s="37"/>
      <c r="CB412" s="37"/>
      <c r="CC412" s="37"/>
      <c r="CD412" s="37"/>
    </row>
    <row r="413" spans="1:82" ht="16.5" customHeight="1" x14ac:dyDescent="0.15">
      <c r="A413" s="39"/>
      <c r="B413" s="39"/>
      <c r="C413" s="39"/>
      <c r="D413" s="39"/>
      <c r="E413" s="39"/>
      <c r="F413" s="39"/>
      <c r="G413" s="39"/>
      <c r="H413" s="37"/>
      <c r="I413" s="40"/>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c r="AS413" s="37"/>
      <c r="AT413" s="37"/>
      <c r="AU413" s="37"/>
      <c r="AV413" s="37"/>
      <c r="AW413" s="37"/>
      <c r="AX413" s="37"/>
      <c r="AY413" s="37"/>
      <c r="AZ413" s="37"/>
      <c r="BA413" s="37"/>
      <c r="BB413" s="37"/>
      <c r="BC413" s="37"/>
      <c r="BD413" s="37"/>
      <c r="BE413" s="37"/>
      <c r="BF413" s="37"/>
      <c r="BG413" s="37"/>
      <c r="BH413" s="37"/>
      <c r="BI413" s="37"/>
      <c r="BJ413" s="37"/>
      <c r="BK413" s="37"/>
      <c r="BL413" s="37"/>
      <c r="BM413" s="37"/>
      <c r="BN413" s="37"/>
      <c r="BO413" s="37"/>
      <c r="BP413" s="37"/>
      <c r="BQ413" s="37"/>
      <c r="BR413" s="37"/>
      <c r="BS413" s="37"/>
      <c r="BT413" s="37"/>
      <c r="BU413" s="37"/>
      <c r="BV413" s="37"/>
      <c r="BW413" s="37"/>
      <c r="BX413" s="37"/>
      <c r="BY413" s="37"/>
      <c r="BZ413" s="37"/>
      <c r="CA413" s="37"/>
      <c r="CB413" s="37"/>
      <c r="CC413" s="37"/>
      <c r="CD413" s="37"/>
    </row>
    <row r="414" spans="1:82" ht="16.5" customHeight="1" x14ac:dyDescent="0.15">
      <c r="A414" s="39"/>
      <c r="B414" s="39"/>
      <c r="C414" s="39"/>
      <c r="D414" s="39"/>
      <c r="E414" s="39"/>
      <c r="F414" s="39"/>
      <c r="G414" s="39"/>
      <c r="H414" s="37"/>
      <c r="I414" s="40"/>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c r="AR414" s="37"/>
      <c r="AS414" s="37"/>
      <c r="AT414" s="37"/>
      <c r="AU414" s="37"/>
      <c r="AV414" s="37"/>
      <c r="AW414" s="37"/>
      <c r="AX414" s="37"/>
      <c r="AY414" s="37"/>
      <c r="AZ414" s="37"/>
      <c r="BA414" s="37"/>
      <c r="BB414" s="37"/>
      <c r="BC414" s="37"/>
      <c r="BD414" s="37"/>
      <c r="BE414" s="37"/>
      <c r="BF414" s="37"/>
      <c r="BG414" s="37"/>
      <c r="BH414" s="37"/>
      <c r="BI414" s="37"/>
      <c r="BJ414" s="37"/>
      <c r="BK414" s="37"/>
      <c r="BL414" s="37"/>
      <c r="BM414" s="37"/>
      <c r="BN414" s="37"/>
      <c r="BO414" s="37"/>
      <c r="BP414" s="37"/>
      <c r="BQ414" s="37"/>
      <c r="BR414" s="37"/>
      <c r="BS414" s="37"/>
      <c r="BT414" s="37"/>
      <c r="BU414" s="37"/>
      <c r="BV414" s="37"/>
      <c r="BW414" s="37"/>
      <c r="BX414" s="37"/>
      <c r="BY414" s="37"/>
      <c r="BZ414" s="37"/>
      <c r="CA414" s="37"/>
      <c r="CB414" s="37"/>
      <c r="CC414" s="37"/>
      <c r="CD414" s="37"/>
    </row>
    <row r="415" spans="1:82" ht="16.5" customHeight="1" x14ac:dyDescent="0.15">
      <c r="A415" s="39"/>
      <c r="B415" s="39"/>
      <c r="C415" s="39"/>
      <c r="D415" s="39"/>
      <c r="E415" s="39"/>
      <c r="F415" s="39"/>
      <c r="G415" s="39"/>
      <c r="H415" s="37"/>
      <c r="I415" s="40"/>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c r="AS415" s="37"/>
      <c r="AT415" s="37"/>
      <c r="AU415" s="37"/>
      <c r="AV415" s="37"/>
      <c r="AW415" s="37"/>
      <c r="AX415" s="37"/>
      <c r="AY415" s="37"/>
      <c r="AZ415" s="37"/>
      <c r="BA415" s="37"/>
      <c r="BB415" s="37"/>
      <c r="BC415" s="37"/>
      <c r="BD415" s="37"/>
      <c r="BE415" s="37"/>
      <c r="BF415" s="37"/>
      <c r="BG415" s="37"/>
      <c r="BH415" s="37"/>
      <c r="BI415" s="37"/>
      <c r="BJ415" s="37"/>
      <c r="BK415" s="37"/>
      <c r="BL415" s="37"/>
      <c r="BM415" s="37"/>
      <c r="BN415" s="37"/>
      <c r="BO415" s="37"/>
      <c r="BP415" s="37"/>
      <c r="BQ415" s="37"/>
      <c r="BR415" s="37"/>
      <c r="BS415" s="37"/>
      <c r="BT415" s="37"/>
      <c r="BU415" s="37"/>
      <c r="BV415" s="37"/>
      <c r="BW415" s="37"/>
      <c r="BX415" s="37"/>
      <c r="BY415" s="37"/>
      <c r="BZ415" s="37"/>
      <c r="CA415" s="37"/>
      <c r="CB415" s="37"/>
      <c r="CC415" s="37"/>
      <c r="CD415" s="37"/>
    </row>
    <row r="416" spans="1:82" ht="16.5" customHeight="1" x14ac:dyDescent="0.15">
      <c r="A416" s="39"/>
      <c r="B416" s="39"/>
      <c r="C416" s="39"/>
      <c r="D416" s="39"/>
      <c r="E416" s="39"/>
      <c r="F416" s="39"/>
      <c r="G416" s="39"/>
      <c r="H416" s="37"/>
      <c r="I416" s="40"/>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c r="AS416" s="37"/>
      <c r="AT416" s="37"/>
      <c r="AU416" s="37"/>
      <c r="AV416" s="37"/>
      <c r="AW416" s="37"/>
      <c r="AX416" s="37"/>
      <c r="AY416" s="37"/>
      <c r="AZ416" s="37"/>
      <c r="BA416" s="37"/>
      <c r="BB416" s="37"/>
      <c r="BC416" s="37"/>
      <c r="BD416" s="37"/>
      <c r="BE416" s="37"/>
      <c r="BF416" s="37"/>
      <c r="BG416" s="37"/>
      <c r="BH416" s="37"/>
      <c r="BI416" s="37"/>
      <c r="BJ416" s="37"/>
      <c r="BK416" s="37"/>
      <c r="BL416" s="37"/>
      <c r="BM416" s="37"/>
      <c r="BN416" s="37"/>
      <c r="BO416" s="37"/>
      <c r="BP416" s="37"/>
      <c r="BQ416" s="37"/>
      <c r="BR416" s="37"/>
      <c r="BS416" s="37"/>
      <c r="BT416" s="37"/>
      <c r="BU416" s="37"/>
      <c r="BV416" s="37"/>
      <c r="BW416" s="37"/>
      <c r="BX416" s="37"/>
      <c r="BY416" s="37"/>
      <c r="BZ416" s="37"/>
      <c r="CA416" s="37"/>
      <c r="CB416" s="37"/>
      <c r="CC416" s="37"/>
      <c r="CD416" s="37"/>
    </row>
    <row r="417" spans="1:82" ht="16.5" customHeight="1" x14ac:dyDescent="0.15">
      <c r="A417" s="39"/>
      <c r="B417" s="39"/>
      <c r="C417" s="39"/>
      <c r="D417" s="39"/>
      <c r="E417" s="39"/>
      <c r="F417" s="39"/>
      <c r="G417" s="39"/>
      <c r="H417" s="37"/>
      <c r="I417" s="40"/>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c r="AS417" s="37"/>
      <c r="AT417" s="37"/>
      <c r="AU417" s="37"/>
      <c r="AV417" s="37"/>
      <c r="AW417" s="37"/>
      <c r="AX417" s="37"/>
      <c r="AY417" s="37"/>
      <c r="AZ417" s="37"/>
      <c r="BA417" s="37"/>
      <c r="BB417" s="37"/>
      <c r="BC417" s="37"/>
      <c r="BD417" s="37"/>
      <c r="BE417" s="37"/>
      <c r="BF417" s="37"/>
      <c r="BG417" s="37"/>
      <c r="BH417" s="37"/>
      <c r="BI417" s="37"/>
      <c r="BJ417" s="37"/>
      <c r="BK417" s="37"/>
      <c r="BL417" s="37"/>
      <c r="BM417" s="37"/>
      <c r="BN417" s="37"/>
      <c r="BO417" s="37"/>
      <c r="BP417" s="37"/>
      <c r="BQ417" s="37"/>
      <c r="BR417" s="37"/>
      <c r="BS417" s="37"/>
      <c r="BT417" s="37"/>
      <c r="BU417" s="37"/>
      <c r="BV417" s="37"/>
      <c r="BW417" s="37"/>
      <c r="BX417" s="37"/>
      <c r="BY417" s="37"/>
      <c r="BZ417" s="37"/>
      <c r="CA417" s="37"/>
      <c r="CB417" s="37"/>
      <c r="CC417" s="37"/>
      <c r="CD417" s="37"/>
    </row>
    <row r="418" spans="1:82" ht="16.5" customHeight="1" x14ac:dyDescent="0.15">
      <c r="A418" s="39"/>
      <c r="B418" s="39"/>
      <c r="C418" s="39"/>
      <c r="D418" s="39"/>
      <c r="E418" s="39"/>
      <c r="F418" s="39"/>
      <c r="G418" s="39"/>
      <c r="H418" s="37"/>
      <c r="I418" s="40"/>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c r="AS418" s="37"/>
      <c r="AT418" s="37"/>
      <c r="AU418" s="37"/>
      <c r="AV418" s="37"/>
      <c r="AW418" s="37"/>
      <c r="AX418" s="37"/>
      <c r="AY418" s="37"/>
      <c r="AZ418" s="37"/>
      <c r="BA418" s="37"/>
      <c r="BB418" s="37"/>
      <c r="BC418" s="37"/>
      <c r="BD418" s="37"/>
      <c r="BE418" s="37"/>
      <c r="BF418" s="37"/>
      <c r="BG418" s="37"/>
      <c r="BH418" s="37"/>
      <c r="BI418" s="37"/>
      <c r="BJ418" s="37"/>
      <c r="BK418" s="37"/>
      <c r="BL418" s="37"/>
      <c r="BM418" s="37"/>
      <c r="BN418" s="37"/>
      <c r="BO418" s="37"/>
      <c r="BP418" s="37"/>
      <c r="BQ418" s="37"/>
      <c r="BR418" s="37"/>
      <c r="BS418" s="37"/>
      <c r="BT418" s="37"/>
      <c r="BU418" s="37"/>
      <c r="BV418" s="37"/>
      <c r="BW418" s="37"/>
      <c r="BX418" s="37"/>
      <c r="BY418" s="37"/>
      <c r="BZ418" s="37"/>
      <c r="CA418" s="37"/>
      <c r="CB418" s="37"/>
      <c r="CC418" s="37"/>
      <c r="CD418" s="37"/>
    </row>
    <row r="419" spans="1:82" ht="16.5" customHeight="1" x14ac:dyDescent="0.15">
      <c r="A419" s="39"/>
      <c r="B419" s="39"/>
      <c r="C419" s="39"/>
      <c r="D419" s="39"/>
      <c r="E419" s="39"/>
      <c r="F419" s="39"/>
      <c r="G419" s="39"/>
      <c r="H419" s="37"/>
      <c r="I419" s="40"/>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37"/>
      <c r="AT419" s="37"/>
      <c r="AU419" s="37"/>
      <c r="AV419" s="37"/>
      <c r="AW419" s="37"/>
      <c r="AX419" s="37"/>
      <c r="AY419" s="37"/>
      <c r="AZ419" s="37"/>
      <c r="BA419" s="37"/>
      <c r="BB419" s="37"/>
      <c r="BC419" s="37"/>
      <c r="BD419" s="37"/>
      <c r="BE419" s="37"/>
      <c r="BF419" s="37"/>
      <c r="BG419" s="37"/>
      <c r="BH419" s="37"/>
      <c r="BI419" s="37"/>
      <c r="BJ419" s="37"/>
      <c r="BK419" s="37"/>
      <c r="BL419" s="37"/>
      <c r="BM419" s="37"/>
      <c r="BN419" s="37"/>
      <c r="BO419" s="37"/>
      <c r="BP419" s="37"/>
      <c r="BQ419" s="37"/>
      <c r="BR419" s="37"/>
      <c r="BS419" s="37"/>
      <c r="BT419" s="37"/>
      <c r="BU419" s="37"/>
      <c r="BV419" s="37"/>
      <c r="BW419" s="37"/>
      <c r="BX419" s="37"/>
      <c r="BY419" s="37"/>
      <c r="BZ419" s="37"/>
      <c r="CA419" s="37"/>
      <c r="CB419" s="37"/>
      <c r="CC419" s="37"/>
      <c r="CD419" s="37"/>
    </row>
    <row r="420" spans="1:82" ht="16.5" customHeight="1" x14ac:dyDescent="0.15">
      <c r="A420" s="39"/>
      <c r="B420" s="39"/>
      <c r="C420" s="39"/>
      <c r="D420" s="39"/>
      <c r="E420" s="39"/>
      <c r="F420" s="39"/>
      <c r="G420" s="39"/>
      <c r="H420" s="37"/>
      <c r="I420" s="40"/>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c r="AS420" s="37"/>
      <c r="AT420" s="37"/>
      <c r="AU420" s="37"/>
      <c r="AV420" s="37"/>
      <c r="AW420" s="37"/>
      <c r="AX420" s="37"/>
      <c r="AY420" s="37"/>
      <c r="AZ420" s="37"/>
      <c r="BA420" s="37"/>
      <c r="BB420" s="37"/>
      <c r="BC420" s="37"/>
      <c r="BD420" s="37"/>
      <c r="BE420" s="37"/>
      <c r="BF420" s="37"/>
      <c r="BG420" s="37"/>
      <c r="BH420" s="37"/>
      <c r="BI420" s="37"/>
      <c r="BJ420" s="37"/>
      <c r="BK420" s="37"/>
      <c r="BL420" s="37"/>
      <c r="BM420" s="37"/>
      <c r="BN420" s="37"/>
      <c r="BO420" s="37"/>
      <c r="BP420" s="37"/>
      <c r="BQ420" s="37"/>
      <c r="BR420" s="37"/>
      <c r="BS420" s="37"/>
      <c r="BT420" s="37"/>
      <c r="BU420" s="37"/>
      <c r="BV420" s="37"/>
      <c r="BW420" s="37"/>
      <c r="BX420" s="37"/>
      <c r="BY420" s="37"/>
      <c r="BZ420" s="37"/>
      <c r="CA420" s="37"/>
      <c r="CB420" s="37"/>
      <c r="CC420" s="37"/>
      <c r="CD420" s="37"/>
    </row>
    <row r="421" spans="1:82" ht="16.5" customHeight="1" x14ac:dyDescent="0.15">
      <c r="A421" s="39"/>
      <c r="B421" s="39"/>
      <c r="C421" s="39"/>
      <c r="D421" s="39"/>
      <c r="E421" s="39"/>
      <c r="F421" s="39"/>
      <c r="G421" s="39"/>
      <c r="H421" s="37"/>
      <c r="I421" s="40"/>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c r="AS421" s="37"/>
      <c r="AT421" s="37"/>
      <c r="AU421" s="37"/>
      <c r="AV421" s="37"/>
      <c r="AW421" s="37"/>
      <c r="AX421" s="37"/>
      <c r="AY421" s="37"/>
      <c r="AZ421" s="37"/>
      <c r="BA421" s="37"/>
      <c r="BB421" s="37"/>
      <c r="BC421" s="37"/>
      <c r="BD421" s="37"/>
      <c r="BE421" s="37"/>
      <c r="BF421" s="37"/>
      <c r="BG421" s="37"/>
      <c r="BH421" s="37"/>
      <c r="BI421" s="37"/>
      <c r="BJ421" s="37"/>
      <c r="BK421" s="37"/>
      <c r="BL421" s="37"/>
      <c r="BM421" s="37"/>
      <c r="BN421" s="37"/>
      <c r="BO421" s="37"/>
      <c r="BP421" s="37"/>
      <c r="BQ421" s="37"/>
      <c r="BR421" s="37"/>
      <c r="BS421" s="37"/>
      <c r="BT421" s="37"/>
      <c r="BU421" s="37"/>
      <c r="BV421" s="37"/>
      <c r="BW421" s="37"/>
      <c r="BX421" s="37"/>
      <c r="BY421" s="37"/>
      <c r="BZ421" s="37"/>
      <c r="CA421" s="37"/>
      <c r="CB421" s="37"/>
      <c r="CC421" s="37"/>
      <c r="CD421" s="37"/>
    </row>
    <row r="422" spans="1:82" ht="16.5" customHeight="1" x14ac:dyDescent="0.15">
      <c r="A422" s="39"/>
      <c r="B422" s="39"/>
      <c r="C422" s="39"/>
      <c r="D422" s="39"/>
      <c r="E422" s="39"/>
      <c r="F422" s="39"/>
      <c r="G422" s="39"/>
      <c r="H422" s="37"/>
      <c r="I422" s="40"/>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c r="AS422" s="37"/>
      <c r="AT422" s="37"/>
      <c r="AU422" s="37"/>
      <c r="AV422" s="37"/>
      <c r="AW422" s="37"/>
      <c r="AX422" s="37"/>
      <c r="AY422" s="37"/>
      <c r="AZ422" s="37"/>
      <c r="BA422" s="37"/>
      <c r="BB422" s="37"/>
      <c r="BC422" s="37"/>
      <c r="BD422" s="37"/>
      <c r="BE422" s="37"/>
      <c r="BF422" s="37"/>
      <c r="BG422" s="37"/>
      <c r="BH422" s="37"/>
      <c r="BI422" s="37"/>
      <c r="BJ422" s="37"/>
      <c r="BK422" s="37"/>
      <c r="BL422" s="37"/>
      <c r="BM422" s="37"/>
      <c r="BN422" s="37"/>
      <c r="BO422" s="37"/>
      <c r="BP422" s="37"/>
      <c r="BQ422" s="37"/>
      <c r="BR422" s="37"/>
      <c r="BS422" s="37"/>
      <c r="BT422" s="37"/>
      <c r="BU422" s="37"/>
      <c r="BV422" s="37"/>
      <c r="BW422" s="37"/>
      <c r="BX422" s="37"/>
      <c r="BY422" s="37"/>
      <c r="BZ422" s="37"/>
      <c r="CA422" s="37"/>
      <c r="CB422" s="37"/>
      <c r="CC422" s="37"/>
      <c r="CD422" s="37"/>
    </row>
    <row r="423" spans="1:82" ht="16.5" customHeight="1" x14ac:dyDescent="0.15">
      <c r="A423" s="39"/>
      <c r="B423" s="39"/>
      <c r="C423" s="39"/>
      <c r="D423" s="39"/>
      <c r="E423" s="39"/>
      <c r="F423" s="39"/>
      <c r="G423" s="39"/>
      <c r="H423" s="37"/>
      <c r="I423" s="40"/>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c r="AS423" s="37"/>
      <c r="AT423" s="37"/>
      <c r="AU423" s="37"/>
      <c r="AV423" s="37"/>
      <c r="AW423" s="37"/>
      <c r="AX423" s="37"/>
      <c r="AY423" s="37"/>
      <c r="AZ423" s="37"/>
      <c r="BA423" s="37"/>
      <c r="BB423" s="37"/>
      <c r="BC423" s="37"/>
      <c r="BD423" s="37"/>
      <c r="BE423" s="37"/>
      <c r="BF423" s="37"/>
      <c r="BG423" s="37"/>
      <c r="BH423" s="37"/>
      <c r="BI423" s="37"/>
      <c r="BJ423" s="37"/>
      <c r="BK423" s="37"/>
      <c r="BL423" s="37"/>
      <c r="BM423" s="37"/>
      <c r="BN423" s="37"/>
      <c r="BO423" s="37"/>
      <c r="BP423" s="37"/>
      <c r="BQ423" s="37"/>
      <c r="BR423" s="37"/>
      <c r="BS423" s="37"/>
      <c r="BT423" s="37"/>
      <c r="BU423" s="37"/>
      <c r="BV423" s="37"/>
      <c r="BW423" s="37"/>
      <c r="BX423" s="37"/>
      <c r="BY423" s="37"/>
      <c r="BZ423" s="37"/>
      <c r="CA423" s="37"/>
      <c r="CB423" s="37"/>
      <c r="CC423" s="37"/>
      <c r="CD423" s="37"/>
    </row>
    <row r="424" spans="1:82" ht="16.5" customHeight="1" x14ac:dyDescent="0.15">
      <c r="A424" s="39"/>
      <c r="B424" s="39"/>
      <c r="C424" s="39"/>
      <c r="D424" s="39"/>
      <c r="E424" s="39"/>
      <c r="F424" s="39"/>
      <c r="G424" s="39"/>
      <c r="H424" s="37"/>
      <c r="I424" s="40"/>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37"/>
      <c r="AT424" s="37"/>
      <c r="AU424" s="37"/>
      <c r="AV424" s="37"/>
      <c r="AW424" s="37"/>
      <c r="AX424" s="37"/>
      <c r="AY424" s="37"/>
      <c r="AZ424" s="37"/>
      <c r="BA424" s="37"/>
      <c r="BB424" s="37"/>
      <c r="BC424" s="37"/>
      <c r="BD424" s="37"/>
      <c r="BE424" s="37"/>
      <c r="BF424" s="37"/>
      <c r="BG424" s="37"/>
      <c r="BH424" s="37"/>
      <c r="BI424" s="37"/>
      <c r="BJ424" s="37"/>
      <c r="BK424" s="37"/>
      <c r="BL424" s="37"/>
      <c r="BM424" s="37"/>
      <c r="BN424" s="37"/>
      <c r="BO424" s="37"/>
      <c r="BP424" s="37"/>
      <c r="BQ424" s="37"/>
      <c r="BR424" s="37"/>
      <c r="BS424" s="37"/>
      <c r="BT424" s="37"/>
      <c r="BU424" s="37"/>
      <c r="BV424" s="37"/>
      <c r="BW424" s="37"/>
      <c r="BX424" s="37"/>
      <c r="BY424" s="37"/>
      <c r="BZ424" s="37"/>
      <c r="CA424" s="37"/>
      <c r="CB424" s="37"/>
      <c r="CC424" s="37"/>
      <c r="CD424" s="37"/>
    </row>
    <row r="425" spans="1:82" ht="16.5" customHeight="1" x14ac:dyDescent="0.15">
      <c r="A425" s="39"/>
      <c r="B425" s="39"/>
      <c r="C425" s="39"/>
      <c r="D425" s="39"/>
      <c r="E425" s="39"/>
      <c r="F425" s="39"/>
      <c r="G425" s="39"/>
      <c r="H425" s="37"/>
      <c r="I425" s="40"/>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c r="AU425" s="37"/>
      <c r="AV425" s="37"/>
      <c r="AW425" s="37"/>
      <c r="AX425" s="37"/>
      <c r="AY425" s="37"/>
      <c r="AZ425" s="37"/>
      <c r="BA425" s="37"/>
      <c r="BB425" s="37"/>
      <c r="BC425" s="37"/>
      <c r="BD425" s="37"/>
      <c r="BE425" s="37"/>
      <c r="BF425" s="37"/>
      <c r="BG425" s="37"/>
      <c r="BH425" s="37"/>
      <c r="BI425" s="37"/>
      <c r="BJ425" s="37"/>
      <c r="BK425" s="37"/>
      <c r="BL425" s="37"/>
      <c r="BM425" s="37"/>
      <c r="BN425" s="37"/>
      <c r="BO425" s="37"/>
      <c r="BP425" s="37"/>
      <c r="BQ425" s="37"/>
      <c r="BR425" s="37"/>
      <c r="BS425" s="37"/>
      <c r="BT425" s="37"/>
      <c r="BU425" s="37"/>
      <c r="BV425" s="37"/>
      <c r="BW425" s="37"/>
      <c r="BX425" s="37"/>
      <c r="BY425" s="37"/>
      <c r="BZ425" s="37"/>
      <c r="CA425" s="37"/>
      <c r="CB425" s="37"/>
      <c r="CC425" s="37"/>
      <c r="CD425" s="37"/>
    </row>
    <row r="426" spans="1:82" ht="16.5" customHeight="1" x14ac:dyDescent="0.15">
      <c r="A426" s="39"/>
      <c r="B426" s="39"/>
      <c r="C426" s="39"/>
      <c r="D426" s="39"/>
      <c r="E426" s="39"/>
      <c r="F426" s="39"/>
      <c r="G426" s="39"/>
      <c r="H426" s="37"/>
      <c r="I426" s="40"/>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c r="AS426" s="37"/>
      <c r="AT426" s="37"/>
      <c r="AU426" s="37"/>
      <c r="AV426" s="37"/>
      <c r="AW426" s="37"/>
      <c r="AX426" s="37"/>
      <c r="AY426" s="37"/>
      <c r="AZ426" s="37"/>
      <c r="BA426" s="37"/>
      <c r="BB426" s="37"/>
      <c r="BC426" s="37"/>
      <c r="BD426" s="37"/>
      <c r="BE426" s="37"/>
      <c r="BF426" s="37"/>
      <c r="BG426" s="37"/>
      <c r="BH426" s="37"/>
      <c r="BI426" s="37"/>
      <c r="BJ426" s="37"/>
      <c r="BK426" s="37"/>
      <c r="BL426" s="37"/>
      <c r="BM426" s="37"/>
      <c r="BN426" s="37"/>
      <c r="BO426" s="37"/>
      <c r="BP426" s="37"/>
      <c r="BQ426" s="37"/>
      <c r="BR426" s="37"/>
      <c r="BS426" s="37"/>
      <c r="BT426" s="37"/>
      <c r="BU426" s="37"/>
      <c r="BV426" s="37"/>
      <c r="BW426" s="37"/>
      <c r="BX426" s="37"/>
      <c r="BY426" s="37"/>
      <c r="BZ426" s="37"/>
      <c r="CA426" s="37"/>
      <c r="CB426" s="37"/>
      <c r="CC426" s="37"/>
      <c r="CD426" s="37"/>
    </row>
    <row r="427" spans="1:82" ht="16.5" customHeight="1" x14ac:dyDescent="0.15">
      <c r="A427" s="39"/>
      <c r="B427" s="39"/>
      <c r="C427" s="39"/>
      <c r="D427" s="39"/>
      <c r="E427" s="39"/>
      <c r="F427" s="39"/>
      <c r="G427" s="39"/>
      <c r="H427" s="37"/>
      <c r="I427" s="40"/>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c r="AR427" s="37"/>
      <c r="AS427" s="37"/>
      <c r="AT427" s="37"/>
      <c r="AU427" s="37"/>
      <c r="AV427" s="37"/>
      <c r="AW427" s="37"/>
      <c r="AX427" s="37"/>
      <c r="AY427" s="37"/>
      <c r="AZ427" s="37"/>
      <c r="BA427" s="37"/>
      <c r="BB427" s="37"/>
      <c r="BC427" s="37"/>
      <c r="BD427" s="37"/>
      <c r="BE427" s="37"/>
      <c r="BF427" s="37"/>
      <c r="BG427" s="37"/>
      <c r="BH427" s="37"/>
      <c r="BI427" s="37"/>
      <c r="BJ427" s="37"/>
      <c r="BK427" s="37"/>
      <c r="BL427" s="37"/>
      <c r="BM427" s="37"/>
      <c r="BN427" s="37"/>
      <c r="BO427" s="37"/>
      <c r="BP427" s="37"/>
      <c r="BQ427" s="37"/>
      <c r="BR427" s="37"/>
      <c r="BS427" s="37"/>
      <c r="BT427" s="37"/>
      <c r="BU427" s="37"/>
      <c r="BV427" s="37"/>
      <c r="BW427" s="37"/>
      <c r="BX427" s="37"/>
      <c r="BY427" s="37"/>
      <c r="BZ427" s="37"/>
      <c r="CA427" s="37"/>
      <c r="CB427" s="37"/>
      <c r="CC427" s="37"/>
      <c r="CD427" s="37"/>
    </row>
    <row r="428" spans="1:82" ht="16.5" customHeight="1" x14ac:dyDescent="0.15">
      <c r="A428" s="39"/>
      <c r="B428" s="39"/>
      <c r="C428" s="39"/>
      <c r="D428" s="39"/>
      <c r="E428" s="39"/>
      <c r="F428" s="39"/>
      <c r="G428" s="39"/>
      <c r="H428" s="37"/>
      <c r="I428" s="40"/>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c r="AU428" s="37"/>
      <c r="AV428" s="37"/>
      <c r="AW428" s="37"/>
      <c r="AX428" s="37"/>
      <c r="AY428" s="37"/>
      <c r="AZ428" s="37"/>
      <c r="BA428" s="37"/>
      <c r="BB428" s="37"/>
      <c r="BC428" s="37"/>
      <c r="BD428" s="37"/>
      <c r="BE428" s="37"/>
      <c r="BF428" s="37"/>
      <c r="BG428" s="37"/>
      <c r="BH428" s="37"/>
      <c r="BI428" s="37"/>
      <c r="BJ428" s="37"/>
      <c r="BK428" s="37"/>
      <c r="BL428" s="37"/>
      <c r="BM428" s="37"/>
      <c r="BN428" s="37"/>
      <c r="BO428" s="37"/>
      <c r="BP428" s="37"/>
      <c r="BQ428" s="37"/>
      <c r="BR428" s="37"/>
      <c r="BS428" s="37"/>
      <c r="BT428" s="37"/>
      <c r="BU428" s="37"/>
      <c r="BV428" s="37"/>
      <c r="BW428" s="37"/>
      <c r="BX428" s="37"/>
      <c r="BY428" s="37"/>
      <c r="BZ428" s="37"/>
      <c r="CA428" s="37"/>
      <c r="CB428" s="37"/>
      <c r="CC428" s="37"/>
      <c r="CD428" s="37"/>
    </row>
    <row r="429" spans="1:82" ht="16.5" customHeight="1" x14ac:dyDescent="0.15">
      <c r="A429" s="39"/>
      <c r="B429" s="39"/>
      <c r="C429" s="39"/>
      <c r="D429" s="39"/>
      <c r="E429" s="39"/>
      <c r="F429" s="39"/>
      <c r="G429" s="39"/>
      <c r="H429" s="37"/>
      <c r="I429" s="40"/>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c r="AR429" s="37"/>
      <c r="AS429" s="37"/>
      <c r="AT429" s="37"/>
      <c r="AU429" s="37"/>
      <c r="AV429" s="37"/>
      <c r="AW429" s="37"/>
      <c r="AX429" s="37"/>
      <c r="AY429" s="37"/>
      <c r="AZ429" s="37"/>
      <c r="BA429" s="37"/>
      <c r="BB429" s="37"/>
      <c r="BC429" s="37"/>
      <c r="BD429" s="37"/>
      <c r="BE429" s="37"/>
      <c r="BF429" s="37"/>
      <c r="BG429" s="37"/>
      <c r="BH429" s="37"/>
      <c r="BI429" s="37"/>
      <c r="BJ429" s="37"/>
      <c r="BK429" s="37"/>
      <c r="BL429" s="37"/>
      <c r="BM429" s="37"/>
      <c r="BN429" s="37"/>
      <c r="BO429" s="37"/>
      <c r="BP429" s="37"/>
      <c r="BQ429" s="37"/>
      <c r="BR429" s="37"/>
      <c r="BS429" s="37"/>
      <c r="BT429" s="37"/>
      <c r="BU429" s="37"/>
      <c r="BV429" s="37"/>
      <c r="BW429" s="37"/>
      <c r="BX429" s="37"/>
      <c r="BY429" s="37"/>
      <c r="BZ429" s="37"/>
      <c r="CA429" s="37"/>
      <c r="CB429" s="37"/>
      <c r="CC429" s="37"/>
      <c r="CD429" s="37"/>
    </row>
    <row r="430" spans="1:82" ht="16.5" customHeight="1" x14ac:dyDescent="0.15">
      <c r="A430" s="39"/>
      <c r="B430" s="39"/>
      <c r="C430" s="39"/>
      <c r="D430" s="39"/>
      <c r="E430" s="39"/>
      <c r="F430" s="39"/>
      <c r="G430" s="39"/>
      <c r="H430" s="37"/>
      <c r="I430" s="40"/>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c r="AR430" s="37"/>
      <c r="AS430" s="37"/>
      <c r="AT430" s="37"/>
      <c r="AU430" s="37"/>
      <c r="AV430" s="37"/>
      <c r="AW430" s="37"/>
      <c r="AX430" s="37"/>
      <c r="AY430" s="37"/>
      <c r="AZ430" s="37"/>
      <c r="BA430" s="37"/>
      <c r="BB430" s="37"/>
      <c r="BC430" s="37"/>
      <c r="BD430" s="37"/>
      <c r="BE430" s="37"/>
      <c r="BF430" s="37"/>
      <c r="BG430" s="37"/>
      <c r="BH430" s="37"/>
      <c r="BI430" s="37"/>
      <c r="BJ430" s="37"/>
      <c r="BK430" s="37"/>
      <c r="BL430" s="37"/>
      <c r="BM430" s="37"/>
      <c r="BN430" s="37"/>
      <c r="BO430" s="37"/>
      <c r="BP430" s="37"/>
      <c r="BQ430" s="37"/>
      <c r="BR430" s="37"/>
      <c r="BS430" s="37"/>
      <c r="BT430" s="37"/>
      <c r="BU430" s="37"/>
      <c r="BV430" s="37"/>
      <c r="BW430" s="37"/>
      <c r="BX430" s="37"/>
      <c r="BY430" s="37"/>
      <c r="BZ430" s="37"/>
      <c r="CA430" s="37"/>
      <c r="CB430" s="37"/>
      <c r="CC430" s="37"/>
      <c r="CD430" s="37"/>
    </row>
    <row r="431" spans="1:82" ht="16.5" customHeight="1" x14ac:dyDescent="0.15">
      <c r="A431" s="39"/>
      <c r="B431" s="39"/>
      <c r="C431" s="39"/>
      <c r="D431" s="39"/>
      <c r="E431" s="39"/>
      <c r="F431" s="39"/>
      <c r="G431" s="39"/>
      <c r="H431" s="37"/>
      <c r="I431" s="40"/>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c r="AR431" s="37"/>
      <c r="AS431" s="37"/>
      <c r="AT431" s="37"/>
      <c r="AU431" s="37"/>
      <c r="AV431" s="37"/>
      <c r="AW431" s="37"/>
      <c r="AX431" s="37"/>
      <c r="AY431" s="37"/>
      <c r="AZ431" s="37"/>
      <c r="BA431" s="37"/>
      <c r="BB431" s="37"/>
      <c r="BC431" s="37"/>
      <c r="BD431" s="37"/>
      <c r="BE431" s="37"/>
      <c r="BF431" s="37"/>
      <c r="BG431" s="37"/>
      <c r="BH431" s="37"/>
      <c r="BI431" s="37"/>
      <c r="BJ431" s="37"/>
      <c r="BK431" s="37"/>
      <c r="BL431" s="37"/>
      <c r="BM431" s="37"/>
      <c r="BN431" s="37"/>
      <c r="BO431" s="37"/>
      <c r="BP431" s="37"/>
      <c r="BQ431" s="37"/>
      <c r="BR431" s="37"/>
      <c r="BS431" s="37"/>
      <c r="BT431" s="37"/>
      <c r="BU431" s="37"/>
      <c r="BV431" s="37"/>
      <c r="BW431" s="37"/>
      <c r="BX431" s="37"/>
      <c r="BY431" s="37"/>
      <c r="BZ431" s="37"/>
      <c r="CA431" s="37"/>
      <c r="CB431" s="37"/>
      <c r="CC431" s="37"/>
      <c r="CD431" s="37"/>
    </row>
    <row r="432" spans="1:82" ht="16.5" customHeight="1" x14ac:dyDescent="0.15">
      <c r="A432" s="39"/>
      <c r="B432" s="39"/>
      <c r="C432" s="39"/>
      <c r="D432" s="39"/>
      <c r="E432" s="39"/>
      <c r="F432" s="39"/>
      <c r="G432" s="39"/>
      <c r="H432" s="37"/>
      <c r="I432" s="40"/>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c r="AR432" s="37"/>
      <c r="AS432" s="37"/>
      <c r="AT432" s="37"/>
      <c r="AU432" s="37"/>
      <c r="AV432" s="37"/>
      <c r="AW432" s="37"/>
      <c r="AX432" s="37"/>
      <c r="AY432" s="37"/>
      <c r="AZ432" s="37"/>
      <c r="BA432" s="37"/>
      <c r="BB432" s="37"/>
      <c r="BC432" s="37"/>
      <c r="BD432" s="37"/>
      <c r="BE432" s="37"/>
      <c r="BF432" s="37"/>
      <c r="BG432" s="37"/>
      <c r="BH432" s="37"/>
      <c r="BI432" s="37"/>
      <c r="BJ432" s="37"/>
      <c r="BK432" s="37"/>
      <c r="BL432" s="37"/>
      <c r="BM432" s="37"/>
      <c r="BN432" s="37"/>
      <c r="BO432" s="37"/>
      <c r="BP432" s="37"/>
      <c r="BQ432" s="37"/>
      <c r="BR432" s="37"/>
      <c r="BS432" s="37"/>
      <c r="BT432" s="37"/>
      <c r="BU432" s="37"/>
      <c r="BV432" s="37"/>
      <c r="BW432" s="37"/>
      <c r="BX432" s="37"/>
      <c r="BY432" s="37"/>
      <c r="BZ432" s="37"/>
      <c r="CA432" s="37"/>
      <c r="CB432" s="37"/>
      <c r="CC432" s="37"/>
      <c r="CD432" s="37"/>
    </row>
    <row r="433" spans="1:82" ht="16.5" customHeight="1" x14ac:dyDescent="0.15">
      <c r="A433" s="39"/>
      <c r="B433" s="39"/>
      <c r="C433" s="39"/>
      <c r="D433" s="39"/>
      <c r="E433" s="39"/>
      <c r="F433" s="39"/>
      <c r="G433" s="39"/>
      <c r="H433" s="37"/>
      <c r="I433" s="40"/>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c r="AS433" s="37"/>
      <c r="AT433" s="37"/>
      <c r="AU433" s="37"/>
      <c r="AV433" s="37"/>
      <c r="AW433" s="37"/>
      <c r="AX433" s="37"/>
      <c r="AY433" s="37"/>
      <c r="AZ433" s="37"/>
      <c r="BA433" s="37"/>
      <c r="BB433" s="37"/>
      <c r="BC433" s="37"/>
      <c r="BD433" s="37"/>
      <c r="BE433" s="37"/>
      <c r="BF433" s="37"/>
      <c r="BG433" s="37"/>
      <c r="BH433" s="37"/>
      <c r="BI433" s="37"/>
      <c r="BJ433" s="37"/>
      <c r="BK433" s="37"/>
      <c r="BL433" s="37"/>
      <c r="BM433" s="37"/>
      <c r="BN433" s="37"/>
      <c r="BO433" s="37"/>
      <c r="BP433" s="37"/>
      <c r="BQ433" s="37"/>
      <c r="BR433" s="37"/>
      <c r="BS433" s="37"/>
      <c r="BT433" s="37"/>
      <c r="BU433" s="37"/>
      <c r="BV433" s="37"/>
      <c r="BW433" s="37"/>
      <c r="BX433" s="37"/>
      <c r="BY433" s="37"/>
      <c r="BZ433" s="37"/>
      <c r="CA433" s="37"/>
      <c r="CB433" s="37"/>
      <c r="CC433" s="37"/>
      <c r="CD433" s="37"/>
    </row>
    <row r="434" spans="1:82" ht="16.5" customHeight="1" x14ac:dyDescent="0.15">
      <c r="A434" s="39"/>
      <c r="B434" s="39"/>
      <c r="C434" s="39"/>
      <c r="D434" s="39"/>
      <c r="E434" s="39"/>
      <c r="F434" s="39"/>
      <c r="G434" s="39"/>
      <c r="H434" s="37"/>
      <c r="I434" s="40"/>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c r="AS434" s="37"/>
      <c r="AT434" s="37"/>
      <c r="AU434" s="37"/>
      <c r="AV434" s="37"/>
      <c r="AW434" s="37"/>
      <c r="AX434" s="37"/>
      <c r="AY434" s="37"/>
      <c r="AZ434" s="37"/>
      <c r="BA434" s="37"/>
      <c r="BB434" s="37"/>
      <c r="BC434" s="37"/>
      <c r="BD434" s="37"/>
      <c r="BE434" s="37"/>
      <c r="BF434" s="37"/>
      <c r="BG434" s="37"/>
      <c r="BH434" s="37"/>
      <c r="BI434" s="37"/>
      <c r="BJ434" s="37"/>
      <c r="BK434" s="37"/>
      <c r="BL434" s="37"/>
      <c r="BM434" s="37"/>
      <c r="BN434" s="37"/>
      <c r="BO434" s="37"/>
      <c r="BP434" s="37"/>
      <c r="BQ434" s="37"/>
      <c r="BR434" s="37"/>
      <c r="BS434" s="37"/>
      <c r="BT434" s="37"/>
      <c r="BU434" s="37"/>
      <c r="BV434" s="37"/>
      <c r="BW434" s="37"/>
      <c r="BX434" s="37"/>
      <c r="BY434" s="37"/>
      <c r="BZ434" s="37"/>
      <c r="CA434" s="37"/>
      <c r="CB434" s="37"/>
      <c r="CC434" s="37"/>
      <c r="CD434" s="37"/>
    </row>
    <row r="435" spans="1:82" ht="16.5" customHeight="1" x14ac:dyDescent="0.15">
      <c r="A435" s="39"/>
      <c r="B435" s="39"/>
      <c r="C435" s="39"/>
      <c r="D435" s="39"/>
      <c r="E435" s="39"/>
      <c r="F435" s="39"/>
      <c r="G435" s="39"/>
      <c r="H435" s="37"/>
      <c r="I435" s="40"/>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c r="AR435" s="37"/>
      <c r="AS435" s="37"/>
      <c r="AT435" s="37"/>
      <c r="AU435" s="37"/>
      <c r="AV435" s="37"/>
      <c r="AW435" s="37"/>
      <c r="AX435" s="37"/>
      <c r="AY435" s="37"/>
      <c r="AZ435" s="37"/>
      <c r="BA435" s="37"/>
      <c r="BB435" s="37"/>
      <c r="BC435" s="37"/>
      <c r="BD435" s="37"/>
      <c r="BE435" s="37"/>
      <c r="BF435" s="37"/>
      <c r="BG435" s="37"/>
      <c r="BH435" s="37"/>
      <c r="BI435" s="37"/>
      <c r="BJ435" s="37"/>
      <c r="BK435" s="37"/>
      <c r="BL435" s="37"/>
      <c r="BM435" s="37"/>
      <c r="BN435" s="37"/>
      <c r="BO435" s="37"/>
      <c r="BP435" s="37"/>
      <c r="BQ435" s="37"/>
      <c r="BR435" s="37"/>
      <c r="BS435" s="37"/>
      <c r="BT435" s="37"/>
      <c r="BU435" s="37"/>
      <c r="BV435" s="37"/>
      <c r="BW435" s="37"/>
      <c r="BX435" s="37"/>
      <c r="BY435" s="37"/>
      <c r="BZ435" s="37"/>
      <c r="CA435" s="37"/>
      <c r="CB435" s="37"/>
      <c r="CC435" s="37"/>
      <c r="CD435" s="37"/>
    </row>
    <row r="436" spans="1:82" ht="16.5" customHeight="1" x14ac:dyDescent="0.15">
      <c r="A436" s="39"/>
      <c r="B436" s="39"/>
      <c r="C436" s="39"/>
      <c r="D436" s="39"/>
      <c r="E436" s="39"/>
      <c r="F436" s="39"/>
      <c r="G436" s="39"/>
      <c r="H436" s="37"/>
      <c r="I436" s="40"/>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c r="AQ436" s="37"/>
      <c r="AR436" s="37"/>
      <c r="AS436" s="37"/>
      <c r="AT436" s="37"/>
      <c r="AU436" s="37"/>
      <c r="AV436" s="37"/>
      <c r="AW436" s="37"/>
      <c r="AX436" s="37"/>
      <c r="AY436" s="37"/>
      <c r="AZ436" s="37"/>
      <c r="BA436" s="37"/>
      <c r="BB436" s="37"/>
      <c r="BC436" s="37"/>
      <c r="BD436" s="37"/>
      <c r="BE436" s="37"/>
      <c r="BF436" s="37"/>
      <c r="BG436" s="37"/>
      <c r="BH436" s="37"/>
      <c r="BI436" s="37"/>
      <c r="BJ436" s="37"/>
      <c r="BK436" s="37"/>
      <c r="BL436" s="37"/>
      <c r="BM436" s="37"/>
      <c r="BN436" s="37"/>
      <c r="BO436" s="37"/>
      <c r="BP436" s="37"/>
      <c r="BQ436" s="37"/>
      <c r="BR436" s="37"/>
      <c r="BS436" s="37"/>
      <c r="BT436" s="37"/>
      <c r="BU436" s="37"/>
      <c r="BV436" s="37"/>
      <c r="BW436" s="37"/>
      <c r="BX436" s="37"/>
      <c r="BY436" s="37"/>
      <c r="BZ436" s="37"/>
      <c r="CA436" s="37"/>
      <c r="CB436" s="37"/>
      <c r="CC436" s="37"/>
      <c r="CD436" s="37"/>
    </row>
    <row r="437" spans="1:82" ht="16.5" customHeight="1" x14ac:dyDescent="0.15">
      <c r="A437" s="39"/>
      <c r="B437" s="39"/>
      <c r="C437" s="39"/>
      <c r="D437" s="39"/>
      <c r="E437" s="39"/>
      <c r="F437" s="39"/>
      <c r="G437" s="39"/>
      <c r="H437" s="37"/>
      <c r="I437" s="40"/>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c r="AQ437" s="37"/>
      <c r="AR437" s="37"/>
      <c r="AS437" s="37"/>
      <c r="AT437" s="37"/>
      <c r="AU437" s="37"/>
      <c r="AV437" s="37"/>
      <c r="AW437" s="37"/>
      <c r="AX437" s="37"/>
      <c r="AY437" s="37"/>
      <c r="AZ437" s="37"/>
      <c r="BA437" s="37"/>
      <c r="BB437" s="37"/>
      <c r="BC437" s="37"/>
      <c r="BD437" s="37"/>
      <c r="BE437" s="37"/>
      <c r="BF437" s="37"/>
      <c r="BG437" s="37"/>
      <c r="BH437" s="37"/>
      <c r="BI437" s="37"/>
      <c r="BJ437" s="37"/>
      <c r="BK437" s="37"/>
      <c r="BL437" s="37"/>
      <c r="BM437" s="37"/>
      <c r="BN437" s="37"/>
      <c r="BO437" s="37"/>
      <c r="BP437" s="37"/>
      <c r="BQ437" s="37"/>
      <c r="BR437" s="37"/>
      <c r="BS437" s="37"/>
      <c r="BT437" s="37"/>
      <c r="BU437" s="37"/>
      <c r="BV437" s="37"/>
      <c r="BW437" s="37"/>
      <c r="BX437" s="37"/>
      <c r="BY437" s="37"/>
      <c r="BZ437" s="37"/>
      <c r="CA437" s="37"/>
      <c r="CB437" s="37"/>
      <c r="CC437" s="37"/>
      <c r="CD437" s="37"/>
    </row>
    <row r="438" spans="1:82" ht="16.5" customHeight="1" x14ac:dyDescent="0.15">
      <c r="A438" s="39"/>
      <c r="B438" s="39"/>
      <c r="C438" s="39"/>
      <c r="D438" s="39"/>
      <c r="E438" s="39"/>
      <c r="F438" s="39"/>
      <c r="G438" s="39"/>
      <c r="H438" s="37"/>
      <c r="I438" s="40"/>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c r="AQ438" s="37"/>
      <c r="AR438" s="37"/>
      <c r="AS438" s="37"/>
      <c r="AT438" s="37"/>
      <c r="AU438" s="37"/>
      <c r="AV438" s="37"/>
      <c r="AW438" s="37"/>
      <c r="AX438" s="37"/>
      <c r="AY438" s="37"/>
      <c r="AZ438" s="37"/>
      <c r="BA438" s="37"/>
      <c r="BB438" s="37"/>
      <c r="BC438" s="37"/>
      <c r="BD438" s="37"/>
      <c r="BE438" s="37"/>
      <c r="BF438" s="37"/>
      <c r="BG438" s="37"/>
      <c r="BH438" s="37"/>
      <c r="BI438" s="37"/>
      <c r="BJ438" s="37"/>
      <c r="BK438" s="37"/>
      <c r="BL438" s="37"/>
      <c r="BM438" s="37"/>
      <c r="BN438" s="37"/>
      <c r="BO438" s="37"/>
      <c r="BP438" s="37"/>
      <c r="BQ438" s="37"/>
      <c r="BR438" s="37"/>
      <c r="BS438" s="37"/>
      <c r="BT438" s="37"/>
      <c r="BU438" s="37"/>
      <c r="BV438" s="37"/>
      <c r="BW438" s="37"/>
      <c r="BX438" s="37"/>
      <c r="BY438" s="37"/>
      <c r="BZ438" s="37"/>
      <c r="CA438" s="37"/>
      <c r="CB438" s="37"/>
      <c r="CC438" s="37"/>
      <c r="CD438" s="37"/>
    </row>
    <row r="439" spans="1:82" ht="16.5" customHeight="1" x14ac:dyDescent="0.15">
      <c r="A439" s="39"/>
      <c r="B439" s="39"/>
      <c r="C439" s="39"/>
      <c r="D439" s="39"/>
      <c r="E439" s="39"/>
      <c r="F439" s="39"/>
      <c r="G439" s="39"/>
      <c r="H439" s="37"/>
      <c r="I439" s="40"/>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c r="AQ439" s="37"/>
      <c r="AR439" s="37"/>
      <c r="AS439" s="37"/>
      <c r="AT439" s="37"/>
      <c r="AU439" s="37"/>
      <c r="AV439" s="37"/>
      <c r="AW439" s="37"/>
      <c r="AX439" s="37"/>
      <c r="AY439" s="37"/>
      <c r="AZ439" s="37"/>
      <c r="BA439" s="37"/>
      <c r="BB439" s="37"/>
      <c r="BC439" s="37"/>
      <c r="BD439" s="37"/>
      <c r="BE439" s="37"/>
      <c r="BF439" s="37"/>
      <c r="BG439" s="37"/>
      <c r="BH439" s="37"/>
      <c r="BI439" s="37"/>
      <c r="BJ439" s="37"/>
      <c r="BK439" s="37"/>
      <c r="BL439" s="37"/>
      <c r="BM439" s="37"/>
      <c r="BN439" s="37"/>
      <c r="BO439" s="37"/>
      <c r="BP439" s="37"/>
      <c r="BQ439" s="37"/>
      <c r="BR439" s="37"/>
      <c r="BS439" s="37"/>
      <c r="BT439" s="37"/>
      <c r="BU439" s="37"/>
      <c r="BV439" s="37"/>
      <c r="BW439" s="37"/>
      <c r="BX439" s="37"/>
      <c r="BY439" s="37"/>
      <c r="BZ439" s="37"/>
      <c r="CA439" s="37"/>
      <c r="CB439" s="37"/>
      <c r="CC439" s="37"/>
      <c r="CD439" s="37"/>
    </row>
    <row r="440" spans="1:82" ht="16.5" customHeight="1" x14ac:dyDescent="0.15">
      <c r="A440" s="39"/>
      <c r="B440" s="39"/>
      <c r="C440" s="39"/>
      <c r="D440" s="39"/>
      <c r="E440" s="39"/>
      <c r="F440" s="39"/>
      <c r="G440" s="39"/>
      <c r="H440" s="37"/>
      <c r="I440" s="40"/>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c r="AQ440" s="37"/>
      <c r="AR440" s="37"/>
      <c r="AS440" s="37"/>
      <c r="AT440" s="37"/>
      <c r="AU440" s="37"/>
      <c r="AV440" s="37"/>
      <c r="AW440" s="37"/>
      <c r="AX440" s="37"/>
      <c r="AY440" s="37"/>
      <c r="AZ440" s="37"/>
      <c r="BA440" s="37"/>
      <c r="BB440" s="37"/>
      <c r="BC440" s="37"/>
      <c r="BD440" s="37"/>
      <c r="BE440" s="37"/>
      <c r="BF440" s="37"/>
      <c r="BG440" s="37"/>
      <c r="BH440" s="37"/>
      <c r="BI440" s="37"/>
      <c r="BJ440" s="37"/>
      <c r="BK440" s="37"/>
      <c r="BL440" s="37"/>
      <c r="BM440" s="37"/>
      <c r="BN440" s="37"/>
      <c r="BO440" s="37"/>
      <c r="BP440" s="37"/>
      <c r="BQ440" s="37"/>
      <c r="BR440" s="37"/>
      <c r="BS440" s="37"/>
      <c r="BT440" s="37"/>
      <c r="BU440" s="37"/>
      <c r="BV440" s="37"/>
      <c r="BW440" s="37"/>
      <c r="BX440" s="37"/>
      <c r="BY440" s="37"/>
      <c r="BZ440" s="37"/>
      <c r="CA440" s="37"/>
      <c r="CB440" s="37"/>
      <c r="CC440" s="37"/>
      <c r="CD440" s="37"/>
    </row>
    <row r="441" spans="1:82" ht="16.5" customHeight="1" x14ac:dyDescent="0.15">
      <c r="A441" s="39"/>
      <c r="B441" s="39"/>
      <c r="C441" s="39"/>
      <c r="D441" s="39"/>
      <c r="E441" s="39"/>
      <c r="F441" s="39"/>
      <c r="G441" s="39"/>
      <c r="H441" s="37"/>
      <c r="I441" s="40"/>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c r="AQ441" s="37"/>
      <c r="AR441" s="37"/>
      <c r="AS441" s="37"/>
      <c r="AT441" s="37"/>
      <c r="AU441" s="37"/>
      <c r="AV441" s="37"/>
      <c r="AW441" s="37"/>
      <c r="AX441" s="37"/>
      <c r="AY441" s="37"/>
      <c r="AZ441" s="37"/>
      <c r="BA441" s="37"/>
      <c r="BB441" s="37"/>
      <c r="BC441" s="37"/>
      <c r="BD441" s="37"/>
      <c r="BE441" s="37"/>
      <c r="BF441" s="37"/>
      <c r="BG441" s="37"/>
      <c r="BH441" s="37"/>
      <c r="BI441" s="37"/>
      <c r="BJ441" s="37"/>
      <c r="BK441" s="37"/>
      <c r="BL441" s="37"/>
      <c r="BM441" s="37"/>
      <c r="BN441" s="37"/>
      <c r="BO441" s="37"/>
      <c r="BP441" s="37"/>
      <c r="BQ441" s="37"/>
      <c r="BR441" s="37"/>
      <c r="BS441" s="37"/>
      <c r="BT441" s="37"/>
      <c r="BU441" s="37"/>
      <c r="BV441" s="37"/>
      <c r="BW441" s="37"/>
      <c r="BX441" s="37"/>
      <c r="BY441" s="37"/>
      <c r="BZ441" s="37"/>
      <c r="CA441" s="37"/>
      <c r="CB441" s="37"/>
      <c r="CC441" s="37"/>
      <c r="CD441" s="37"/>
    </row>
    <row r="442" spans="1:82" ht="16.5" customHeight="1" x14ac:dyDescent="0.15">
      <c r="A442" s="39"/>
      <c r="B442" s="39"/>
      <c r="C442" s="39"/>
      <c r="D442" s="39"/>
      <c r="E442" s="39"/>
      <c r="F442" s="39"/>
      <c r="G442" s="39"/>
      <c r="H442" s="37"/>
      <c r="I442" s="40"/>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c r="AQ442" s="37"/>
      <c r="AR442" s="37"/>
      <c r="AS442" s="37"/>
      <c r="AT442" s="37"/>
      <c r="AU442" s="37"/>
      <c r="AV442" s="37"/>
      <c r="AW442" s="37"/>
      <c r="AX442" s="37"/>
      <c r="AY442" s="37"/>
      <c r="AZ442" s="37"/>
      <c r="BA442" s="37"/>
      <c r="BB442" s="37"/>
      <c r="BC442" s="37"/>
      <c r="BD442" s="37"/>
      <c r="BE442" s="37"/>
      <c r="BF442" s="37"/>
      <c r="BG442" s="37"/>
      <c r="BH442" s="37"/>
      <c r="BI442" s="37"/>
      <c r="BJ442" s="37"/>
      <c r="BK442" s="37"/>
      <c r="BL442" s="37"/>
      <c r="BM442" s="37"/>
      <c r="BN442" s="37"/>
      <c r="BO442" s="37"/>
      <c r="BP442" s="37"/>
      <c r="BQ442" s="37"/>
      <c r="BR442" s="37"/>
      <c r="BS442" s="37"/>
      <c r="BT442" s="37"/>
      <c r="BU442" s="37"/>
      <c r="BV442" s="37"/>
      <c r="BW442" s="37"/>
      <c r="BX442" s="37"/>
      <c r="BY442" s="37"/>
      <c r="BZ442" s="37"/>
      <c r="CA442" s="37"/>
      <c r="CB442" s="37"/>
      <c r="CC442" s="37"/>
      <c r="CD442" s="37"/>
    </row>
    <row r="443" spans="1:82" ht="16.5" customHeight="1" x14ac:dyDescent="0.15">
      <c r="A443" s="39"/>
      <c r="B443" s="39"/>
      <c r="C443" s="39"/>
      <c r="D443" s="39"/>
      <c r="E443" s="39"/>
      <c r="F443" s="39"/>
      <c r="G443" s="39"/>
      <c r="H443" s="37"/>
      <c r="I443" s="40"/>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c r="AR443" s="37"/>
      <c r="AS443" s="37"/>
      <c r="AT443" s="37"/>
      <c r="AU443" s="37"/>
      <c r="AV443" s="37"/>
      <c r="AW443" s="37"/>
      <c r="AX443" s="37"/>
      <c r="AY443" s="37"/>
      <c r="AZ443" s="37"/>
      <c r="BA443" s="37"/>
      <c r="BB443" s="37"/>
      <c r="BC443" s="37"/>
      <c r="BD443" s="37"/>
      <c r="BE443" s="37"/>
      <c r="BF443" s="37"/>
      <c r="BG443" s="37"/>
      <c r="BH443" s="37"/>
      <c r="BI443" s="37"/>
      <c r="BJ443" s="37"/>
      <c r="BK443" s="37"/>
      <c r="BL443" s="37"/>
      <c r="BM443" s="37"/>
      <c r="BN443" s="37"/>
      <c r="BO443" s="37"/>
      <c r="BP443" s="37"/>
      <c r="BQ443" s="37"/>
      <c r="BR443" s="37"/>
      <c r="BS443" s="37"/>
      <c r="BT443" s="37"/>
      <c r="BU443" s="37"/>
      <c r="BV443" s="37"/>
      <c r="BW443" s="37"/>
      <c r="BX443" s="37"/>
      <c r="BY443" s="37"/>
      <c r="BZ443" s="37"/>
      <c r="CA443" s="37"/>
      <c r="CB443" s="37"/>
      <c r="CC443" s="37"/>
      <c r="CD443" s="37"/>
    </row>
    <row r="444" spans="1:82" ht="16.5" customHeight="1" x14ac:dyDescent="0.15">
      <c r="A444" s="39"/>
      <c r="B444" s="39"/>
      <c r="C444" s="39"/>
      <c r="D444" s="39"/>
      <c r="E444" s="39"/>
      <c r="F444" s="39"/>
      <c r="G444" s="39"/>
      <c r="H444" s="37"/>
      <c r="I444" s="40"/>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c r="AQ444" s="37"/>
      <c r="AR444" s="37"/>
      <c r="AS444" s="37"/>
      <c r="AT444" s="37"/>
      <c r="AU444" s="37"/>
      <c r="AV444" s="37"/>
      <c r="AW444" s="37"/>
      <c r="AX444" s="37"/>
      <c r="AY444" s="37"/>
      <c r="AZ444" s="37"/>
      <c r="BA444" s="37"/>
      <c r="BB444" s="37"/>
      <c r="BC444" s="37"/>
      <c r="BD444" s="37"/>
      <c r="BE444" s="37"/>
      <c r="BF444" s="37"/>
      <c r="BG444" s="37"/>
      <c r="BH444" s="37"/>
      <c r="BI444" s="37"/>
      <c r="BJ444" s="37"/>
      <c r="BK444" s="37"/>
      <c r="BL444" s="37"/>
      <c r="BM444" s="37"/>
      <c r="BN444" s="37"/>
      <c r="BO444" s="37"/>
      <c r="BP444" s="37"/>
      <c r="BQ444" s="37"/>
      <c r="BR444" s="37"/>
      <c r="BS444" s="37"/>
      <c r="BT444" s="37"/>
      <c r="BU444" s="37"/>
      <c r="BV444" s="37"/>
      <c r="BW444" s="37"/>
      <c r="BX444" s="37"/>
      <c r="BY444" s="37"/>
      <c r="BZ444" s="37"/>
      <c r="CA444" s="37"/>
      <c r="CB444" s="37"/>
      <c r="CC444" s="37"/>
      <c r="CD444" s="37"/>
    </row>
    <row r="445" spans="1:82" ht="16.5" customHeight="1" x14ac:dyDescent="0.15">
      <c r="A445" s="39"/>
      <c r="B445" s="39"/>
      <c r="C445" s="39"/>
      <c r="D445" s="39"/>
      <c r="E445" s="39"/>
      <c r="F445" s="39"/>
      <c r="G445" s="39"/>
      <c r="H445" s="37"/>
      <c r="I445" s="40"/>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c r="AQ445" s="37"/>
      <c r="AR445" s="37"/>
      <c r="AS445" s="37"/>
      <c r="AT445" s="37"/>
      <c r="AU445" s="37"/>
      <c r="AV445" s="37"/>
      <c r="AW445" s="37"/>
      <c r="AX445" s="37"/>
      <c r="AY445" s="37"/>
      <c r="AZ445" s="37"/>
      <c r="BA445" s="37"/>
      <c r="BB445" s="37"/>
      <c r="BC445" s="37"/>
      <c r="BD445" s="37"/>
      <c r="BE445" s="37"/>
      <c r="BF445" s="37"/>
      <c r="BG445" s="37"/>
      <c r="BH445" s="37"/>
      <c r="BI445" s="37"/>
      <c r="BJ445" s="37"/>
      <c r="BK445" s="37"/>
      <c r="BL445" s="37"/>
      <c r="BM445" s="37"/>
      <c r="BN445" s="37"/>
      <c r="BO445" s="37"/>
      <c r="BP445" s="37"/>
      <c r="BQ445" s="37"/>
      <c r="BR445" s="37"/>
      <c r="BS445" s="37"/>
      <c r="BT445" s="37"/>
      <c r="BU445" s="37"/>
      <c r="BV445" s="37"/>
      <c r="BW445" s="37"/>
      <c r="BX445" s="37"/>
      <c r="BY445" s="37"/>
      <c r="BZ445" s="37"/>
      <c r="CA445" s="37"/>
      <c r="CB445" s="37"/>
      <c r="CC445" s="37"/>
      <c r="CD445" s="37"/>
    </row>
    <row r="446" spans="1:82" ht="16.5" customHeight="1" x14ac:dyDescent="0.15">
      <c r="A446" s="39"/>
      <c r="B446" s="39"/>
      <c r="C446" s="39"/>
      <c r="D446" s="39"/>
      <c r="E446" s="39"/>
      <c r="F446" s="39"/>
      <c r="G446" s="39"/>
      <c r="H446" s="37"/>
      <c r="I446" s="40"/>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c r="AQ446" s="37"/>
      <c r="AR446" s="37"/>
      <c r="AS446" s="37"/>
      <c r="AT446" s="37"/>
      <c r="AU446" s="37"/>
      <c r="AV446" s="37"/>
      <c r="AW446" s="37"/>
      <c r="AX446" s="37"/>
      <c r="AY446" s="37"/>
      <c r="AZ446" s="37"/>
      <c r="BA446" s="37"/>
      <c r="BB446" s="37"/>
      <c r="BC446" s="37"/>
      <c r="BD446" s="37"/>
      <c r="BE446" s="37"/>
      <c r="BF446" s="37"/>
      <c r="BG446" s="37"/>
      <c r="BH446" s="37"/>
      <c r="BI446" s="37"/>
      <c r="BJ446" s="37"/>
      <c r="BK446" s="37"/>
      <c r="BL446" s="37"/>
      <c r="BM446" s="37"/>
      <c r="BN446" s="37"/>
      <c r="BO446" s="37"/>
      <c r="BP446" s="37"/>
      <c r="BQ446" s="37"/>
      <c r="BR446" s="37"/>
      <c r="BS446" s="37"/>
      <c r="BT446" s="37"/>
      <c r="BU446" s="37"/>
      <c r="BV446" s="37"/>
      <c r="BW446" s="37"/>
      <c r="BX446" s="37"/>
      <c r="BY446" s="37"/>
      <c r="BZ446" s="37"/>
      <c r="CA446" s="37"/>
      <c r="CB446" s="37"/>
      <c r="CC446" s="37"/>
      <c r="CD446" s="37"/>
    </row>
    <row r="447" spans="1:82" ht="16.5" customHeight="1" x14ac:dyDescent="0.15">
      <c r="A447" s="39"/>
      <c r="B447" s="39"/>
      <c r="C447" s="39"/>
      <c r="D447" s="39"/>
      <c r="E447" s="39"/>
      <c r="F447" s="39"/>
      <c r="G447" s="39"/>
      <c r="H447" s="37"/>
      <c r="I447" s="40"/>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c r="AQ447" s="37"/>
      <c r="AR447" s="37"/>
      <c r="AS447" s="37"/>
      <c r="AT447" s="37"/>
      <c r="AU447" s="37"/>
      <c r="AV447" s="37"/>
      <c r="AW447" s="37"/>
      <c r="AX447" s="37"/>
      <c r="AY447" s="37"/>
      <c r="AZ447" s="37"/>
      <c r="BA447" s="37"/>
      <c r="BB447" s="37"/>
      <c r="BC447" s="37"/>
      <c r="BD447" s="37"/>
      <c r="BE447" s="37"/>
      <c r="BF447" s="37"/>
      <c r="BG447" s="37"/>
      <c r="BH447" s="37"/>
      <c r="BI447" s="37"/>
      <c r="BJ447" s="37"/>
      <c r="BK447" s="37"/>
      <c r="BL447" s="37"/>
      <c r="BM447" s="37"/>
      <c r="BN447" s="37"/>
      <c r="BO447" s="37"/>
      <c r="BP447" s="37"/>
      <c r="BQ447" s="37"/>
      <c r="BR447" s="37"/>
      <c r="BS447" s="37"/>
      <c r="BT447" s="37"/>
      <c r="BU447" s="37"/>
      <c r="BV447" s="37"/>
      <c r="BW447" s="37"/>
      <c r="BX447" s="37"/>
      <c r="BY447" s="37"/>
      <c r="BZ447" s="37"/>
      <c r="CA447" s="37"/>
      <c r="CB447" s="37"/>
      <c r="CC447" s="37"/>
      <c r="CD447" s="37"/>
    </row>
    <row r="448" spans="1:82" ht="16.5" customHeight="1" x14ac:dyDescent="0.15">
      <c r="A448" s="39"/>
      <c r="B448" s="39"/>
      <c r="C448" s="39"/>
      <c r="D448" s="39"/>
      <c r="E448" s="39"/>
      <c r="F448" s="39"/>
      <c r="G448" s="39"/>
      <c r="H448" s="37"/>
      <c r="I448" s="40"/>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c r="AR448" s="37"/>
      <c r="AS448" s="37"/>
      <c r="AT448" s="37"/>
      <c r="AU448" s="37"/>
      <c r="AV448" s="37"/>
      <c r="AW448" s="37"/>
      <c r="AX448" s="37"/>
      <c r="AY448" s="37"/>
      <c r="AZ448" s="37"/>
      <c r="BA448" s="37"/>
      <c r="BB448" s="37"/>
      <c r="BC448" s="37"/>
      <c r="BD448" s="37"/>
      <c r="BE448" s="37"/>
      <c r="BF448" s="37"/>
      <c r="BG448" s="37"/>
      <c r="BH448" s="37"/>
      <c r="BI448" s="37"/>
      <c r="BJ448" s="37"/>
      <c r="BK448" s="37"/>
      <c r="BL448" s="37"/>
      <c r="BM448" s="37"/>
      <c r="BN448" s="37"/>
      <c r="BO448" s="37"/>
      <c r="BP448" s="37"/>
      <c r="BQ448" s="37"/>
      <c r="BR448" s="37"/>
      <c r="BS448" s="37"/>
      <c r="BT448" s="37"/>
      <c r="BU448" s="37"/>
      <c r="BV448" s="37"/>
      <c r="BW448" s="37"/>
      <c r="BX448" s="37"/>
      <c r="BY448" s="37"/>
      <c r="BZ448" s="37"/>
      <c r="CA448" s="37"/>
      <c r="CB448" s="37"/>
      <c r="CC448" s="37"/>
      <c r="CD448" s="37"/>
    </row>
    <row r="449" spans="1:82" ht="16.5" customHeight="1" x14ac:dyDescent="0.15">
      <c r="A449" s="39"/>
      <c r="B449" s="39"/>
      <c r="C449" s="39"/>
      <c r="D449" s="39"/>
      <c r="E449" s="39"/>
      <c r="F449" s="39"/>
      <c r="G449" s="39"/>
      <c r="H449" s="37"/>
      <c r="I449" s="40"/>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c r="AQ449" s="37"/>
      <c r="AR449" s="37"/>
      <c r="AS449" s="37"/>
      <c r="AT449" s="37"/>
      <c r="AU449" s="37"/>
      <c r="AV449" s="37"/>
      <c r="AW449" s="37"/>
      <c r="AX449" s="37"/>
      <c r="AY449" s="37"/>
      <c r="AZ449" s="37"/>
      <c r="BA449" s="37"/>
      <c r="BB449" s="37"/>
      <c r="BC449" s="37"/>
      <c r="BD449" s="37"/>
      <c r="BE449" s="37"/>
      <c r="BF449" s="37"/>
      <c r="BG449" s="37"/>
      <c r="BH449" s="37"/>
      <c r="BI449" s="37"/>
      <c r="BJ449" s="37"/>
      <c r="BK449" s="37"/>
      <c r="BL449" s="37"/>
      <c r="BM449" s="37"/>
      <c r="BN449" s="37"/>
      <c r="BO449" s="37"/>
      <c r="BP449" s="37"/>
      <c r="BQ449" s="37"/>
      <c r="BR449" s="37"/>
      <c r="BS449" s="37"/>
      <c r="BT449" s="37"/>
      <c r="BU449" s="37"/>
      <c r="BV449" s="37"/>
      <c r="BW449" s="37"/>
      <c r="BX449" s="37"/>
      <c r="BY449" s="37"/>
      <c r="BZ449" s="37"/>
      <c r="CA449" s="37"/>
      <c r="CB449" s="37"/>
      <c r="CC449" s="37"/>
      <c r="CD449" s="37"/>
    </row>
    <row r="450" spans="1:82" ht="16.5" customHeight="1" x14ac:dyDescent="0.15">
      <c r="A450" s="39"/>
      <c r="B450" s="39"/>
      <c r="C450" s="39"/>
      <c r="D450" s="39"/>
      <c r="E450" s="39"/>
      <c r="F450" s="39"/>
      <c r="G450" s="39"/>
      <c r="H450" s="37"/>
      <c r="I450" s="40"/>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c r="AQ450" s="37"/>
      <c r="AR450" s="37"/>
      <c r="AS450" s="37"/>
      <c r="AT450" s="37"/>
      <c r="AU450" s="37"/>
      <c r="AV450" s="37"/>
      <c r="AW450" s="37"/>
      <c r="AX450" s="37"/>
      <c r="AY450" s="37"/>
      <c r="AZ450" s="37"/>
      <c r="BA450" s="37"/>
      <c r="BB450" s="37"/>
      <c r="BC450" s="37"/>
      <c r="BD450" s="37"/>
      <c r="BE450" s="37"/>
      <c r="BF450" s="37"/>
      <c r="BG450" s="37"/>
      <c r="BH450" s="37"/>
      <c r="BI450" s="37"/>
      <c r="BJ450" s="37"/>
      <c r="BK450" s="37"/>
      <c r="BL450" s="37"/>
      <c r="BM450" s="37"/>
      <c r="BN450" s="37"/>
      <c r="BO450" s="37"/>
      <c r="BP450" s="37"/>
      <c r="BQ450" s="37"/>
      <c r="BR450" s="37"/>
      <c r="BS450" s="37"/>
      <c r="BT450" s="37"/>
      <c r="BU450" s="37"/>
      <c r="BV450" s="37"/>
      <c r="BW450" s="37"/>
      <c r="BX450" s="37"/>
      <c r="BY450" s="37"/>
      <c r="BZ450" s="37"/>
      <c r="CA450" s="37"/>
      <c r="CB450" s="37"/>
      <c r="CC450" s="37"/>
      <c r="CD450" s="37"/>
    </row>
    <row r="451" spans="1:82" ht="16.5" customHeight="1" x14ac:dyDescent="0.15">
      <c r="A451" s="39"/>
      <c r="B451" s="39"/>
      <c r="C451" s="39"/>
      <c r="D451" s="39"/>
      <c r="E451" s="39"/>
      <c r="F451" s="39"/>
      <c r="G451" s="39"/>
      <c r="H451" s="37"/>
      <c r="I451" s="40"/>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c r="AQ451" s="37"/>
      <c r="AR451" s="37"/>
      <c r="AS451" s="37"/>
      <c r="AT451" s="37"/>
      <c r="AU451" s="37"/>
      <c r="AV451" s="37"/>
      <c r="AW451" s="37"/>
      <c r="AX451" s="37"/>
      <c r="AY451" s="37"/>
      <c r="AZ451" s="37"/>
      <c r="BA451" s="37"/>
      <c r="BB451" s="37"/>
      <c r="BC451" s="37"/>
      <c r="BD451" s="37"/>
      <c r="BE451" s="37"/>
      <c r="BF451" s="37"/>
      <c r="BG451" s="37"/>
      <c r="BH451" s="37"/>
      <c r="BI451" s="37"/>
      <c r="BJ451" s="37"/>
      <c r="BK451" s="37"/>
      <c r="BL451" s="37"/>
      <c r="BM451" s="37"/>
      <c r="BN451" s="37"/>
      <c r="BO451" s="37"/>
      <c r="BP451" s="37"/>
      <c r="BQ451" s="37"/>
      <c r="BR451" s="37"/>
      <c r="BS451" s="37"/>
      <c r="BT451" s="37"/>
      <c r="BU451" s="37"/>
      <c r="BV451" s="37"/>
      <c r="BW451" s="37"/>
      <c r="BX451" s="37"/>
      <c r="BY451" s="37"/>
      <c r="BZ451" s="37"/>
      <c r="CA451" s="37"/>
      <c r="CB451" s="37"/>
      <c r="CC451" s="37"/>
      <c r="CD451" s="37"/>
    </row>
    <row r="452" spans="1:82" ht="16.5" customHeight="1" x14ac:dyDescent="0.15">
      <c r="A452" s="39"/>
      <c r="B452" s="39"/>
      <c r="C452" s="39"/>
      <c r="D452" s="39"/>
      <c r="E452" s="39"/>
      <c r="F452" s="39"/>
      <c r="G452" s="39"/>
      <c r="H452" s="37"/>
      <c r="I452" s="40"/>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c r="AR452" s="37"/>
      <c r="AS452" s="37"/>
      <c r="AT452" s="37"/>
      <c r="AU452" s="37"/>
      <c r="AV452" s="37"/>
      <c r="AW452" s="37"/>
      <c r="AX452" s="37"/>
      <c r="AY452" s="37"/>
      <c r="AZ452" s="37"/>
      <c r="BA452" s="37"/>
      <c r="BB452" s="37"/>
      <c r="BC452" s="37"/>
      <c r="BD452" s="37"/>
      <c r="BE452" s="37"/>
      <c r="BF452" s="37"/>
      <c r="BG452" s="37"/>
      <c r="BH452" s="37"/>
      <c r="BI452" s="37"/>
      <c r="BJ452" s="37"/>
      <c r="BK452" s="37"/>
      <c r="BL452" s="37"/>
      <c r="BM452" s="37"/>
      <c r="BN452" s="37"/>
      <c r="BO452" s="37"/>
      <c r="BP452" s="37"/>
      <c r="BQ452" s="37"/>
      <c r="BR452" s="37"/>
      <c r="BS452" s="37"/>
      <c r="BT452" s="37"/>
      <c r="BU452" s="37"/>
      <c r="BV452" s="37"/>
      <c r="BW452" s="37"/>
      <c r="BX452" s="37"/>
      <c r="BY452" s="37"/>
      <c r="BZ452" s="37"/>
      <c r="CA452" s="37"/>
      <c r="CB452" s="37"/>
      <c r="CC452" s="37"/>
      <c r="CD452" s="37"/>
    </row>
    <row r="453" spans="1:82" ht="16.5" customHeight="1" x14ac:dyDescent="0.15">
      <c r="A453" s="39"/>
      <c r="B453" s="39"/>
      <c r="C453" s="39"/>
      <c r="D453" s="39"/>
      <c r="E453" s="39"/>
      <c r="F453" s="39"/>
      <c r="G453" s="39"/>
      <c r="H453" s="37"/>
      <c r="I453" s="40"/>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c r="AQ453" s="37"/>
      <c r="AR453" s="37"/>
      <c r="AS453" s="37"/>
      <c r="AT453" s="37"/>
      <c r="AU453" s="37"/>
      <c r="AV453" s="37"/>
      <c r="AW453" s="37"/>
      <c r="AX453" s="37"/>
      <c r="AY453" s="37"/>
      <c r="AZ453" s="37"/>
      <c r="BA453" s="37"/>
      <c r="BB453" s="37"/>
      <c r="BC453" s="37"/>
      <c r="BD453" s="37"/>
      <c r="BE453" s="37"/>
      <c r="BF453" s="37"/>
      <c r="BG453" s="37"/>
      <c r="BH453" s="37"/>
      <c r="BI453" s="37"/>
      <c r="BJ453" s="37"/>
      <c r="BK453" s="37"/>
      <c r="BL453" s="37"/>
      <c r="BM453" s="37"/>
      <c r="BN453" s="37"/>
      <c r="BO453" s="37"/>
      <c r="BP453" s="37"/>
      <c r="BQ453" s="37"/>
      <c r="BR453" s="37"/>
      <c r="BS453" s="37"/>
      <c r="BT453" s="37"/>
      <c r="BU453" s="37"/>
      <c r="BV453" s="37"/>
      <c r="BW453" s="37"/>
      <c r="BX453" s="37"/>
      <c r="BY453" s="37"/>
      <c r="BZ453" s="37"/>
      <c r="CA453" s="37"/>
      <c r="CB453" s="37"/>
      <c r="CC453" s="37"/>
      <c r="CD453" s="37"/>
    </row>
    <row r="454" spans="1:82" ht="16.5" customHeight="1" x14ac:dyDescent="0.15">
      <c r="A454" s="39"/>
      <c r="B454" s="39"/>
      <c r="C454" s="39"/>
      <c r="D454" s="39"/>
      <c r="E454" s="39"/>
      <c r="F454" s="39"/>
      <c r="G454" s="39"/>
      <c r="H454" s="37"/>
      <c r="I454" s="40"/>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c r="AQ454" s="37"/>
      <c r="AR454" s="37"/>
      <c r="AS454" s="37"/>
      <c r="AT454" s="37"/>
      <c r="AU454" s="37"/>
      <c r="AV454" s="37"/>
      <c r="AW454" s="37"/>
      <c r="AX454" s="37"/>
      <c r="AY454" s="37"/>
      <c r="AZ454" s="37"/>
      <c r="BA454" s="37"/>
      <c r="BB454" s="37"/>
      <c r="BC454" s="37"/>
      <c r="BD454" s="37"/>
      <c r="BE454" s="37"/>
      <c r="BF454" s="37"/>
      <c r="BG454" s="37"/>
      <c r="BH454" s="37"/>
      <c r="BI454" s="37"/>
      <c r="BJ454" s="37"/>
      <c r="BK454" s="37"/>
      <c r="BL454" s="37"/>
      <c r="BM454" s="37"/>
      <c r="BN454" s="37"/>
      <c r="BO454" s="37"/>
      <c r="BP454" s="37"/>
      <c r="BQ454" s="37"/>
      <c r="BR454" s="37"/>
      <c r="BS454" s="37"/>
      <c r="BT454" s="37"/>
      <c r="BU454" s="37"/>
      <c r="BV454" s="37"/>
      <c r="BW454" s="37"/>
      <c r="BX454" s="37"/>
      <c r="BY454" s="37"/>
      <c r="BZ454" s="37"/>
      <c r="CA454" s="37"/>
      <c r="CB454" s="37"/>
      <c r="CC454" s="37"/>
      <c r="CD454" s="37"/>
    </row>
    <row r="455" spans="1:82" ht="16.5" customHeight="1" x14ac:dyDescent="0.15">
      <c r="A455" s="39"/>
      <c r="B455" s="39"/>
      <c r="C455" s="39"/>
      <c r="D455" s="39"/>
      <c r="E455" s="39"/>
      <c r="F455" s="39"/>
      <c r="G455" s="39"/>
      <c r="H455" s="37"/>
      <c r="I455" s="40"/>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c r="AQ455" s="37"/>
      <c r="AR455" s="37"/>
      <c r="AS455" s="37"/>
      <c r="AT455" s="37"/>
      <c r="AU455" s="37"/>
      <c r="AV455" s="37"/>
      <c r="AW455" s="37"/>
      <c r="AX455" s="37"/>
      <c r="AY455" s="37"/>
      <c r="AZ455" s="37"/>
      <c r="BA455" s="37"/>
      <c r="BB455" s="37"/>
      <c r="BC455" s="37"/>
      <c r="BD455" s="37"/>
      <c r="BE455" s="37"/>
      <c r="BF455" s="37"/>
      <c r="BG455" s="37"/>
      <c r="BH455" s="37"/>
      <c r="BI455" s="37"/>
      <c r="BJ455" s="37"/>
      <c r="BK455" s="37"/>
      <c r="BL455" s="37"/>
      <c r="BM455" s="37"/>
      <c r="BN455" s="37"/>
      <c r="BO455" s="37"/>
      <c r="BP455" s="37"/>
      <c r="BQ455" s="37"/>
      <c r="BR455" s="37"/>
      <c r="BS455" s="37"/>
      <c r="BT455" s="37"/>
      <c r="BU455" s="37"/>
      <c r="BV455" s="37"/>
      <c r="BW455" s="37"/>
      <c r="BX455" s="37"/>
      <c r="BY455" s="37"/>
      <c r="BZ455" s="37"/>
      <c r="CA455" s="37"/>
      <c r="CB455" s="37"/>
      <c r="CC455" s="37"/>
      <c r="CD455" s="37"/>
    </row>
    <row r="456" spans="1:82" ht="16.5" customHeight="1" x14ac:dyDescent="0.15">
      <c r="A456" s="39"/>
      <c r="B456" s="39"/>
      <c r="C456" s="39"/>
      <c r="D456" s="39"/>
      <c r="E456" s="39"/>
      <c r="F456" s="39"/>
      <c r="G456" s="39"/>
      <c r="H456" s="37"/>
      <c r="I456" s="40"/>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c r="AQ456" s="37"/>
      <c r="AR456" s="37"/>
      <c r="AS456" s="37"/>
      <c r="AT456" s="37"/>
      <c r="AU456" s="37"/>
      <c r="AV456" s="37"/>
      <c r="AW456" s="37"/>
      <c r="AX456" s="37"/>
      <c r="AY456" s="37"/>
      <c r="AZ456" s="37"/>
      <c r="BA456" s="37"/>
      <c r="BB456" s="37"/>
      <c r="BC456" s="37"/>
      <c r="BD456" s="37"/>
      <c r="BE456" s="37"/>
      <c r="BF456" s="37"/>
      <c r="BG456" s="37"/>
      <c r="BH456" s="37"/>
      <c r="BI456" s="37"/>
      <c r="BJ456" s="37"/>
      <c r="BK456" s="37"/>
      <c r="BL456" s="37"/>
      <c r="BM456" s="37"/>
      <c r="BN456" s="37"/>
      <c r="BO456" s="37"/>
      <c r="BP456" s="37"/>
      <c r="BQ456" s="37"/>
      <c r="BR456" s="37"/>
      <c r="BS456" s="37"/>
      <c r="BT456" s="37"/>
      <c r="BU456" s="37"/>
      <c r="BV456" s="37"/>
      <c r="BW456" s="37"/>
      <c r="BX456" s="37"/>
      <c r="BY456" s="37"/>
      <c r="BZ456" s="37"/>
      <c r="CA456" s="37"/>
      <c r="CB456" s="37"/>
      <c r="CC456" s="37"/>
      <c r="CD456" s="37"/>
    </row>
    <row r="457" spans="1:82" ht="16.5" customHeight="1" x14ac:dyDescent="0.15">
      <c r="A457" s="39"/>
      <c r="B457" s="39"/>
      <c r="C457" s="39"/>
      <c r="D457" s="39"/>
      <c r="E457" s="39"/>
      <c r="F457" s="39"/>
      <c r="G457" s="39"/>
      <c r="H457" s="37"/>
      <c r="I457" s="40"/>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c r="AQ457" s="37"/>
      <c r="AR457" s="37"/>
      <c r="AS457" s="37"/>
      <c r="AT457" s="37"/>
      <c r="AU457" s="37"/>
      <c r="AV457" s="37"/>
      <c r="AW457" s="37"/>
      <c r="AX457" s="37"/>
      <c r="AY457" s="37"/>
      <c r="AZ457" s="37"/>
      <c r="BA457" s="37"/>
      <c r="BB457" s="37"/>
      <c r="BC457" s="37"/>
      <c r="BD457" s="37"/>
      <c r="BE457" s="37"/>
      <c r="BF457" s="37"/>
      <c r="BG457" s="37"/>
      <c r="BH457" s="37"/>
      <c r="BI457" s="37"/>
      <c r="BJ457" s="37"/>
      <c r="BK457" s="37"/>
      <c r="BL457" s="37"/>
      <c r="BM457" s="37"/>
      <c r="BN457" s="37"/>
      <c r="BO457" s="37"/>
      <c r="BP457" s="37"/>
      <c r="BQ457" s="37"/>
      <c r="BR457" s="37"/>
      <c r="BS457" s="37"/>
      <c r="BT457" s="37"/>
      <c r="BU457" s="37"/>
      <c r="BV457" s="37"/>
      <c r="BW457" s="37"/>
      <c r="BX457" s="37"/>
      <c r="BY457" s="37"/>
      <c r="BZ457" s="37"/>
      <c r="CA457" s="37"/>
      <c r="CB457" s="37"/>
      <c r="CC457" s="37"/>
      <c r="CD457" s="37"/>
    </row>
    <row r="458" spans="1:82" ht="16.5" customHeight="1" x14ac:dyDescent="0.15">
      <c r="A458" s="39"/>
      <c r="B458" s="39"/>
      <c r="C458" s="39"/>
      <c r="D458" s="39"/>
      <c r="E458" s="39"/>
      <c r="F458" s="39"/>
      <c r="G458" s="39"/>
      <c r="H458" s="37"/>
      <c r="I458" s="40"/>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c r="AQ458" s="37"/>
      <c r="AR458" s="37"/>
      <c r="AS458" s="37"/>
      <c r="AT458" s="37"/>
      <c r="AU458" s="37"/>
      <c r="AV458" s="37"/>
      <c r="AW458" s="37"/>
      <c r="AX458" s="37"/>
      <c r="AY458" s="37"/>
      <c r="AZ458" s="37"/>
      <c r="BA458" s="37"/>
      <c r="BB458" s="37"/>
      <c r="BC458" s="37"/>
      <c r="BD458" s="37"/>
      <c r="BE458" s="37"/>
      <c r="BF458" s="37"/>
      <c r="BG458" s="37"/>
      <c r="BH458" s="37"/>
      <c r="BI458" s="37"/>
      <c r="BJ458" s="37"/>
      <c r="BK458" s="37"/>
      <c r="BL458" s="37"/>
      <c r="BM458" s="37"/>
      <c r="BN458" s="37"/>
      <c r="BO458" s="37"/>
      <c r="BP458" s="37"/>
      <c r="BQ458" s="37"/>
      <c r="BR458" s="37"/>
      <c r="BS458" s="37"/>
      <c r="BT458" s="37"/>
      <c r="BU458" s="37"/>
      <c r="BV458" s="37"/>
      <c r="BW458" s="37"/>
      <c r="BX458" s="37"/>
      <c r="BY458" s="37"/>
      <c r="BZ458" s="37"/>
      <c r="CA458" s="37"/>
      <c r="CB458" s="37"/>
      <c r="CC458" s="37"/>
      <c r="CD458" s="37"/>
    </row>
    <row r="459" spans="1:82" ht="16.5" customHeight="1" x14ac:dyDescent="0.15">
      <c r="A459" s="39"/>
      <c r="B459" s="39"/>
      <c r="C459" s="39"/>
      <c r="D459" s="39"/>
      <c r="E459" s="39"/>
      <c r="F459" s="39"/>
      <c r="G459" s="39"/>
      <c r="H459" s="37"/>
      <c r="I459" s="40"/>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c r="AQ459" s="37"/>
      <c r="AR459" s="37"/>
      <c r="AS459" s="37"/>
      <c r="AT459" s="37"/>
      <c r="AU459" s="37"/>
      <c r="AV459" s="37"/>
      <c r="AW459" s="37"/>
      <c r="AX459" s="37"/>
      <c r="AY459" s="37"/>
      <c r="AZ459" s="37"/>
      <c r="BA459" s="37"/>
      <c r="BB459" s="37"/>
      <c r="BC459" s="37"/>
      <c r="BD459" s="37"/>
      <c r="BE459" s="37"/>
      <c r="BF459" s="37"/>
      <c r="BG459" s="37"/>
      <c r="BH459" s="37"/>
      <c r="BI459" s="37"/>
      <c r="BJ459" s="37"/>
      <c r="BK459" s="37"/>
      <c r="BL459" s="37"/>
      <c r="BM459" s="37"/>
      <c r="BN459" s="37"/>
      <c r="BO459" s="37"/>
      <c r="BP459" s="37"/>
      <c r="BQ459" s="37"/>
      <c r="BR459" s="37"/>
      <c r="BS459" s="37"/>
      <c r="BT459" s="37"/>
      <c r="BU459" s="37"/>
      <c r="BV459" s="37"/>
      <c r="BW459" s="37"/>
      <c r="BX459" s="37"/>
      <c r="BY459" s="37"/>
      <c r="BZ459" s="37"/>
      <c r="CA459" s="37"/>
      <c r="CB459" s="37"/>
      <c r="CC459" s="37"/>
      <c r="CD459" s="37"/>
    </row>
    <row r="460" spans="1:82" ht="16.5" customHeight="1" x14ac:dyDescent="0.15">
      <c r="A460" s="39"/>
      <c r="B460" s="39"/>
      <c r="C460" s="39"/>
      <c r="D460" s="39"/>
      <c r="E460" s="39"/>
      <c r="F460" s="39"/>
      <c r="G460" s="39"/>
      <c r="H460" s="37"/>
      <c r="I460" s="40"/>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c r="AQ460" s="37"/>
      <c r="AR460" s="37"/>
      <c r="AS460" s="37"/>
      <c r="AT460" s="37"/>
      <c r="AU460" s="37"/>
      <c r="AV460" s="37"/>
      <c r="AW460" s="37"/>
      <c r="AX460" s="37"/>
      <c r="AY460" s="37"/>
      <c r="AZ460" s="37"/>
      <c r="BA460" s="37"/>
      <c r="BB460" s="37"/>
      <c r="BC460" s="37"/>
      <c r="BD460" s="37"/>
      <c r="BE460" s="37"/>
      <c r="BF460" s="37"/>
      <c r="BG460" s="37"/>
      <c r="BH460" s="37"/>
      <c r="BI460" s="37"/>
      <c r="BJ460" s="37"/>
      <c r="BK460" s="37"/>
      <c r="BL460" s="37"/>
      <c r="BM460" s="37"/>
      <c r="BN460" s="37"/>
      <c r="BO460" s="37"/>
      <c r="BP460" s="37"/>
      <c r="BQ460" s="37"/>
      <c r="BR460" s="37"/>
      <c r="BS460" s="37"/>
      <c r="BT460" s="37"/>
      <c r="BU460" s="37"/>
      <c r="BV460" s="37"/>
      <c r="BW460" s="37"/>
      <c r="BX460" s="37"/>
      <c r="BY460" s="37"/>
      <c r="BZ460" s="37"/>
      <c r="CA460" s="37"/>
      <c r="CB460" s="37"/>
      <c r="CC460" s="37"/>
      <c r="CD460" s="37"/>
    </row>
    <row r="461" spans="1:82" ht="16.5" customHeight="1" x14ac:dyDescent="0.15">
      <c r="A461" s="39"/>
      <c r="B461" s="39"/>
      <c r="C461" s="39"/>
      <c r="D461" s="39"/>
      <c r="E461" s="39"/>
      <c r="F461" s="39"/>
      <c r="G461" s="39"/>
      <c r="H461" s="37"/>
      <c r="I461" s="40"/>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c r="AQ461" s="37"/>
      <c r="AR461" s="37"/>
      <c r="AS461" s="37"/>
      <c r="AT461" s="37"/>
      <c r="AU461" s="37"/>
      <c r="AV461" s="37"/>
      <c r="AW461" s="37"/>
      <c r="AX461" s="37"/>
      <c r="AY461" s="37"/>
      <c r="AZ461" s="37"/>
      <c r="BA461" s="37"/>
      <c r="BB461" s="37"/>
      <c r="BC461" s="37"/>
      <c r="BD461" s="37"/>
      <c r="BE461" s="37"/>
      <c r="BF461" s="37"/>
      <c r="BG461" s="37"/>
      <c r="BH461" s="37"/>
      <c r="BI461" s="37"/>
      <c r="BJ461" s="37"/>
      <c r="BK461" s="37"/>
      <c r="BL461" s="37"/>
      <c r="BM461" s="37"/>
      <c r="BN461" s="37"/>
      <c r="BO461" s="37"/>
      <c r="BP461" s="37"/>
      <c r="BQ461" s="37"/>
      <c r="BR461" s="37"/>
      <c r="BS461" s="37"/>
      <c r="BT461" s="37"/>
      <c r="BU461" s="37"/>
      <c r="BV461" s="37"/>
      <c r="BW461" s="37"/>
      <c r="BX461" s="37"/>
      <c r="BY461" s="37"/>
      <c r="BZ461" s="37"/>
      <c r="CA461" s="37"/>
      <c r="CB461" s="37"/>
      <c r="CC461" s="37"/>
      <c r="CD461" s="37"/>
    </row>
    <row r="462" spans="1:82" ht="16.5" customHeight="1" x14ac:dyDescent="0.15">
      <c r="A462" s="39"/>
      <c r="B462" s="39"/>
      <c r="C462" s="39"/>
      <c r="D462" s="39"/>
      <c r="E462" s="39"/>
      <c r="F462" s="39"/>
      <c r="G462" s="39"/>
      <c r="H462" s="37"/>
      <c r="I462" s="40"/>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c r="AQ462" s="37"/>
      <c r="AR462" s="37"/>
      <c r="AS462" s="37"/>
      <c r="AT462" s="37"/>
      <c r="AU462" s="37"/>
      <c r="AV462" s="37"/>
      <c r="AW462" s="37"/>
      <c r="AX462" s="37"/>
      <c r="AY462" s="37"/>
      <c r="AZ462" s="37"/>
      <c r="BA462" s="37"/>
      <c r="BB462" s="37"/>
      <c r="BC462" s="37"/>
      <c r="BD462" s="37"/>
      <c r="BE462" s="37"/>
      <c r="BF462" s="37"/>
      <c r="BG462" s="37"/>
      <c r="BH462" s="37"/>
      <c r="BI462" s="37"/>
      <c r="BJ462" s="37"/>
      <c r="BK462" s="37"/>
      <c r="BL462" s="37"/>
      <c r="BM462" s="37"/>
      <c r="BN462" s="37"/>
      <c r="BO462" s="37"/>
      <c r="BP462" s="37"/>
      <c r="BQ462" s="37"/>
      <c r="BR462" s="37"/>
      <c r="BS462" s="37"/>
      <c r="BT462" s="37"/>
      <c r="BU462" s="37"/>
      <c r="BV462" s="37"/>
      <c r="BW462" s="37"/>
      <c r="BX462" s="37"/>
      <c r="BY462" s="37"/>
      <c r="BZ462" s="37"/>
      <c r="CA462" s="37"/>
      <c r="CB462" s="37"/>
      <c r="CC462" s="37"/>
      <c r="CD462" s="37"/>
    </row>
    <row r="463" spans="1:82" ht="16.5" customHeight="1" x14ac:dyDescent="0.15">
      <c r="A463" s="39"/>
      <c r="B463" s="39"/>
      <c r="C463" s="39"/>
      <c r="D463" s="39"/>
      <c r="E463" s="39"/>
      <c r="F463" s="39"/>
      <c r="G463" s="39"/>
      <c r="H463" s="37"/>
      <c r="I463" s="40"/>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c r="AQ463" s="37"/>
      <c r="AR463" s="37"/>
      <c r="AS463" s="37"/>
      <c r="AT463" s="37"/>
      <c r="AU463" s="37"/>
      <c r="AV463" s="37"/>
      <c r="AW463" s="37"/>
      <c r="AX463" s="37"/>
      <c r="AY463" s="37"/>
      <c r="AZ463" s="37"/>
      <c r="BA463" s="37"/>
      <c r="BB463" s="37"/>
      <c r="BC463" s="37"/>
      <c r="BD463" s="37"/>
      <c r="BE463" s="37"/>
      <c r="BF463" s="37"/>
      <c r="BG463" s="37"/>
      <c r="BH463" s="37"/>
      <c r="BI463" s="37"/>
      <c r="BJ463" s="37"/>
      <c r="BK463" s="37"/>
      <c r="BL463" s="37"/>
      <c r="BM463" s="37"/>
      <c r="BN463" s="37"/>
      <c r="BO463" s="37"/>
      <c r="BP463" s="37"/>
      <c r="BQ463" s="37"/>
      <c r="BR463" s="37"/>
      <c r="BS463" s="37"/>
      <c r="BT463" s="37"/>
      <c r="BU463" s="37"/>
      <c r="BV463" s="37"/>
      <c r="BW463" s="37"/>
      <c r="BX463" s="37"/>
      <c r="BY463" s="37"/>
      <c r="BZ463" s="37"/>
      <c r="CA463" s="37"/>
      <c r="CB463" s="37"/>
      <c r="CC463" s="37"/>
      <c r="CD463" s="37"/>
    </row>
    <row r="464" spans="1:82" ht="16.5" customHeight="1" x14ac:dyDescent="0.15">
      <c r="A464" s="39"/>
      <c r="B464" s="39"/>
      <c r="C464" s="39"/>
      <c r="D464" s="39"/>
      <c r="E464" s="39"/>
      <c r="F464" s="39"/>
      <c r="G464" s="39"/>
      <c r="H464" s="37"/>
      <c r="I464" s="40"/>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c r="AQ464" s="37"/>
      <c r="AR464" s="37"/>
      <c r="AS464" s="37"/>
      <c r="AT464" s="37"/>
      <c r="AU464" s="37"/>
      <c r="AV464" s="37"/>
      <c r="AW464" s="37"/>
      <c r="AX464" s="37"/>
      <c r="AY464" s="37"/>
      <c r="AZ464" s="37"/>
      <c r="BA464" s="37"/>
      <c r="BB464" s="37"/>
      <c r="BC464" s="37"/>
      <c r="BD464" s="37"/>
      <c r="BE464" s="37"/>
      <c r="BF464" s="37"/>
      <c r="BG464" s="37"/>
      <c r="BH464" s="37"/>
      <c r="BI464" s="37"/>
      <c r="BJ464" s="37"/>
      <c r="BK464" s="37"/>
      <c r="BL464" s="37"/>
      <c r="BM464" s="37"/>
      <c r="BN464" s="37"/>
      <c r="BO464" s="37"/>
      <c r="BP464" s="37"/>
      <c r="BQ464" s="37"/>
      <c r="BR464" s="37"/>
      <c r="BS464" s="37"/>
      <c r="BT464" s="37"/>
      <c r="BU464" s="37"/>
      <c r="BV464" s="37"/>
      <c r="BW464" s="37"/>
      <c r="BX464" s="37"/>
      <c r="BY464" s="37"/>
      <c r="BZ464" s="37"/>
      <c r="CA464" s="37"/>
      <c r="CB464" s="37"/>
      <c r="CC464" s="37"/>
      <c r="CD464" s="37"/>
    </row>
    <row r="465" spans="1:82" ht="16.5" customHeight="1" x14ac:dyDescent="0.15">
      <c r="A465" s="39"/>
      <c r="B465" s="39"/>
      <c r="C465" s="39"/>
      <c r="D465" s="39"/>
      <c r="E465" s="39"/>
      <c r="F465" s="39"/>
      <c r="G465" s="39"/>
      <c r="H465" s="37"/>
      <c r="I465" s="40"/>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c r="AQ465" s="37"/>
      <c r="AR465" s="37"/>
      <c r="AS465" s="37"/>
      <c r="AT465" s="37"/>
      <c r="AU465" s="37"/>
      <c r="AV465" s="37"/>
      <c r="AW465" s="37"/>
      <c r="AX465" s="37"/>
      <c r="AY465" s="37"/>
      <c r="AZ465" s="37"/>
      <c r="BA465" s="37"/>
      <c r="BB465" s="37"/>
      <c r="BC465" s="37"/>
      <c r="BD465" s="37"/>
      <c r="BE465" s="37"/>
      <c r="BF465" s="37"/>
      <c r="BG465" s="37"/>
      <c r="BH465" s="37"/>
      <c r="BI465" s="37"/>
      <c r="BJ465" s="37"/>
      <c r="BK465" s="37"/>
      <c r="BL465" s="37"/>
      <c r="BM465" s="37"/>
      <c r="BN465" s="37"/>
      <c r="BO465" s="37"/>
      <c r="BP465" s="37"/>
      <c r="BQ465" s="37"/>
      <c r="BR465" s="37"/>
      <c r="BS465" s="37"/>
      <c r="BT465" s="37"/>
      <c r="BU465" s="37"/>
      <c r="BV465" s="37"/>
      <c r="BW465" s="37"/>
      <c r="BX465" s="37"/>
      <c r="BY465" s="37"/>
      <c r="BZ465" s="37"/>
      <c r="CA465" s="37"/>
      <c r="CB465" s="37"/>
      <c r="CC465" s="37"/>
      <c r="CD465" s="37"/>
    </row>
    <row r="466" spans="1:82" ht="16.5" customHeight="1" x14ac:dyDescent="0.15">
      <c r="A466" s="39"/>
      <c r="B466" s="39"/>
      <c r="C466" s="39"/>
      <c r="D466" s="39"/>
      <c r="E466" s="39"/>
      <c r="F466" s="39"/>
      <c r="G466" s="39"/>
      <c r="H466" s="37"/>
      <c r="I466" s="40"/>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c r="AQ466" s="37"/>
      <c r="AR466" s="37"/>
      <c r="AS466" s="37"/>
      <c r="AT466" s="37"/>
      <c r="AU466" s="37"/>
      <c r="AV466" s="37"/>
      <c r="AW466" s="37"/>
      <c r="AX466" s="37"/>
      <c r="AY466" s="37"/>
      <c r="AZ466" s="37"/>
      <c r="BA466" s="37"/>
      <c r="BB466" s="37"/>
      <c r="BC466" s="37"/>
      <c r="BD466" s="37"/>
      <c r="BE466" s="37"/>
      <c r="BF466" s="37"/>
      <c r="BG466" s="37"/>
      <c r="BH466" s="37"/>
      <c r="BI466" s="37"/>
      <c r="BJ466" s="37"/>
      <c r="BK466" s="37"/>
      <c r="BL466" s="37"/>
      <c r="BM466" s="37"/>
      <c r="BN466" s="37"/>
      <c r="BO466" s="37"/>
      <c r="BP466" s="37"/>
      <c r="BQ466" s="37"/>
      <c r="BR466" s="37"/>
      <c r="BS466" s="37"/>
      <c r="BT466" s="37"/>
      <c r="BU466" s="37"/>
      <c r="BV466" s="37"/>
      <c r="BW466" s="37"/>
      <c r="BX466" s="37"/>
      <c r="BY466" s="37"/>
      <c r="BZ466" s="37"/>
      <c r="CA466" s="37"/>
      <c r="CB466" s="37"/>
      <c r="CC466" s="37"/>
      <c r="CD466" s="37"/>
    </row>
    <row r="467" spans="1:82" ht="16.5" customHeight="1" x14ac:dyDescent="0.15">
      <c r="A467" s="39"/>
      <c r="B467" s="39"/>
      <c r="C467" s="39"/>
      <c r="D467" s="39"/>
      <c r="E467" s="39"/>
      <c r="F467" s="39"/>
      <c r="G467" s="39"/>
      <c r="H467" s="37"/>
      <c r="I467" s="40"/>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c r="AQ467" s="37"/>
      <c r="AR467" s="37"/>
      <c r="AS467" s="37"/>
      <c r="AT467" s="37"/>
      <c r="AU467" s="37"/>
      <c r="AV467" s="37"/>
      <c r="AW467" s="37"/>
      <c r="AX467" s="37"/>
      <c r="AY467" s="37"/>
      <c r="AZ467" s="37"/>
      <c r="BA467" s="37"/>
      <c r="BB467" s="37"/>
      <c r="BC467" s="37"/>
      <c r="BD467" s="37"/>
      <c r="BE467" s="37"/>
      <c r="BF467" s="37"/>
      <c r="BG467" s="37"/>
      <c r="BH467" s="37"/>
      <c r="BI467" s="37"/>
      <c r="BJ467" s="37"/>
      <c r="BK467" s="37"/>
      <c r="BL467" s="37"/>
      <c r="BM467" s="37"/>
      <c r="BN467" s="37"/>
      <c r="BO467" s="37"/>
      <c r="BP467" s="37"/>
      <c r="BQ467" s="37"/>
      <c r="BR467" s="37"/>
      <c r="BS467" s="37"/>
      <c r="BT467" s="37"/>
      <c r="BU467" s="37"/>
      <c r="BV467" s="37"/>
      <c r="BW467" s="37"/>
      <c r="BX467" s="37"/>
      <c r="BY467" s="37"/>
      <c r="BZ467" s="37"/>
      <c r="CA467" s="37"/>
      <c r="CB467" s="37"/>
      <c r="CC467" s="37"/>
      <c r="CD467" s="37"/>
    </row>
    <row r="468" spans="1:82" ht="16.5" customHeight="1" x14ac:dyDescent="0.15">
      <c r="A468" s="39"/>
      <c r="B468" s="39"/>
      <c r="C468" s="39"/>
      <c r="D468" s="39"/>
      <c r="E468" s="39"/>
      <c r="F468" s="39"/>
      <c r="G468" s="39"/>
      <c r="H468" s="37"/>
      <c r="I468" s="40"/>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row>
    <row r="469" spans="1:82" ht="16.5" customHeight="1" x14ac:dyDescent="0.15">
      <c r="A469" s="39"/>
      <c r="B469" s="39"/>
      <c r="C469" s="39"/>
      <c r="D469" s="39"/>
      <c r="E469" s="39"/>
      <c r="F469" s="39"/>
      <c r="G469" s="39"/>
      <c r="H469" s="37"/>
      <c r="I469" s="40"/>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c r="AQ469" s="37"/>
      <c r="AR469" s="37"/>
      <c r="AS469" s="37"/>
      <c r="AT469" s="37"/>
      <c r="AU469" s="37"/>
      <c r="AV469" s="37"/>
      <c r="AW469" s="37"/>
      <c r="AX469" s="37"/>
      <c r="AY469" s="37"/>
      <c r="AZ469" s="37"/>
      <c r="BA469" s="37"/>
      <c r="BB469" s="37"/>
      <c r="BC469" s="37"/>
      <c r="BD469" s="37"/>
      <c r="BE469" s="37"/>
      <c r="BF469" s="37"/>
      <c r="BG469" s="37"/>
      <c r="BH469" s="37"/>
      <c r="BI469" s="37"/>
      <c r="BJ469" s="37"/>
      <c r="BK469" s="37"/>
      <c r="BL469" s="37"/>
      <c r="BM469" s="37"/>
      <c r="BN469" s="37"/>
      <c r="BO469" s="37"/>
      <c r="BP469" s="37"/>
      <c r="BQ469" s="37"/>
      <c r="BR469" s="37"/>
      <c r="BS469" s="37"/>
      <c r="BT469" s="37"/>
      <c r="BU469" s="37"/>
      <c r="BV469" s="37"/>
      <c r="BW469" s="37"/>
      <c r="BX469" s="37"/>
      <c r="BY469" s="37"/>
      <c r="BZ469" s="37"/>
      <c r="CA469" s="37"/>
      <c r="CB469" s="37"/>
      <c r="CC469" s="37"/>
      <c r="CD469" s="37"/>
    </row>
    <row r="470" spans="1:82" ht="16.5" customHeight="1" x14ac:dyDescent="0.15">
      <c r="A470" s="39"/>
      <c r="B470" s="39"/>
      <c r="C470" s="39"/>
      <c r="D470" s="39"/>
      <c r="E470" s="39"/>
      <c r="F470" s="39"/>
      <c r="G470" s="39"/>
      <c r="H470" s="37"/>
      <c r="I470" s="40"/>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c r="AQ470" s="37"/>
      <c r="AR470" s="37"/>
      <c r="AS470" s="37"/>
      <c r="AT470" s="37"/>
      <c r="AU470" s="37"/>
      <c r="AV470" s="37"/>
      <c r="AW470" s="37"/>
      <c r="AX470" s="37"/>
      <c r="AY470" s="37"/>
      <c r="AZ470" s="37"/>
      <c r="BA470" s="37"/>
      <c r="BB470" s="37"/>
      <c r="BC470" s="37"/>
      <c r="BD470" s="37"/>
      <c r="BE470" s="37"/>
      <c r="BF470" s="37"/>
      <c r="BG470" s="37"/>
      <c r="BH470" s="37"/>
      <c r="BI470" s="37"/>
      <c r="BJ470" s="37"/>
      <c r="BK470" s="37"/>
      <c r="BL470" s="37"/>
      <c r="BM470" s="37"/>
      <c r="BN470" s="37"/>
      <c r="BO470" s="37"/>
      <c r="BP470" s="37"/>
      <c r="BQ470" s="37"/>
      <c r="BR470" s="37"/>
      <c r="BS470" s="37"/>
      <c r="BT470" s="37"/>
      <c r="BU470" s="37"/>
      <c r="BV470" s="37"/>
      <c r="BW470" s="37"/>
      <c r="BX470" s="37"/>
      <c r="BY470" s="37"/>
      <c r="BZ470" s="37"/>
      <c r="CA470" s="37"/>
      <c r="CB470" s="37"/>
      <c r="CC470" s="37"/>
      <c r="CD470" s="37"/>
    </row>
    <row r="471" spans="1:82" ht="16.5" customHeight="1" x14ac:dyDescent="0.15">
      <c r="A471" s="39"/>
      <c r="B471" s="39"/>
      <c r="C471" s="39"/>
      <c r="D471" s="39"/>
      <c r="E471" s="39"/>
      <c r="F471" s="39"/>
      <c r="G471" s="39"/>
      <c r="H471" s="37"/>
      <c r="I471" s="40"/>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row>
    <row r="472" spans="1:82" ht="16.5" customHeight="1" x14ac:dyDescent="0.15">
      <c r="A472" s="39"/>
      <c r="B472" s="39"/>
      <c r="C472" s="39"/>
      <c r="D472" s="39"/>
      <c r="E472" s="39"/>
      <c r="F472" s="39"/>
      <c r="G472" s="39"/>
      <c r="H472" s="37"/>
      <c r="I472" s="40"/>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row>
    <row r="473" spans="1:82" ht="16.5" customHeight="1" x14ac:dyDescent="0.15">
      <c r="A473" s="39"/>
      <c r="B473" s="39"/>
      <c r="C473" s="39"/>
      <c r="D473" s="39"/>
      <c r="E473" s="39"/>
      <c r="F473" s="39"/>
      <c r="G473" s="39"/>
      <c r="H473" s="37"/>
      <c r="I473" s="40"/>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row>
    <row r="474" spans="1:82" ht="16.5" customHeight="1" x14ac:dyDescent="0.15">
      <c r="A474" s="39"/>
      <c r="B474" s="39"/>
      <c r="C474" s="39"/>
      <c r="D474" s="39"/>
      <c r="E474" s="39"/>
      <c r="F474" s="39"/>
      <c r="G474" s="39"/>
      <c r="H474" s="37"/>
      <c r="I474" s="40"/>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row>
    <row r="475" spans="1:82" ht="16.5" customHeight="1" x14ac:dyDescent="0.15">
      <c r="A475" s="39"/>
      <c r="B475" s="39"/>
      <c r="C475" s="39"/>
      <c r="D475" s="39"/>
      <c r="E475" s="39"/>
      <c r="F475" s="39"/>
      <c r="G475" s="39"/>
      <c r="H475" s="37"/>
      <c r="I475" s="40"/>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row>
    <row r="476" spans="1:82" ht="16.5" customHeight="1" x14ac:dyDescent="0.15">
      <c r="A476" s="39"/>
      <c r="B476" s="39"/>
      <c r="C476" s="39"/>
      <c r="D476" s="39"/>
      <c r="E476" s="39"/>
      <c r="F476" s="39"/>
      <c r="G476" s="39"/>
      <c r="H476" s="37"/>
      <c r="I476" s="40"/>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row>
    <row r="477" spans="1:82" ht="16.5" customHeight="1" x14ac:dyDescent="0.15">
      <c r="A477" s="39"/>
      <c r="B477" s="39"/>
      <c r="C477" s="39"/>
      <c r="D477" s="39"/>
      <c r="E477" s="39"/>
      <c r="F477" s="39"/>
      <c r="G477" s="39"/>
      <c r="H477" s="37"/>
      <c r="I477" s="40"/>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c r="AO477" s="37"/>
      <c r="AP477" s="37"/>
      <c r="AQ477" s="37"/>
      <c r="AR477" s="37"/>
      <c r="AS477" s="37"/>
      <c r="AT477" s="37"/>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row>
    <row r="478" spans="1:82" ht="16.5" customHeight="1" x14ac:dyDescent="0.15">
      <c r="A478" s="39"/>
      <c r="B478" s="39"/>
      <c r="C478" s="39"/>
      <c r="D478" s="39"/>
      <c r="E478" s="39"/>
      <c r="F478" s="39"/>
      <c r="G478" s="39"/>
      <c r="H478" s="37"/>
      <c r="I478" s="40"/>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row>
    <row r="479" spans="1:82" ht="16.5" customHeight="1" x14ac:dyDescent="0.15">
      <c r="A479" s="39"/>
      <c r="B479" s="39"/>
      <c r="C479" s="39"/>
      <c r="D479" s="39"/>
      <c r="E479" s="39"/>
      <c r="F479" s="39"/>
      <c r="G479" s="39"/>
      <c r="H479" s="37"/>
      <c r="I479" s="40"/>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row>
    <row r="480" spans="1:82" ht="16.5" customHeight="1" x14ac:dyDescent="0.15">
      <c r="A480" s="39"/>
      <c r="B480" s="39"/>
      <c r="C480" s="39"/>
      <c r="D480" s="39"/>
      <c r="E480" s="39"/>
      <c r="F480" s="39"/>
      <c r="G480" s="39"/>
      <c r="H480" s="37"/>
      <c r="I480" s="40"/>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row>
    <row r="481" spans="1:82" ht="16.5" customHeight="1" x14ac:dyDescent="0.15">
      <c r="A481" s="39"/>
      <c r="B481" s="39"/>
      <c r="C481" s="39"/>
      <c r="D481" s="39"/>
      <c r="E481" s="39"/>
      <c r="F481" s="39"/>
      <c r="G481" s="39"/>
      <c r="H481" s="37"/>
      <c r="I481" s="40"/>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row>
    <row r="482" spans="1:82" ht="16.5" customHeight="1" x14ac:dyDescent="0.15">
      <c r="A482" s="39"/>
      <c r="B482" s="39"/>
      <c r="C482" s="39"/>
      <c r="D482" s="39"/>
      <c r="E482" s="39"/>
      <c r="F482" s="39"/>
      <c r="G482" s="39"/>
      <c r="H482" s="37"/>
      <c r="I482" s="40"/>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row>
    <row r="483" spans="1:82" ht="16.5" customHeight="1" x14ac:dyDescent="0.15">
      <c r="A483" s="39"/>
      <c r="B483" s="39"/>
      <c r="C483" s="39"/>
      <c r="D483" s="39"/>
      <c r="E483" s="39"/>
      <c r="F483" s="39"/>
      <c r="G483" s="39"/>
      <c r="H483" s="37"/>
      <c r="I483" s="40"/>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row>
    <row r="484" spans="1:82" ht="16.5" customHeight="1" x14ac:dyDescent="0.15">
      <c r="A484" s="39"/>
      <c r="B484" s="39"/>
      <c r="C484" s="39"/>
      <c r="D484" s="39"/>
      <c r="E484" s="39"/>
      <c r="F484" s="39"/>
      <c r="G484" s="39"/>
      <c r="H484" s="37"/>
      <c r="I484" s="40"/>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row>
    <row r="485" spans="1:82" ht="16.5" customHeight="1" x14ac:dyDescent="0.15">
      <c r="A485" s="39"/>
      <c r="B485" s="39"/>
      <c r="C485" s="39"/>
      <c r="D485" s="39"/>
      <c r="E485" s="39"/>
      <c r="F485" s="39"/>
      <c r="G485" s="39"/>
      <c r="H485" s="37"/>
      <c r="I485" s="40"/>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row>
    <row r="486" spans="1:82" ht="16.5" customHeight="1" x14ac:dyDescent="0.15">
      <c r="A486" s="39"/>
      <c r="B486" s="39"/>
      <c r="C486" s="39"/>
      <c r="D486" s="39"/>
      <c r="E486" s="39"/>
      <c r="F486" s="39"/>
      <c r="G486" s="39"/>
      <c r="H486" s="37"/>
      <c r="I486" s="40"/>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row>
    <row r="487" spans="1:82" ht="16.5" customHeight="1" x14ac:dyDescent="0.15">
      <c r="A487" s="39"/>
      <c r="B487" s="39"/>
      <c r="C487" s="39"/>
      <c r="D487" s="39"/>
      <c r="E487" s="39"/>
      <c r="F487" s="39"/>
      <c r="G487" s="39"/>
      <c r="H487" s="37"/>
      <c r="I487" s="40"/>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row>
    <row r="488" spans="1:82" ht="16.5" customHeight="1" x14ac:dyDescent="0.15">
      <c r="A488" s="39"/>
      <c r="B488" s="39"/>
      <c r="C488" s="39"/>
      <c r="D488" s="39"/>
      <c r="E488" s="39"/>
      <c r="F488" s="39"/>
      <c r="G488" s="39"/>
      <c r="H488" s="37"/>
      <c r="I488" s="40"/>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row>
    <row r="489" spans="1:82" ht="16.5" customHeight="1" x14ac:dyDescent="0.15">
      <c r="A489" s="39"/>
      <c r="B489" s="39"/>
      <c r="C489" s="39"/>
      <c r="D489" s="39"/>
      <c r="E489" s="39"/>
      <c r="F489" s="39"/>
      <c r="G489" s="39"/>
      <c r="H489" s="37"/>
      <c r="I489" s="40"/>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row>
    <row r="490" spans="1:82" ht="16.5" customHeight="1" x14ac:dyDescent="0.15">
      <c r="A490" s="39"/>
      <c r="B490" s="39"/>
      <c r="C490" s="39"/>
      <c r="D490" s="39"/>
      <c r="E490" s="39"/>
      <c r="F490" s="39"/>
      <c r="G490" s="39"/>
      <c r="H490" s="37"/>
      <c r="I490" s="40"/>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row>
    <row r="491" spans="1:82" ht="16.5" customHeight="1" x14ac:dyDescent="0.15">
      <c r="A491" s="39"/>
      <c r="B491" s="39"/>
      <c r="C491" s="39"/>
      <c r="D491" s="39"/>
      <c r="E491" s="39"/>
      <c r="F491" s="39"/>
      <c r="G491" s="39"/>
      <c r="H491" s="37"/>
      <c r="I491" s="40"/>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row>
    <row r="492" spans="1:82" ht="16.5" customHeight="1" x14ac:dyDescent="0.15">
      <c r="A492" s="39"/>
      <c r="B492" s="39"/>
      <c r="C492" s="39"/>
      <c r="D492" s="39"/>
      <c r="E492" s="39"/>
      <c r="F492" s="39"/>
      <c r="G492" s="39"/>
      <c r="H492" s="37"/>
      <c r="I492" s="40"/>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row>
    <row r="493" spans="1:82" ht="16.5" customHeight="1" x14ac:dyDescent="0.15">
      <c r="A493" s="39"/>
      <c r="B493" s="39"/>
      <c r="C493" s="39"/>
      <c r="D493" s="39"/>
      <c r="E493" s="39"/>
      <c r="F493" s="39"/>
      <c r="G493" s="39"/>
      <c r="H493" s="37"/>
      <c r="I493" s="40"/>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row>
    <row r="494" spans="1:82" ht="16.5" customHeight="1" x14ac:dyDescent="0.15">
      <c r="A494" s="39"/>
      <c r="B494" s="39"/>
      <c r="C494" s="39"/>
      <c r="D494" s="39"/>
      <c r="E494" s="39"/>
      <c r="F494" s="39"/>
      <c r="G494" s="39"/>
      <c r="H494" s="37"/>
      <c r="I494" s="40"/>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row>
    <row r="495" spans="1:82" ht="16.5" customHeight="1" x14ac:dyDescent="0.15">
      <c r="A495" s="39"/>
      <c r="B495" s="39"/>
      <c r="C495" s="39"/>
      <c r="D495" s="39"/>
      <c r="E495" s="39"/>
      <c r="F495" s="39"/>
      <c r="G495" s="39"/>
      <c r="H495" s="37"/>
      <c r="I495" s="40"/>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row>
    <row r="496" spans="1:82" ht="16.5" customHeight="1" x14ac:dyDescent="0.15">
      <c r="A496" s="39"/>
      <c r="B496" s="39"/>
      <c r="C496" s="39"/>
      <c r="D496" s="39"/>
      <c r="E496" s="39"/>
      <c r="F496" s="39"/>
      <c r="G496" s="39"/>
      <c r="H496" s="37"/>
      <c r="I496" s="40"/>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row>
    <row r="497" spans="1:82" ht="16.5" customHeight="1" x14ac:dyDescent="0.15">
      <c r="A497" s="39"/>
      <c r="B497" s="39"/>
      <c r="C497" s="39"/>
      <c r="D497" s="39"/>
      <c r="E497" s="39"/>
      <c r="F497" s="39"/>
      <c r="G497" s="39"/>
      <c r="H497" s="37"/>
      <c r="I497" s="40"/>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row>
    <row r="498" spans="1:82" ht="16.5" customHeight="1" x14ac:dyDescent="0.15">
      <c r="A498" s="39"/>
      <c r="B498" s="39"/>
      <c r="C498" s="39"/>
      <c r="D498" s="39"/>
      <c r="E498" s="39"/>
      <c r="F498" s="39"/>
      <c r="G498" s="39"/>
      <c r="H498" s="37"/>
      <c r="I498" s="40"/>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row>
    <row r="499" spans="1:82" ht="16.5" customHeight="1" x14ac:dyDescent="0.15">
      <c r="A499" s="39"/>
      <c r="B499" s="39"/>
      <c r="C499" s="39"/>
      <c r="D499" s="39"/>
      <c r="E499" s="39"/>
      <c r="F499" s="39"/>
      <c r="G499" s="39"/>
      <c r="H499" s="37"/>
      <c r="I499" s="40"/>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row>
    <row r="500" spans="1:82" ht="16.5" customHeight="1" x14ac:dyDescent="0.15">
      <c r="A500" s="39"/>
      <c r="B500" s="39"/>
      <c r="C500" s="39"/>
      <c r="D500" s="39"/>
      <c r="E500" s="39"/>
      <c r="F500" s="39"/>
      <c r="G500" s="39"/>
      <c r="H500" s="37"/>
      <c r="I500" s="40"/>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row>
    <row r="501" spans="1:82" ht="16.5" customHeight="1" x14ac:dyDescent="0.15">
      <c r="A501" s="39"/>
      <c r="B501" s="39"/>
      <c r="C501" s="39"/>
      <c r="D501" s="39"/>
      <c r="E501" s="39"/>
      <c r="F501" s="39"/>
      <c r="G501" s="39"/>
      <c r="H501" s="37"/>
      <c r="I501" s="40"/>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row>
    <row r="502" spans="1:82" ht="16.5" customHeight="1" x14ac:dyDescent="0.15">
      <c r="A502" s="39"/>
      <c r="B502" s="39"/>
      <c r="C502" s="39"/>
      <c r="D502" s="39"/>
      <c r="E502" s="39"/>
      <c r="F502" s="39"/>
      <c r="G502" s="39"/>
      <c r="H502" s="37"/>
      <c r="I502" s="40"/>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row>
    <row r="503" spans="1:82" ht="16.5" customHeight="1" x14ac:dyDescent="0.15">
      <c r="A503" s="39"/>
      <c r="B503" s="39"/>
      <c r="C503" s="39"/>
      <c r="D503" s="39"/>
      <c r="E503" s="39"/>
      <c r="F503" s="39"/>
      <c r="G503" s="39"/>
      <c r="H503" s="37"/>
      <c r="I503" s="40"/>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row>
    <row r="504" spans="1:82" ht="16.5" customHeight="1" x14ac:dyDescent="0.15">
      <c r="A504" s="39"/>
      <c r="B504" s="39"/>
      <c r="C504" s="39"/>
      <c r="D504" s="39"/>
      <c r="E504" s="39"/>
      <c r="F504" s="39"/>
      <c r="G504" s="39"/>
      <c r="H504" s="37"/>
      <c r="I504" s="40"/>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row>
    <row r="505" spans="1:82" ht="16.5" customHeight="1" x14ac:dyDescent="0.15">
      <c r="A505" s="39"/>
      <c r="B505" s="39"/>
      <c r="C505" s="39"/>
      <c r="D505" s="39"/>
      <c r="E505" s="39"/>
      <c r="F505" s="39"/>
      <c r="G505" s="39"/>
      <c r="H505" s="37"/>
      <c r="I505" s="40"/>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row>
    <row r="506" spans="1:82" ht="16.5" customHeight="1" x14ac:dyDescent="0.15">
      <c r="A506" s="39"/>
      <c r="B506" s="39"/>
      <c r="C506" s="39"/>
      <c r="D506" s="39"/>
      <c r="E506" s="39"/>
      <c r="F506" s="39"/>
      <c r="G506" s="39"/>
      <c r="H506" s="37"/>
      <c r="I506" s="40"/>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row>
    <row r="507" spans="1:82" ht="16.5" customHeight="1" x14ac:dyDescent="0.15">
      <c r="A507" s="39"/>
      <c r="B507" s="39"/>
      <c r="C507" s="39"/>
      <c r="D507" s="39"/>
      <c r="E507" s="39"/>
      <c r="F507" s="39"/>
      <c r="G507" s="39"/>
      <c r="H507" s="37"/>
      <c r="I507" s="40"/>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row>
    <row r="508" spans="1:82" ht="16.5" customHeight="1" x14ac:dyDescent="0.15">
      <c r="A508" s="39"/>
      <c r="B508" s="39"/>
      <c r="C508" s="39"/>
      <c r="D508" s="39"/>
      <c r="E508" s="39"/>
      <c r="F508" s="39"/>
      <c r="G508" s="39"/>
      <c r="H508" s="37"/>
      <c r="I508" s="40"/>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row>
    <row r="509" spans="1:82" ht="16.5" customHeight="1" x14ac:dyDescent="0.15">
      <c r="A509" s="39"/>
      <c r="B509" s="39"/>
      <c r="C509" s="39"/>
      <c r="D509" s="39"/>
      <c r="E509" s="39"/>
      <c r="F509" s="39"/>
      <c r="G509" s="39"/>
      <c r="H509" s="37"/>
      <c r="I509" s="40"/>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row>
    <row r="510" spans="1:82" ht="16.5" customHeight="1" x14ac:dyDescent="0.15">
      <c r="A510" s="39"/>
      <c r="B510" s="39"/>
      <c r="C510" s="39"/>
      <c r="D510" s="39"/>
      <c r="E510" s="39"/>
      <c r="F510" s="39"/>
      <c r="G510" s="39"/>
      <c r="H510" s="37"/>
      <c r="I510" s="40"/>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row>
    <row r="511" spans="1:82" ht="16.5" customHeight="1" x14ac:dyDescent="0.15">
      <c r="A511" s="39"/>
      <c r="B511" s="39"/>
      <c r="C511" s="39"/>
      <c r="D511" s="39"/>
      <c r="E511" s="39"/>
      <c r="F511" s="39"/>
      <c r="G511" s="39"/>
      <c r="H511" s="37"/>
      <c r="I511" s="40"/>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row>
    <row r="512" spans="1:82" ht="16.5" customHeight="1" x14ac:dyDescent="0.15">
      <c r="A512" s="39"/>
      <c r="B512" s="39"/>
      <c r="C512" s="39"/>
      <c r="D512" s="39"/>
      <c r="E512" s="39"/>
      <c r="F512" s="39"/>
      <c r="G512" s="39"/>
      <c r="H512" s="37"/>
      <c r="I512" s="40"/>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row>
    <row r="513" spans="1:82" ht="16.5" customHeight="1" x14ac:dyDescent="0.15">
      <c r="A513" s="39"/>
      <c r="B513" s="39"/>
      <c r="C513" s="39"/>
      <c r="D513" s="39"/>
      <c r="E513" s="39"/>
      <c r="F513" s="39"/>
      <c r="G513" s="39"/>
      <c r="H513" s="37"/>
      <c r="I513" s="40"/>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row>
    <row r="514" spans="1:82" ht="16.5" customHeight="1" x14ac:dyDescent="0.15">
      <c r="A514" s="39"/>
      <c r="B514" s="39"/>
      <c r="C514" s="39"/>
      <c r="D514" s="39"/>
      <c r="E514" s="39"/>
      <c r="F514" s="39"/>
      <c r="G514" s="39"/>
      <c r="H514" s="37"/>
      <c r="I514" s="40"/>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row>
    <row r="515" spans="1:82" ht="16.5" customHeight="1" x14ac:dyDescent="0.15">
      <c r="A515" s="39"/>
      <c r="B515" s="39"/>
      <c r="C515" s="39"/>
      <c r="D515" s="39"/>
      <c r="E515" s="39"/>
      <c r="F515" s="39"/>
      <c r="G515" s="39"/>
      <c r="H515" s="37"/>
      <c r="I515" s="40"/>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row>
    <row r="516" spans="1:82" ht="16.5" customHeight="1" x14ac:dyDescent="0.15">
      <c r="A516" s="39"/>
      <c r="B516" s="39"/>
      <c r="C516" s="39"/>
      <c r="D516" s="39"/>
      <c r="E516" s="39"/>
      <c r="F516" s="39"/>
      <c r="G516" s="39"/>
      <c r="H516" s="37"/>
      <c r="I516" s="40"/>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row>
    <row r="517" spans="1:82" ht="16.5" customHeight="1" x14ac:dyDescent="0.15">
      <c r="A517" s="39"/>
      <c r="B517" s="39"/>
      <c r="C517" s="39"/>
      <c r="D517" s="39"/>
      <c r="E517" s="39"/>
      <c r="F517" s="39"/>
      <c r="G517" s="39"/>
      <c r="H517" s="37"/>
      <c r="I517" s="40"/>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row>
    <row r="518" spans="1:82" ht="16.5" customHeight="1" x14ac:dyDescent="0.15">
      <c r="A518" s="39"/>
      <c r="B518" s="39"/>
      <c r="C518" s="39"/>
      <c r="D518" s="39"/>
      <c r="E518" s="39"/>
      <c r="F518" s="39"/>
      <c r="G518" s="39"/>
      <c r="H518" s="37"/>
      <c r="I518" s="40"/>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row>
    <row r="519" spans="1:82" ht="16.5" customHeight="1" x14ac:dyDescent="0.15">
      <c r="A519" s="39"/>
      <c r="B519" s="39"/>
      <c r="C519" s="39"/>
      <c r="D519" s="39"/>
      <c r="E519" s="39"/>
      <c r="F519" s="39"/>
      <c r="G519" s="39"/>
      <c r="H519" s="37"/>
      <c r="I519" s="40"/>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row>
    <row r="520" spans="1:82" ht="16.5" customHeight="1" x14ac:dyDescent="0.15">
      <c r="A520" s="39"/>
      <c r="B520" s="39"/>
      <c r="C520" s="39"/>
      <c r="D520" s="39"/>
      <c r="E520" s="39"/>
      <c r="F520" s="39"/>
      <c r="G520" s="39"/>
      <c r="H520" s="37"/>
      <c r="I520" s="40"/>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row>
    <row r="521" spans="1:82" ht="16.5" customHeight="1" x14ac:dyDescent="0.15">
      <c r="A521" s="39"/>
      <c r="B521" s="39"/>
      <c r="C521" s="39"/>
      <c r="D521" s="39"/>
      <c r="E521" s="39"/>
      <c r="F521" s="39"/>
      <c r="G521" s="39"/>
      <c r="H521" s="37"/>
      <c r="I521" s="40"/>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row>
    <row r="522" spans="1:82" ht="16.5" customHeight="1" x14ac:dyDescent="0.15">
      <c r="A522" s="39"/>
      <c r="B522" s="39"/>
      <c r="C522" s="39"/>
      <c r="D522" s="39"/>
      <c r="E522" s="39"/>
      <c r="F522" s="39"/>
      <c r="G522" s="39"/>
      <c r="H522" s="37"/>
      <c r="I522" s="40"/>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row>
    <row r="523" spans="1:82" ht="16.5" customHeight="1" x14ac:dyDescent="0.15">
      <c r="A523" s="39"/>
      <c r="B523" s="39"/>
      <c r="C523" s="39"/>
      <c r="D523" s="39"/>
      <c r="E523" s="39"/>
      <c r="F523" s="39"/>
      <c r="G523" s="39"/>
      <c r="H523" s="37"/>
      <c r="I523" s="40"/>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row>
    <row r="524" spans="1:82" ht="16.5" customHeight="1" x14ac:dyDescent="0.15">
      <c r="A524" s="39"/>
      <c r="B524" s="39"/>
      <c r="C524" s="39"/>
      <c r="D524" s="39"/>
      <c r="E524" s="39"/>
      <c r="F524" s="39"/>
      <c r="G524" s="39"/>
      <c r="H524" s="37"/>
      <c r="I524" s="40"/>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row>
    <row r="525" spans="1:82" ht="16.5" customHeight="1" x14ac:dyDescent="0.15">
      <c r="A525" s="39"/>
      <c r="B525" s="39"/>
      <c r="C525" s="39"/>
      <c r="D525" s="39"/>
      <c r="E525" s="39"/>
      <c r="F525" s="39"/>
      <c r="G525" s="39"/>
      <c r="H525" s="37"/>
      <c r="I525" s="40"/>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37"/>
      <c r="AT525" s="37"/>
      <c r="AU525" s="37"/>
      <c r="AV525" s="37"/>
      <c r="AW525" s="37"/>
      <c r="AX525" s="37"/>
      <c r="AY525" s="37"/>
      <c r="AZ525" s="37"/>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row>
    <row r="526" spans="1:82" ht="16.5" customHeight="1" x14ac:dyDescent="0.15">
      <c r="A526" s="39"/>
      <c r="B526" s="39"/>
      <c r="C526" s="39"/>
      <c r="D526" s="39"/>
      <c r="E526" s="39"/>
      <c r="F526" s="39"/>
      <c r="G526" s="39"/>
      <c r="H526" s="37"/>
      <c r="I526" s="40"/>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c r="AU526" s="37"/>
      <c r="AV526" s="37"/>
      <c r="AW526" s="37"/>
      <c r="AX526" s="37"/>
      <c r="AY526" s="37"/>
      <c r="AZ526" s="37"/>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row>
    <row r="527" spans="1:82" ht="16.5" customHeight="1" x14ac:dyDescent="0.15">
      <c r="A527" s="39"/>
      <c r="B527" s="39"/>
      <c r="C527" s="39"/>
      <c r="D527" s="39"/>
      <c r="E527" s="39"/>
      <c r="F527" s="39"/>
      <c r="G527" s="39"/>
      <c r="H527" s="37"/>
      <c r="I527" s="40"/>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37"/>
      <c r="AT527" s="37"/>
      <c r="AU527" s="37"/>
      <c r="AV527" s="37"/>
      <c r="AW527" s="37"/>
      <c r="AX527" s="37"/>
      <c r="AY527" s="37"/>
      <c r="AZ527" s="37"/>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row>
    <row r="528" spans="1:82" ht="16.5" customHeight="1" x14ac:dyDescent="0.15">
      <c r="A528" s="39"/>
      <c r="B528" s="39"/>
      <c r="C528" s="39"/>
      <c r="D528" s="39"/>
      <c r="E528" s="39"/>
      <c r="F528" s="39"/>
      <c r="G528" s="39"/>
      <c r="H528" s="37"/>
      <c r="I528" s="40"/>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37"/>
      <c r="AT528" s="37"/>
      <c r="AU528" s="37"/>
      <c r="AV528" s="37"/>
      <c r="AW528" s="37"/>
      <c r="AX528" s="37"/>
      <c r="AY528" s="37"/>
      <c r="AZ528" s="37"/>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row>
    <row r="529" spans="1:82" ht="16.5" customHeight="1" x14ac:dyDescent="0.15">
      <c r="A529" s="39"/>
      <c r="B529" s="39"/>
      <c r="C529" s="39"/>
      <c r="D529" s="39"/>
      <c r="E529" s="39"/>
      <c r="F529" s="39"/>
      <c r="G529" s="39"/>
      <c r="H529" s="37"/>
      <c r="I529" s="40"/>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37"/>
      <c r="AT529" s="37"/>
      <c r="AU529" s="37"/>
      <c r="AV529" s="37"/>
      <c r="AW529" s="37"/>
      <c r="AX529" s="37"/>
      <c r="AY529" s="37"/>
      <c r="AZ529" s="37"/>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row>
    <row r="530" spans="1:82" ht="16.5" customHeight="1" x14ac:dyDescent="0.15">
      <c r="A530" s="39"/>
      <c r="B530" s="39"/>
      <c r="C530" s="39"/>
      <c r="D530" s="39"/>
      <c r="E530" s="39"/>
      <c r="F530" s="39"/>
      <c r="G530" s="39"/>
      <c r="H530" s="37"/>
      <c r="I530" s="40"/>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37"/>
      <c r="AT530" s="37"/>
      <c r="AU530" s="37"/>
      <c r="AV530" s="37"/>
      <c r="AW530" s="37"/>
      <c r="AX530" s="37"/>
      <c r="AY530" s="37"/>
      <c r="AZ530" s="37"/>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row>
    <row r="531" spans="1:82" ht="16.5" customHeight="1" x14ac:dyDescent="0.15">
      <c r="A531" s="39"/>
      <c r="B531" s="39"/>
      <c r="C531" s="39"/>
      <c r="D531" s="39"/>
      <c r="E531" s="39"/>
      <c r="F531" s="39"/>
      <c r="G531" s="39"/>
      <c r="H531" s="37"/>
      <c r="I531" s="40"/>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37"/>
      <c r="AT531" s="37"/>
      <c r="AU531" s="37"/>
      <c r="AV531" s="37"/>
      <c r="AW531" s="37"/>
      <c r="AX531" s="37"/>
      <c r="AY531" s="37"/>
      <c r="AZ531" s="37"/>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row>
    <row r="532" spans="1:82" ht="16.5" customHeight="1" x14ac:dyDescent="0.15">
      <c r="A532" s="39"/>
      <c r="B532" s="39"/>
      <c r="C532" s="39"/>
      <c r="D532" s="39"/>
      <c r="E532" s="39"/>
      <c r="F532" s="39"/>
      <c r="G532" s="39"/>
      <c r="H532" s="37"/>
      <c r="I532" s="40"/>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37"/>
      <c r="AT532" s="37"/>
      <c r="AU532" s="37"/>
      <c r="AV532" s="37"/>
      <c r="AW532" s="37"/>
      <c r="AX532" s="37"/>
      <c r="AY532" s="37"/>
      <c r="AZ532" s="37"/>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row>
    <row r="533" spans="1:82" ht="16.5" customHeight="1" x14ac:dyDescent="0.15">
      <c r="A533" s="39"/>
      <c r="B533" s="39"/>
      <c r="C533" s="39"/>
      <c r="D533" s="39"/>
      <c r="E533" s="39"/>
      <c r="F533" s="39"/>
      <c r="G533" s="39"/>
      <c r="H533" s="37"/>
      <c r="I533" s="40"/>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37"/>
      <c r="AT533" s="37"/>
      <c r="AU533" s="37"/>
      <c r="AV533" s="37"/>
      <c r="AW533" s="37"/>
      <c r="AX533" s="37"/>
      <c r="AY533" s="37"/>
      <c r="AZ533" s="37"/>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row>
    <row r="534" spans="1:82" ht="16.5" customHeight="1" x14ac:dyDescent="0.15">
      <c r="A534" s="39"/>
      <c r="B534" s="39"/>
      <c r="C534" s="39"/>
      <c r="D534" s="39"/>
      <c r="E534" s="39"/>
      <c r="F534" s="39"/>
      <c r="G534" s="39"/>
      <c r="H534" s="37"/>
      <c r="I534" s="40"/>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37"/>
      <c r="AT534" s="37"/>
      <c r="AU534" s="37"/>
      <c r="AV534" s="37"/>
      <c r="AW534" s="37"/>
      <c r="AX534" s="37"/>
      <c r="AY534" s="37"/>
      <c r="AZ534" s="37"/>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row>
    <row r="535" spans="1:82" ht="16.5" customHeight="1" x14ac:dyDescent="0.15">
      <c r="A535" s="39"/>
      <c r="B535" s="39"/>
      <c r="C535" s="39"/>
      <c r="D535" s="39"/>
      <c r="E535" s="39"/>
      <c r="F535" s="39"/>
      <c r="G535" s="39"/>
      <c r="H535" s="37"/>
      <c r="I535" s="40"/>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37"/>
      <c r="AT535" s="37"/>
      <c r="AU535" s="37"/>
      <c r="AV535" s="37"/>
      <c r="AW535" s="37"/>
      <c r="AX535" s="37"/>
      <c r="AY535" s="37"/>
      <c r="AZ535" s="37"/>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row>
    <row r="536" spans="1:82" ht="16.5" customHeight="1" x14ac:dyDescent="0.15">
      <c r="A536" s="39"/>
      <c r="B536" s="39"/>
      <c r="C536" s="39"/>
      <c r="D536" s="39"/>
      <c r="E536" s="39"/>
      <c r="F536" s="39"/>
      <c r="G536" s="39"/>
      <c r="H536" s="37"/>
      <c r="I536" s="40"/>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37"/>
      <c r="AT536" s="37"/>
      <c r="AU536" s="37"/>
      <c r="AV536" s="37"/>
      <c r="AW536" s="37"/>
      <c r="AX536" s="37"/>
      <c r="AY536" s="37"/>
      <c r="AZ536" s="37"/>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row>
    <row r="537" spans="1:82" ht="16.5" customHeight="1" x14ac:dyDescent="0.15">
      <c r="A537" s="39"/>
      <c r="B537" s="39"/>
      <c r="C537" s="39"/>
      <c r="D537" s="39"/>
      <c r="E537" s="39"/>
      <c r="F537" s="39"/>
      <c r="G537" s="39"/>
      <c r="H537" s="37"/>
      <c r="I537" s="40"/>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c r="AQ537" s="37"/>
      <c r="AR537" s="37"/>
      <c r="AS537" s="37"/>
      <c r="AT537" s="37"/>
      <c r="AU537" s="37"/>
      <c r="AV537" s="37"/>
      <c r="AW537" s="37"/>
      <c r="AX537" s="37"/>
      <c r="AY537" s="37"/>
      <c r="AZ537" s="37"/>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row>
    <row r="538" spans="1:82" ht="16.5" customHeight="1" x14ac:dyDescent="0.15">
      <c r="A538" s="39"/>
      <c r="B538" s="39"/>
      <c r="C538" s="39"/>
      <c r="D538" s="39"/>
      <c r="E538" s="39"/>
      <c r="F538" s="39"/>
      <c r="G538" s="39"/>
      <c r="H538" s="37"/>
      <c r="I538" s="40"/>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c r="AQ538" s="37"/>
      <c r="AR538" s="37"/>
      <c r="AS538" s="37"/>
      <c r="AT538" s="37"/>
      <c r="AU538" s="37"/>
      <c r="AV538" s="37"/>
      <c r="AW538" s="37"/>
      <c r="AX538" s="37"/>
      <c r="AY538" s="37"/>
      <c r="AZ538" s="37"/>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row>
    <row r="539" spans="1:82" ht="16.5" customHeight="1" x14ac:dyDescent="0.15">
      <c r="A539" s="39"/>
      <c r="B539" s="39"/>
      <c r="C539" s="39"/>
      <c r="D539" s="39"/>
      <c r="E539" s="39"/>
      <c r="F539" s="39"/>
      <c r="G539" s="39"/>
      <c r="H539" s="37"/>
      <c r="I539" s="40"/>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c r="AQ539" s="37"/>
      <c r="AR539" s="37"/>
      <c r="AS539" s="37"/>
      <c r="AT539" s="37"/>
      <c r="AU539" s="37"/>
      <c r="AV539" s="37"/>
      <c r="AW539" s="37"/>
      <c r="AX539" s="37"/>
      <c r="AY539" s="37"/>
      <c r="AZ539" s="37"/>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row>
    <row r="540" spans="1:82" ht="16.5" customHeight="1" x14ac:dyDescent="0.15">
      <c r="A540" s="39"/>
      <c r="B540" s="39"/>
      <c r="C540" s="39"/>
      <c r="D540" s="39"/>
      <c r="E540" s="39"/>
      <c r="F540" s="39"/>
      <c r="G540" s="39"/>
      <c r="H540" s="37"/>
      <c r="I540" s="40"/>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c r="AQ540" s="37"/>
      <c r="AR540" s="37"/>
      <c r="AS540" s="37"/>
      <c r="AT540" s="37"/>
      <c r="AU540" s="37"/>
      <c r="AV540" s="37"/>
      <c r="AW540" s="37"/>
      <c r="AX540" s="37"/>
      <c r="AY540" s="37"/>
      <c r="AZ540" s="37"/>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row>
    <row r="541" spans="1:82" ht="16.5" customHeight="1" x14ac:dyDescent="0.15">
      <c r="A541" s="39"/>
      <c r="B541" s="39"/>
      <c r="C541" s="39"/>
      <c r="D541" s="39"/>
      <c r="E541" s="39"/>
      <c r="F541" s="39"/>
      <c r="G541" s="39"/>
      <c r="H541" s="37"/>
      <c r="I541" s="40"/>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c r="AQ541" s="37"/>
      <c r="AR541" s="37"/>
      <c r="AS541" s="37"/>
      <c r="AT541" s="37"/>
      <c r="AU541" s="37"/>
      <c r="AV541" s="37"/>
      <c r="AW541" s="37"/>
      <c r="AX541" s="37"/>
      <c r="AY541" s="37"/>
      <c r="AZ541" s="37"/>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row>
    <row r="542" spans="1:82" ht="16.5" customHeight="1" x14ac:dyDescent="0.15">
      <c r="A542" s="39"/>
      <c r="B542" s="39"/>
      <c r="C542" s="39"/>
      <c r="D542" s="39"/>
      <c r="E542" s="39"/>
      <c r="F542" s="39"/>
      <c r="G542" s="39"/>
      <c r="H542" s="37"/>
      <c r="I542" s="40"/>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c r="AQ542" s="37"/>
      <c r="AR542" s="37"/>
      <c r="AS542" s="37"/>
      <c r="AT542" s="37"/>
      <c r="AU542" s="37"/>
      <c r="AV542" s="37"/>
      <c r="AW542" s="37"/>
      <c r="AX542" s="37"/>
      <c r="AY542" s="37"/>
      <c r="AZ542" s="37"/>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row>
    <row r="543" spans="1:82" ht="16.5" customHeight="1" x14ac:dyDescent="0.15">
      <c r="A543" s="39"/>
      <c r="B543" s="39"/>
      <c r="C543" s="39"/>
      <c r="D543" s="39"/>
      <c r="E543" s="39"/>
      <c r="F543" s="39"/>
      <c r="G543" s="39"/>
      <c r="H543" s="37"/>
      <c r="I543" s="40"/>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c r="AQ543" s="37"/>
      <c r="AR543" s="37"/>
      <c r="AS543" s="37"/>
      <c r="AT543" s="37"/>
      <c r="AU543" s="37"/>
      <c r="AV543" s="37"/>
      <c r="AW543" s="37"/>
      <c r="AX543" s="37"/>
      <c r="AY543" s="37"/>
      <c r="AZ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row>
    <row r="544" spans="1:82" ht="16.5" customHeight="1" x14ac:dyDescent="0.15">
      <c r="A544" s="39"/>
      <c r="B544" s="39"/>
      <c r="C544" s="39"/>
      <c r="D544" s="39"/>
      <c r="E544" s="39"/>
      <c r="F544" s="39"/>
      <c r="G544" s="39"/>
      <c r="H544" s="37"/>
      <c r="I544" s="40"/>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c r="AN544" s="37"/>
      <c r="AO544" s="37"/>
      <c r="AP544" s="37"/>
      <c r="AQ544" s="37"/>
      <c r="AR544" s="37"/>
      <c r="AS544" s="37"/>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row>
    <row r="545" spans="1:82" ht="16.5" customHeight="1" x14ac:dyDescent="0.15">
      <c r="A545" s="39"/>
      <c r="B545" s="39"/>
      <c r="C545" s="39"/>
      <c r="D545" s="39"/>
      <c r="E545" s="39"/>
      <c r="F545" s="39"/>
      <c r="G545" s="39"/>
      <c r="H545" s="37"/>
      <c r="I545" s="40"/>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c r="AQ545" s="37"/>
      <c r="AR545" s="37"/>
      <c r="AS545" s="37"/>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row>
    <row r="546" spans="1:82" ht="16.5" customHeight="1" x14ac:dyDescent="0.15">
      <c r="A546" s="39"/>
      <c r="B546" s="39"/>
      <c r="C546" s="39"/>
      <c r="D546" s="39"/>
      <c r="E546" s="39"/>
      <c r="F546" s="39"/>
      <c r="G546" s="39"/>
      <c r="H546" s="37"/>
      <c r="I546" s="40"/>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c r="AQ546" s="37"/>
      <c r="AR546" s="37"/>
      <c r="AS546" s="37"/>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row>
    <row r="547" spans="1:82" ht="16.5" customHeight="1" x14ac:dyDescent="0.15">
      <c r="A547" s="39"/>
      <c r="B547" s="39"/>
      <c r="C547" s="39"/>
      <c r="D547" s="39"/>
      <c r="E547" s="39"/>
      <c r="F547" s="39"/>
      <c r="G547" s="39"/>
      <c r="H547" s="37"/>
      <c r="I547" s="40"/>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c r="AQ547" s="37"/>
      <c r="AR547" s="37"/>
      <c r="AS547" s="37"/>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row>
    <row r="548" spans="1:82" ht="16.5" customHeight="1" x14ac:dyDescent="0.15">
      <c r="A548" s="39"/>
      <c r="B548" s="39"/>
      <c r="C548" s="39"/>
      <c r="D548" s="39"/>
      <c r="E548" s="39"/>
      <c r="F548" s="39"/>
      <c r="G548" s="39"/>
      <c r="H548" s="37"/>
      <c r="I548" s="40"/>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c r="AQ548" s="37"/>
      <c r="AR548" s="37"/>
      <c r="AS548" s="37"/>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row>
    <row r="549" spans="1:82" ht="16.5" customHeight="1" x14ac:dyDescent="0.15">
      <c r="A549" s="39"/>
      <c r="B549" s="39"/>
      <c r="C549" s="39"/>
      <c r="D549" s="39"/>
      <c r="E549" s="39"/>
      <c r="F549" s="39"/>
      <c r="G549" s="39"/>
      <c r="H549" s="37"/>
      <c r="I549" s="40"/>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c r="AQ549" s="37"/>
      <c r="AR549" s="37"/>
      <c r="AS549" s="37"/>
      <c r="AT549" s="37"/>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row>
    <row r="550" spans="1:82" ht="16.5" customHeight="1" x14ac:dyDescent="0.15">
      <c r="A550" s="39"/>
      <c r="B550" s="39"/>
      <c r="C550" s="39"/>
      <c r="D550" s="39"/>
      <c r="E550" s="39"/>
      <c r="F550" s="39"/>
      <c r="G550" s="39"/>
      <c r="H550" s="37"/>
      <c r="I550" s="40"/>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c r="AQ550" s="37"/>
      <c r="AR550" s="37"/>
      <c r="AS550" s="37"/>
      <c r="AT550" s="37"/>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row>
    <row r="551" spans="1:82" ht="16.5" customHeight="1" x14ac:dyDescent="0.15">
      <c r="A551" s="39"/>
      <c r="B551" s="39"/>
      <c r="C551" s="39"/>
      <c r="D551" s="39"/>
      <c r="E551" s="39"/>
      <c r="F551" s="39"/>
      <c r="G551" s="39"/>
      <c r="H551" s="37"/>
      <c r="I551" s="40"/>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c r="AQ551" s="37"/>
      <c r="AR551" s="37"/>
      <c r="AS551" s="37"/>
      <c r="AT551" s="37"/>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row>
    <row r="552" spans="1:82" ht="16.5" customHeight="1" x14ac:dyDescent="0.15">
      <c r="A552" s="39"/>
      <c r="B552" s="39"/>
      <c r="C552" s="39"/>
      <c r="D552" s="39"/>
      <c r="E552" s="39"/>
      <c r="F552" s="39"/>
      <c r="G552" s="39"/>
      <c r="H552" s="37"/>
      <c r="I552" s="40"/>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c r="AQ552" s="37"/>
      <c r="AR552" s="37"/>
      <c r="AS552" s="37"/>
      <c r="AT552" s="37"/>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row>
    <row r="553" spans="1:82" ht="16.5" customHeight="1" x14ac:dyDescent="0.15">
      <c r="A553" s="39"/>
      <c r="B553" s="39"/>
      <c r="C553" s="39"/>
      <c r="D553" s="39"/>
      <c r="E553" s="39"/>
      <c r="F553" s="39"/>
      <c r="G553" s="39"/>
      <c r="H553" s="37"/>
      <c r="I553" s="40"/>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c r="AQ553" s="37"/>
      <c r="AR553" s="37"/>
      <c r="AS553" s="37"/>
      <c r="AT553" s="37"/>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row>
    <row r="554" spans="1:82" ht="16.5" customHeight="1" x14ac:dyDescent="0.15">
      <c r="A554" s="39"/>
      <c r="B554" s="39"/>
      <c r="C554" s="39"/>
      <c r="D554" s="39"/>
      <c r="E554" s="39"/>
      <c r="F554" s="39"/>
      <c r="G554" s="39"/>
      <c r="H554" s="37"/>
      <c r="I554" s="40"/>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c r="AQ554" s="37"/>
      <c r="AR554" s="37"/>
      <c r="AS554" s="37"/>
      <c r="AT554" s="37"/>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row>
    <row r="555" spans="1:82" ht="16.5" customHeight="1" x14ac:dyDescent="0.15">
      <c r="A555" s="39"/>
      <c r="B555" s="39"/>
      <c r="C555" s="39"/>
      <c r="D555" s="39"/>
      <c r="E555" s="39"/>
      <c r="F555" s="39"/>
      <c r="G555" s="39"/>
      <c r="H555" s="37"/>
      <c r="I555" s="40"/>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c r="AQ555" s="37"/>
      <c r="AR555" s="37"/>
      <c r="AS555" s="37"/>
      <c r="AT555" s="37"/>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row>
    <row r="556" spans="1:82" ht="16.5" customHeight="1" x14ac:dyDescent="0.15">
      <c r="A556" s="39"/>
      <c r="B556" s="39"/>
      <c r="C556" s="39"/>
      <c r="D556" s="39"/>
      <c r="E556" s="39"/>
      <c r="F556" s="39"/>
      <c r="G556" s="39"/>
      <c r="H556" s="37"/>
      <c r="I556" s="40"/>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c r="AQ556" s="37"/>
      <c r="AR556" s="37"/>
      <c r="AS556" s="37"/>
      <c r="AT556" s="37"/>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row>
    <row r="557" spans="1:82" ht="16.5" customHeight="1" x14ac:dyDescent="0.15">
      <c r="A557" s="39"/>
      <c r="B557" s="39"/>
      <c r="C557" s="39"/>
      <c r="D557" s="39"/>
      <c r="E557" s="39"/>
      <c r="F557" s="39"/>
      <c r="G557" s="39"/>
      <c r="H557" s="37"/>
      <c r="I557" s="40"/>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c r="AQ557" s="37"/>
      <c r="AR557" s="37"/>
      <c r="AS557" s="37"/>
      <c r="AT557" s="37"/>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row>
    <row r="558" spans="1:82" ht="16.5" customHeight="1" x14ac:dyDescent="0.15">
      <c r="A558" s="39"/>
      <c r="B558" s="39"/>
      <c r="C558" s="39"/>
      <c r="D558" s="39"/>
      <c r="E558" s="39"/>
      <c r="F558" s="39"/>
      <c r="G558" s="39"/>
      <c r="H558" s="37"/>
      <c r="I558" s="40"/>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c r="AQ558" s="37"/>
      <c r="AR558" s="37"/>
      <c r="AS558" s="37"/>
      <c r="AT558" s="37"/>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row>
    <row r="559" spans="1:82" ht="16.5" customHeight="1" x14ac:dyDescent="0.15">
      <c r="A559" s="39"/>
      <c r="B559" s="39"/>
      <c r="C559" s="39"/>
      <c r="D559" s="39"/>
      <c r="E559" s="39"/>
      <c r="F559" s="39"/>
      <c r="G559" s="39"/>
      <c r="H559" s="37"/>
      <c r="I559" s="40"/>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c r="AQ559" s="37"/>
      <c r="AR559" s="37"/>
      <c r="AS559" s="37"/>
      <c r="AT559" s="37"/>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row>
    <row r="560" spans="1:82" ht="16.5" customHeight="1" x14ac:dyDescent="0.15">
      <c r="A560" s="39"/>
      <c r="B560" s="39"/>
      <c r="C560" s="39"/>
      <c r="D560" s="39"/>
      <c r="E560" s="39"/>
      <c r="F560" s="39"/>
      <c r="G560" s="39"/>
      <c r="H560" s="37"/>
      <c r="I560" s="40"/>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c r="AN560" s="37"/>
      <c r="AO560" s="37"/>
      <c r="AP560" s="37"/>
      <c r="AQ560" s="37"/>
      <c r="AR560" s="37"/>
      <c r="AS560" s="37"/>
      <c r="AT560" s="37"/>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row>
    <row r="561" spans="1:82" ht="16.5" customHeight="1" x14ac:dyDescent="0.15">
      <c r="A561" s="39"/>
      <c r="B561" s="39"/>
      <c r="C561" s="39"/>
      <c r="D561" s="39"/>
      <c r="E561" s="39"/>
      <c r="F561" s="39"/>
      <c r="G561" s="39"/>
      <c r="H561" s="37"/>
      <c r="I561" s="40"/>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c r="AQ561" s="37"/>
      <c r="AR561" s="37"/>
      <c r="AS561" s="37"/>
      <c r="AT561" s="37"/>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row>
    <row r="562" spans="1:82" ht="16.5" customHeight="1" x14ac:dyDescent="0.15">
      <c r="A562" s="39"/>
      <c r="B562" s="39"/>
      <c r="C562" s="39"/>
      <c r="D562" s="39"/>
      <c r="E562" s="39"/>
      <c r="F562" s="39"/>
      <c r="G562" s="39"/>
      <c r="H562" s="37"/>
      <c r="I562" s="40"/>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c r="AQ562" s="37"/>
      <c r="AR562" s="37"/>
      <c r="AS562" s="37"/>
      <c r="AT562" s="37"/>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row>
    <row r="563" spans="1:82" ht="16.5" customHeight="1" x14ac:dyDescent="0.15">
      <c r="A563" s="39"/>
      <c r="B563" s="39"/>
      <c r="C563" s="39"/>
      <c r="D563" s="39"/>
      <c r="E563" s="39"/>
      <c r="F563" s="39"/>
      <c r="G563" s="39"/>
      <c r="H563" s="37"/>
      <c r="I563" s="40"/>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c r="AQ563" s="37"/>
      <c r="AR563" s="37"/>
      <c r="AS563" s="37"/>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row>
    <row r="564" spans="1:82" ht="16.5" customHeight="1" x14ac:dyDescent="0.15">
      <c r="A564" s="39"/>
      <c r="B564" s="39"/>
      <c r="C564" s="39"/>
      <c r="D564" s="39"/>
      <c r="E564" s="39"/>
      <c r="F564" s="39"/>
      <c r="G564" s="39"/>
      <c r="H564" s="37"/>
      <c r="I564" s="40"/>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c r="AQ564" s="37"/>
      <c r="AR564" s="37"/>
      <c r="AS564" s="37"/>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row>
    <row r="565" spans="1:82" ht="16.5" customHeight="1" x14ac:dyDescent="0.15">
      <c r="A565" s="39"/>
      <c r="B565" s="39"/>
      <c r="C565" s="39"/>
      <c r="D565" s="39"/>
      <c r="E565" s="39"/>
      <c r="F565" s="39"/>
      <c r="G565" s="39"/>
      <c r="H565" s="37"/>
      <c r="I565" s="40"/>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row>
    <row r="566" spans="1:82" ht="16.5" customHeight="1" x14ac:dyDescent="0.15">
      <c r="A566" s="39"/>
      <c r="B566" s="39"/>
      <c r="C566" s="39"/>
      <c r="D566" s="39"/>
      <c r="E566" s="39"/>
      <c r="F566" s="39"/>
      <c r="G566" s="39"/>
      <c r="H566" s="37"/>
      <c r="I566" s="40"/>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c r="AQ566" s="37"/>
      <c r="AR566" s="37"/>
      <c r="AS566" s="37"/>
      <c r="AT566" s="37"/>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row>
    <row r="567" spans="1:82" ht="16.5" customHeight="1" x14ac:dyDescent="0.15">
      <c r="A567" s="39"/>
      <c r="B567" s="39"/>
      <c r="C567" s="39"/>
      <c r="D567" s="39"/>
      <c r="E567" s="39"/>
      <c r="F567" s="39"/>
      <c r="G567" s="39"/>
      <c r="H567" s="37"/>
      <c r="I567" s="40"/>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c r="AO567" s="37"/>
      <c r="AP567" s="37"/>
      <c r="AQ567" s="37"/>
      <c r="AR567" s="37"/>
      <c r="AS567" s="37"/>
      <c r="AT567" s="37"/>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row>
    <row r="568" spans="1:82" ht="16.5" customHeight="1" x14ac:dyDescent="0.15">
      <c r="A568" s="39"/>
      <c r="B568" s="39"/>
      <c r="C568" s="39"/>
      <c r="D568" s="39"/>
      <c r="E568" s="39"/>
      <c r="F568" s="39"/>
      <c r="G568" s="39"/>
      <c r="H568" s="37"/>
      <c r="I568" s="40"/>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row>
    <row r="569" spans="1:82" ht="16.5" customHeight="1" x14ac:dyDescent="0.15">
      <c r="A569" s="39"/>
      <c r="B569" s="39"/>
      <c r="C569" s="39"/>
      <c r="D569" s="39"/>
      <c r="E569" s="39"/>
      <c r="F569" s="39"/>
      <c r="G569" s="39"/>
      <c r="H569" s="37"/>
      <c r="I569" s="40"/>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row>
    <row r="570" spans="1:82" ht="16.5" customHeight="1" x14ac:dyDescent="0.15">
      <c r="A570" s="39"/>
      <c r="B570" s="39"/>
      <c r="C570" s="39"/>
      <c r="D570" s="39"/>
      <c r="E570" s="39"/>
      <c r="F570" s="39"/>
      <c r="G570" s="39"/>
      <c r="H570" s="37"/>
      <c r="I570" s="40"/>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row>
    <row r="571" spans="1:82" ht="16.5" customHeight="1" x14ac:dyDescent="0.15">
      <c r="A571" s="39"/>
      <c r="B571" s="39"/>
      <c r="C571" s="39"/>
      <c r="D571" s="39"/>
      <c r="E571" s="39"/>
      <c r="F571" s="39"/>
      <c r="G571" s="39"/>
      <c r="H571" s="37"/>
      <c r="I571" s="40"/>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row>
    <row r="572" spans="1:82" ht="16.5" customHeight="1" x14ac:dyDescent="0.15">
      <c r="A572" s="39"/>
      <c r="B572" s="39"/>
      <c r="C572" s="39"/>
      <c r="D572" s="39"/>
      <c r="E572" s="39"/>
      <c r="F572" s="39"/>
      <c r="G572" s="39"/>
      <c r="H572" s="37"/>
      <c r="I572" s="40"/>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row>
    <row r="573" spans="1:82" ht="16.5" customHeight="1" x14ac:dyDescent="0.15">
      <c r="A573" s="39"/>
      <c r="B573" s="39"/>
      <c r="C573" s="39"/>
      <c r="D573" s="39"/>
      <c r="E573" s="39"/>
      <c r="F573" s="39"/>
      <c r="G573" s="39"/>
      <c r="H573" s="37"/>
      <c r="I573" s="40"/>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row>
    <row r="574" spans="1:82" ht="16.5" customHeight="1" x14ac:dyDescent="0.15">
      <c r="A574" s="39"/>
      <c r="B574" s="39"/>
      <c r="C574" s="39"/>
      <c r="D574" s="39"/>
      <c r="E574" s="39"/>
      <c r="F574" s="39"/>
      <c r="G574" s="39"/>
      <c r="H574" s="37"/>
      <c r="I574" s="40"/>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row>
    <row r="575" spans="1:82" ht="16.5" customHeight="1" x14ac:dyDescent="0.15">
      <c r="A575" s="39"/>
      <c r="B575" s="39"/>
      <c r="C575" s="39"/>
      <c r="D575" s="39"/>
      <c r="E575" s="39"/>
      <c r="F575" s="39"/>
      <c r="G575" s="39"/>
      <c r="H575" s="37"/>
      <c r="I575" s="40"/>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row>
    <row r="576" spans="1:82" ht="16.5" customHeight="1" x14ac:dyDescent="0.15">
      <c r="A576" s="39"/>
      <c r="B576" s="39"/>
      <c r="C576" s="39"/>
      <c r="D576" s="39"/>
      <c r="E576" s="39"/>
      <c r="F576" s="39"/>
      <c r="G576" s="39"/>
      <c r="H576" s="37"/>
      <c r="I576" s="40"/>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row>
    <row r="577" spans="1:82" ht="16.5" customHeight="1" x14ac:dyDescent="0.15">
      <c r="A577" s="39"/>
      <c r="B577" s="39"/>
      <c r="C577" s="39"/>
      <c r="D577" s="39"/>
      <c r="E577" s="39"/>
      <c r="F577" s="39"/>
      <c r="G577" s="39"/>
      <c r="H577" s="37"/>
      <c r="I577" s="40"/>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row>
    <row r="578" spans="1:82" ht="16.5" customHeight="1" x14ac:dyDescent="0.15">
      <c r="A578" s="39"/>
      <c r="B578" s="39"/>
      <c r="C578" s="39"/>
      <c r="D578" s="39"/>
      <c r="E578" s="39"/>
      <c r="F578" s="39"/>
      <c r="G578" s="39"/>
      <c r="H578" s="37"/>
      <c r="I578" s="40"/>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row>
    <row r="579" spans="1:82" ht="16.5" customHeight="1" x14ac:dyDescent="0.15">
      <c r="A579" s="39"/>
      <c r="B579" s="39"/>
      <c r="C579" s="39"/>
      <c r="D579" s="39"/>
      <c r="E579" s="39"/>
      <c r="F579" s="39"/>
      <c r="G579" s="39"/>
      <c r="H579" s="37"/>
      <c r="I579" s="40"/>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row>
    <row r="580" spans="1:82" ht="16.5" customHeight="1" x14ac:dyDescent="0.15">
      <c r="A580" s="39"/>
      <c r="B580" s="39"/>
      <c r="C580" s="39"/>
      <c r="D580" s="39"/>
      <c r="E580" s="39"/>
      <c r="F580" s="39"/>
      <c r="G580" s="39"/>
      <c r="H580" s="37"/>
      <c r="I580" s="40"/>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row>
    <row r="581" spans="1:82" ht="16.5" customHeight="1" x14ac:dyDescent="0.15">
      <c r="A581" s="39"/>
      <c r="B581" s="39"/>
      <c r="C581" s="39"/>
      <c r="D581" s="39"/>
      <c r="E581" s="39"/>
      <c r="F581" s="39"/>
      <c r="G581" s="39"/>
      <c r="H581" s="37"/>
      <c r="I581" s="40"/>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row>
    <row r="582" spans="1:82" ht="16.5" customHeight="1" x14ac:dyDescent="0.15">
      <c r="A582" s="39"/>
      <c r="B582" s="39"/>
      <c r="C582" s="39"/>
      <c r="D582" s="39"/>
      <c r="E582" s="39"/>
      <c r="F582" s="39"/>
      <c r="G582" s="39"/>
      <c r="H582" s="37"/>
      <c r="I582" s="40"/>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row>
    <row r="583" spans="1:82" ht="16.5" customHeight="1" x14ac:dyDescent="0.15">
      <c r="A583" s="39"/>
      <c r="B583" s="39"/>
      <c r="C583" s="39"/>
      <c r="D583" s="39"/>
      <c r="E583" s="39"/>
      <c r="F583" s="39"/>
      <c r="G583" s="39"/>
      <c r="H583" s="37"/>
      <c r="I583" s="40"/>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row>
    <row r="584" spans="1:82" ht="16.5" customHeight="1" x14ac:dyDescent="0.15">
      <c r="A584" s="39"/>
      <c r="B584" s="39"/>
      <c r="C584" s="39"/>
      <c r="D584" s="39"/>
      <c r="E584" s="39"/>
      <c r="F584" s="39"/>
      <c r="G584" s="39"/>
      <c r="H584" s="37"/>
      <c r="I584" s="40"/>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row>
    <row r="585" spans="1:82" ht="16.5" customHeight="1" x14ac:dyDescent="0.15">
      <c r="A585" s="39"/>
      <c r="B585" s="39"/>
      <c r="C585" s="39"/>
      <c r="D585" s="39"/>
      <c r="E585" s="39"/>
      <c r="F585" s="39"/>
      <c r="G585" s="39"/>
      <c r="H585" s="37"/>
      <c r="I585" s="40"/>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row>
    <row r="586" spans="1:82" ht="16.5" customHeight="1" x14ac:dyDescent="0.15">
      <c r="A586" s="39"/>
      <c r="B586" s="39"/>
      <c r="C586" s="39"/>
      <c r="D586" s="39"/>
      <c r="E586" s="39"/>
      <c r="F586" s="39"/>
      <c r="G586" s="39"/>
      <c r="H586" s="37"/>
      <c r="I586" s="40"/>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row>
    <row r="587" spans="1:82" ht="16.5" customHeight="1" x14ac:dyDescent="0.15">
      <c r="A587" s="39"/>
      <c r="B587" s="39"/>
      <c r="C587" s="39"/>
      <c r="D587" s="39"/>
      <c r="E587" s="39"/>
      <c r="F587" s="39"/>
      <c r="G587" s="39"/>
      <c r="H587" s="37"/>
      <c r="I587" s="40"/>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row>
    <row r="588" spans="1:82" ht="16.5" customHeight="1" x14ac:dyDescent="0.15">
      <c r="A588" s="39"/>
      <c r="B588" s="39"/>
      <c r="C588" s="39"/>
      <c r="D588" s="39"/>
      <c r="E588" s="39"/>
      <c r="F588" s="39"/>
      <c r="G588" s="39"/>
      <c r="H588" s="37"/>
      <c r="I588" s="40"/>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row>
    <row r="589" spans="1:82" ht="16.5" customHeight="1" x14ac:dyDescent="0.15">
      <c r="A589" s="39"/>
      <c r="B589" s="39"/>
      <c r="C589" s="39"/>
      <c r="D589" s="39"/>
      <c r="E589" s="39"/>
      <c r="F589" s="39"/>
      <c r="G589" s="39"/>
      <c r="H589" s="37"/>
      <c r="I589" s="40"/>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c r="BO589" s="37"/>
      <c r="BP589" s="37"/>
      <c r="BQ589" s="37"/>
      <c r="BR589" s="37"/>
      <c r="BS589" s="37"/>
      <c r="BT589" s="37"/>
      <c r="BU589" s="37"/>
      <c r="BV589" s="37"/>
      <c r="BW589" s="37"/>
      <c r="BX589" s="37"/>
      <c r="BY589" s="37"/>
      <c r="BZ589" s="37"/>
      <c r="CA589" s="37"/>
      <c r="CB589" s="37"/>
      <c r="CC589" s="37"/>
      <c r="CD589" s="37"/>
    </row>
    <row r="590" spans="1:82" ht="16.5" customHeight="1" x14ac:dyDescent="0.15">
      <c r="A590" s="39"/>
      <c r="B590" s="39"/>
      <c r="C590" s="39"/>
      <c r="D590" s="39"/>
      <c r="E590" s="39"/>
      <c r="F590" s="39"/>
      <c r="G590" s="39"/>
      <c r="H590" s="37"/>
      <c r="I590" s="40"/>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37"/>
      <c r="BO590" s="37"/>
      <c r="BP590" s="37"/>
      <c r="BQ590" s="37"/>
      <c r="BR590" s="37"/>
      <c r="BS590" s="37"/>
      <c r="BT590" s="37"/>
      <c r="BU590" s="37"/>
      <c r="BV590" s="37"/>
      <c r="BW590" s="37"/>
      <c r="BX590" s="37"/>
      <c r="BY590" s="37"/>
      <c r="BZ590" s="37"/>
      <c r="CA590" s="37"/>
      <c r="CB590" s="37"/>
      <c r="CC590" s="37"/>
      <c r="CD590" s="37"/>
    </row>
    <row r="591" spans="1:82" ht="16.5" customHeight="1" x14ac:dyDescent="0.15">
      <c r="A591" s="39"/>
      <c r="B591" s="39"/>
      <c r="C591" s="39"/>
      <c r="D591" s="39"/>
      <c r="E591" s="39"/>
      <c r="F591" s="39"/>
      <c r="G591" s="39"/>
      <c r="H591" s="37"/>
      <c r="I591" s="40"/>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c r="AQ591" s="37"/>
      <c r="AR591" s="37"/>
      <c r="AS591" s="37"/>
      <c r="AT591" s="37"/>
      <c r="AU591" s="37"/>
      <c r="AV591" s="37"/>
      <c r="AW591" s="37"/>
      <c r="AX591" s="37"/>
      <c r="AY591" s="37"/>
      <c r="AZ591" s="37"/>
      <c r="BA591" s="37"/>
      <c r="BB591" s="37"/>
      <c r="BC591" s="37"/>
      <c r="BD591" s="37"/>
      <c r="BE591" s="37"/>
      <c r="BF591" s="37"/>
      <c r="BG591" s="37"/>
      <c r="BH591" s="37"/>
      <c r="BI591" s="37"/>
      <c r="BJ591" s="37"/>
      <c r="BK591" s="37"/>
      <c r="BL591" s="37"/>
      <c r="BM591" s="37"/>
      <c r="BN591" s="37"/>
      <c r="BO591" s="37"/>
      <c r="BP591" s="37"/>
      <c r="BQ591" s="37"/>
      <c r="BR591" s="37"/>
      <c r="BS591" s="37"/>
      <c r="BT591" s="37"/>
      <c r="BU591" s="37"/>
      <c r="BV591" s="37"/>
      <c r="BW591" s="37"/>
      <c r="BX591" s="37"/>
      <c r="BY591" s="37"/>
      <c r="BZ591" s="37"/>
      <c r="CA591" s="37"/>
      <c r="CB591" s="37"/>
      <c r="CC591" s="37"/>
      <c r="CD591" s="37"/>
    </row>
    <row r="592" spans="1:82" ht="16.5" customHeight="1" x14ac:dyDescent="0.15">
      <c r="A592" s="39"/>
      <c r="B592" s="39"/>
      <c r="C592" s="39"/>
      <c r="D592" s="39"/>
      <c r="E592" s="39"/>
      <c r="F592" s="39"/>
      <c r="G592" s="39"/>
      <c r="H592" s="37"/>
      <c r="I592" s="40"/>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c r="BN592" s="37"/>
      <c r="BO592" s="37"/>
      <c r="BP592" s="37"/>
      <c r="BQ592" s="37"/>
      <c r="BR592" s="37"/>
      <c r="BS592" s="37"/>
      <c r="BT592" s="37"/>
      <c r="BU592" s="37"/>
      <c r="BV592" s="37"/>
      <c r="BW592" s="37"/>
      <c r="BX592" s="37"/>
      <c r="BY592" s="37"/>
      <c r="BZ592" s="37"/>
      <c r="CA592" s="37"/>
      <c r="CB592" s="37"/>
      <c r="CC592" s="37"/>
      <c r="CD592" s="37"/>
    </row>
    <row r="593" spans="1:82" ht="16.5" customHeight="1" x14ac:dyDescent="0.15">
      <c r="A593" s="39"/>
      <c r="B593" s="39"/>
      <c r="C593" s="39"/>
      <c r="D593" s="39"/>
      <c r="E593" s="39"/>
      <c r="F593" s="39"/>
      <c r="G593" s="39"/>
      <c r="H593" s="37"/>
      <c r="I593" s="40"/>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c r="AQ593" s="37"/>
      <c r="AR593" s="37"/>
      <c r="AS593" s="37"/>
      <c r="AT593" s="37"/>
      <c r="AU593" s="37"/>
      <c r="AV593" s="37"/>
      <c r="AW593" s="37"/>
      <c r="AX593" s="37"/>
      <c r="AY593" s="37"/>
      <c r="AZ593" s="37"/>
      <c r="BA593" s="37"/>
      <c r="BB593" s="37"/>
      <c r="BC593" s="37"/>
      <c r="BD593" s="37"/>
      <c r="BE593" s="37"/>
      <c r="BF593" s="37"/>
      <c r="BG593" s="37"/>
      <c r="BH593" s="37"/>
      <c r="BI593" s="37"/>
      <c r="BJ593" s="37"/>
      <c r="BK593" s="37"/>
      <c r="BL593" s="37"/>
      <c r="BM593" s="37"/>
      <c r="BN593" s="37"/>
      <c r="BO593" s="37"/>
      <c r="BP593" s="37"/>
      <c r="BQ593" s="37"/>
      <c r="BR593" s="37"/>
      <c r="BS593" s="37"/>
      <c r="BT593" s="37"/>
      <c r="BU593" s="37"/>
      <c r="BV593" s="37"/>
      <c r="BW593" s="37"/>
      <c r="BX593" s="37"/>
      <c r="BY593" s="37"/>
      <c r="BZ593" s="37"/>
      <c r="CA593" s="37"/>
      <c r="CB593" s="37"/>
      <c r="CC593" s="37"/>
      <c r="CD593" s="37"/>
    </row>
    <row r="594" spans="1:82" ht="16.5" customHeight="1" x14ac:dyDescent="0.15">
      <c r="A594" s="39"/>
      <c r="B594" s="39"/>
      <c r="C594" s="39"/>
      <c r="D594" s="39"/>
      <c r="E594" s="39"/>
      <c r="F594" s="39"/>
      <c r="G594" s="39"/>
      <c r="H594" s="37"/>
      <c r="I594" s="40"/>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c r="BN594" s="37"/>
      <c r="BO594" s="37"/>
      <c r="BP594" s="37"/>
      <c r="BQ594" s="37"/>
      <c r="BR594" s="37"/>
      <c r="BS594" s="37"/>
      <c r="BT594" s="37"/>
      <c r="BU594" s="37"/>
      <c r="BV594" s="37"/>
      <c r="BW594" s="37"/>
      <c r="BX594" s="37"/>
      <c r="BY594" s="37"/>
      <c r="BZ594" s="37"/>
      <c r="CA594" s="37"/>
      <c r="CB594" s="37"/>
      <c r="CC594" s="37"/>
      <c r="CD594" s="37"/>
    </row>
    <row r="595" spans="1:82" ht="16.5" customHeight="1" x14ac:dyDescent="0.15">
      <c r="A595" s="39"/>
      <c r="B595" s="39"/>
      <c r="C595" s="39"/>
      <c r="D595" s="39"/>
      <c r="E595" s="39"/>
      <c r="F595" s="39"/>
      <c r="G595" s="39"/>
      <c r="H595" s="37"/>
      <c r="I595" s="40"/>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c r="AQ595" s="37"/>
      <c r="AR595" s="37"/>
      <c r="AS595" s="37"/>
      <c r="AT595" s="37"/>
      <c r="AU595" s="37"/>
      <c r="AV595" s="37"/>
      <c r="AW595" s="37"/>
      <c r="AX595" s="37"/>
      <c r="AY595" s="37"/>
      <c r="AZ595" s="37"/>
      <c r="BA595" s="37"/>
      <c r="BB595" s="37"/>
      <c r="BC595" s="37"/>
      <c r="BD595" s="37"/>
      <c r="BE595" s="37"/>
      <c r="BF595" s="37"/>
      <c r="BG595" s="37"/>
      <c r="BH595" s="37"/>
      <c r="BI595" s="37"/>
      <c r="BJ595" s="37"/>
      <c r="BK595" s="37"/>
      <c r="BL595" s="37"/>
      <c r="BM595" s="37"/>
      <c r="BN595" s="37"/>
      <c r="BO595" s="37"/>
      <c r="BP595" s="37"/>
      <c r="BQ595" s="37"/>
      <c r="BR595" s="37"/>
      <c r="BS595" s="37"/>
      <c r="BT595" s="37"/>
      <c r="BU595" s="37"/>
      <c r="BV595" s="37"/>
      <c r="BW595" s="37"/>
      <c r="BX595" s="37"/>
      <c r="BY595" s="37"/>
      <c r="BZ595" s="37"/>
      <c r="CA595" s="37"/>
      <c r="CB595" s="37"/>
      <c r="CC595" s="37"/>
      <c r="CD595" s="37"/>
    </row>
    <row r="596" spans="1:82" ht="16.5" customHeight="1" x14ac:dyDescent="0.15">
      <c r="A596" s="39"/>
      <c r="B596" s="39"/>
      <c r="C596" s="39"/>
      <c r="D596" s="39"/>
      <c r="E596" s="39"/>
      <c r="F596" s="39"/>
      <c r="G596" s="39"/>
      <c r="H596" s="37"/>
      <c r="I596" s="40"/>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s="37"/>
      <c r="BK596" s="37"/>
      <c r="BL596" s="37"/>
      <c r="BM596" s="37"/>
      <c r="BN596" s="37"/>
      <c r="BO596" s="37"/>
      <c r="BP596" s="37"/>
      <c r="BQ596" s="37"/>
      <c r="BR596" s="37"/>
      <c r="BS596" s="37"/>
      <c r="BT596" s="37"/>
      <c r="BU596" s="37"/>
      <c r="BV596" s="37"/>
      <c r="BW596" s="37"/>
      <c r="BX596" s="37"/>
      <c r="BY596" s="37"/>
      <c r="BZ596" s="37"/>
      <c r="CA596" s="37"/>
      <c r="CB596" s="37"/>
      <c r="CC596" s="37"/>
      <c r="CD596" s="37"/>
    </row>
    <row r="597" spans="1:82" ht="16.5" customHeight="1" x14ac:dyDescent="0.15">
      <c r="A597" s="39"/>
      <c r="B597" s="39"/>
      <c r="C597" s="39"/>
      <c r="D597" s="39"/>
      <c r="E597" s="39"/>
      <c r="F597" s="39"/>
      <c r="G597" s="39"/>
      <c r="H597" s="37"/>
      <c r="I597" s="40"/>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s="37"/>
      <c r="BO597" s="37"/>
      <c r="BP597" s="37"/>
      <c r="BQ597" s="37"/>
      <c r="BR597" s="37"/>
      <c r="BS597" s="37"/>
      <c r="BT597" s="37"/>
      <c r="BU597" s="37"/>
      <c r="BV597" s="37"/>
      <c r="BW597" s="37"/>
      <c r="BX597" s="37"/>
      <c r="BY597" s="37"/>
      <c r="BZ597" s="37"/>
      <c r="CA597" s="37"/>
      <c r="CB597" s="37"/>
      <c r="CC597" s="37"/>
      <c r="CD597" s="37"/>
    </row>
    <row r="598" spans="1:82" ht="16.5" customHeight="1" x14ac:dyDescent="0.15">
      <c r="A598" s="39"/>
      <c r="B598" s="39"/>
      <c r="C598" s="39"/>
      <c r="D598" s="39"/>
      <c r="E598" s="39"/>
      <c r="F598" s="39"/>
      <c r="G598" s="39"/>
      <c r="H598" s="37"/>
      <c r="I598" s="40"/>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c r="BN598" s="37"/>
      <c r="BO598" s="37"/>
      <c r="BP598" s="37"/>
      <c r="BQ598" s="37"/>
      <c r="BR598" s="37"/>
      <c r="BS598" s="37"/>
      <c r="BT598" s="37"/>
      <c r="BU598" s="37"/>
      <c r="BV598" s="37"/>
      <c r="BW598" s="37"/>
      <c r="BX598" s="37"/>
      <c r="BY598" s="37"/>
      <c r="BZ598" s="37"/>
      <c r="CA598" s="37"/>
      <c r="CB598" s="37"/>
      <c r="CC598" s="37"/>
      <c r="CD598" s="37"/>
    </row>
    <row r="599" spans="1:82" ht="16.5" customHeight="1" x14ac:dyDescent="0.15">
      <c r="A599" s="39"/>
      <c r="B599" s="39"/>
      <c r="C599" s="39"/>
      <c r="D599" s="39"/>
      <c r="E599" s="39"/>
      <c r="F599" s="39"/>
      <c r="G599" s="39"/>
      <c r="H599" s="37"/>
      <c r="I599" s="40"/>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c r="AQ599" s="37"/>
      <c r="AR599" s="37"/>
      <c r="AS599" s="37"/>
      <c r="AT599" s="37"/>
      <c r="AU599" s="37"/>
      <c r="AV599" s="37"/>
      <c r="AW599" s="37"/>
      <c r="AX599" s="37"/>
      <c r="AY599" s="37"/>
      <c r="AZ599" s="37"/>
      <c r="BA599" s="37"/>
      <c r="BB599" s="37"/>
      <c r="BC599" s="37"/>
      <c r="BD599" s="37"/>
      <c r="BE599" s="37"/>
      <c r="BF599" s="37"/>
      <c r="BG599" s="37"/>
      <c r="BH599" s="37"/>
      <c r="BI599" s="37"/>
      <c r="BJ599" s="37"/>
      <c r="BK599" s="37"/>
      <c r="BL599" s="37"/>
      <c r="BM599" s="37"/>
      <c r="BN599" s="37"/>
      <c r="BO599" s="37"/>
      <c r="BP599" s="37"/>
      <c r="BQ599" s="37"/>
      <c r="BR599" s="37"/>
      <c r="BS599" s="37"/>
      <c r="BT599" s="37"/>
      <c r="BU599" s="37"/>
      <c r="BV599" s="37"/>
      <c r="BW599" s="37"/>
      <c r="BX599" s="37"/>
      <c r="BY599" s="37"/>
      <c r="BZ599" s="37"/>
      <c r="CA599" s="37"/>
      <c r="CB599" s="37"/>
      <c r="CC599" s="37"/>
      <c r="CD599" s="37"/>
    </row>
    <row r="600" spans="1:82" ht="16.5" customHeight="1" x14ac:dyDescent="0.15">
      <c r="A600" s="39"/>
      <c r="B600" s="39"/>
      <c r="C600" s="39"/>
      <c r="D600" s="39"/>
      <c r="E600" s="39"/>
      <c r="F600" s="39"/>
      <c r="G600" s="39"/>
      <c r="H600" s="37"/>
      <c r="I600" s="40"/>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c r="AM600" s="37"/>
      <c r="AN600" s="37"/>
      <c r="AO600" s="37"/>
      <c r="AP600" s="37"/>
      <c r="AQ600" s="37"/>
      <c r="AR600" s="37"/>
      <c r="AS600" s="37"/>
      <c r="AT600" s="37"/>
      <c r="AU600" s="37"/>
      <c r="AV600" s="37"/>
      <c r="AW600" s="37"/>
      <c r="AX600" s="37"/>
      <c r="AY600" s="37"/>
      <c r="AZ600" s="37"/>
      <c r="BA600" s="37"/>
      <c r="BB600" s="37"/>
      <c r="BC600" s="37"/>
      <c r="BD600" s="37"/>
      <c r="BE600" s="37"/>
      <c r="BF600" s="37"/>
      <c r="BG600" s="37"/>
      <c r="BH600" s="37"/>
      <c r="BI600" s="37"/>
      <c r="BJ600" s="37"/>
      <c r="BK600" s="37"/>
      <c r="BL600" s="37"/>
      <c r="BM600" s="37"/>
      <c r="BN600" s="37"/>
      <c r="BO600" s="37"/>
      <c r="BP600" s="37"/>
      <c r="BQ600" s="37"/>
      <c r="BR600" s="37"/>
      <c r="BS600" s="37"/>
      <c r="BT600" s="37"/>
      <c r="BU600" s="37"/>
      <c r="BV600" s="37"/>
      <c r="BW600" s="37"/>
      <c r="BX600" s="37"/>
      <c r="BY600" s="37"/>
      <c r="BZ600" s="37"/>
      <c r="CA600" s="37"/>
      <c r="CB600" s="37"/>
      <c r="CC600" s="37"/>
      <c r="CD600" s="37"/>
    </row>
    <row r="601" spans="1:82" ht="16.5" customHeight="1" x14ac:dyDescent="0.15">
      <c r="A601" s="39"/>
      <c r="B601" s="39"/>
      <c r="C601" s="39"/>
      <c r="D601" s="39"/>
      <c r="E601" s="39"/>
      <c r="F601" s="39"/>
      <c r="G601" s="39"/>
      <c r="H601" s="37"/>
      <c r="I601" s="40"/>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c r="AQ601" s="37"/>
      <c r="AR601" s="37"/>
      <c r="AS601" s="37"/>
      <c r="AT601" s="37"/>
      <c r="AU601" s="37"/>
      <c r="AV601" s="37"/>
      <c r="AW601" s="37"/>
      <c r="AX601" s="37"/>
      <c r="AY601" s="37"/>
      <c r="AZ601" s="37"/>
      <c r="BA601" s="37"/>
      <c r="BB601" s="37"/>
      <c r="BC601" s="37"/>
      <c r="BD601" s="37"/>
      <c r="BE601" s="37"/>
      <c r="BF601" s="37"/>
      <c r="BG601" s="37"/>
      <c r="BH601" s="37"/>
      <c r="BI601" s="37"/>
      <c r="BJ601" s="37"/>
      <c r="BK601" s="37"/>
      <c r="BL601" s="37"/>
      <c r="BM601" s="37"/>
      <c r="BN601" s="37"/>
      <c r="BO601" s="37"/>
      <c r="BP601" s="37"/>
      <c r="BQ601" s="37"/>
      <c r="BR601" s="37"/>
      <c r="BS601" s="37"/>
      <c r="BT601" s="37"/>
      <c r="BU601" s="37"/>
      <c r="BV601" s="37"/>
      <c r="BW601" s="37"/>
      <c r="BX601" s="37"/>
      <c r="BY601" s="37"/>
      <c r="BZ601" s="37"/>
      <c r="CA601" s="37"/>
      <c r="CB601" s="37"/>
      <c r="CC601" s="37"/>
      <c r="CD601" s="37"/>
    </row>
    <row r="602" spans="1:82" ht="16.5" customHeight="1" x14ac:dyDescent="0.15">
      <c r="A602" s="39"/>
      <c r="B602" s="39"/>
      <c r="C602" s="39"/>
      <c r="D602" s="39"/>
      <c r="E602" s="39"/>
      <c r="F602" s="39"/>
      <c r="G602" s="39"/>
      <c r="H602" s="37"/>
      <c r="I602" s="40"/>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c r="AN602" s="37"/>
      <c r="AO602" s="37"/>
      <c r="AP602" s="37"/>
      <c r="AQ602" s="37"/>
      <c r="AR602" s="37"/>
      <c r="AS602" s="37"/>
      <c r="AT602" s="37"/>
      <c r="AU602" s="37"/>
      <c r="AV602" s="37"/>
      <c r="AW602" s="37"/>
      <c r="AX602" s="37"/>
      <c r="AY602" s="37"/>
      <c r="AZ602" s="37"/>
      <c r="BA602" s="37"/>
      <c r="BB602" s="37"/>
      <c r="BC602" s="37"/>
      <c r="BD602" s="37"/>
      <c r="BE602" s="37"/>
      <c r="BF602" s="37"/>
      <c r="BG602" s="37"/>
      <c r="BH602" s="37"/>
      <c r="BI602" s="37"/>
      <c r="BJ602" s="37"/>
      <c r="BK602" s="37"/>
      <c r="BL602" s="37"/>
      <c r="BM602" s="37"/>
      <c r="BN602" s="37"/>
      <c r="BO602" s="37"/>
      <c r="BP602" s="37"/>
      <c r="BQ602" s="37"/>
      <c r="BR602" s="37"/>
      <c r="BS602" s="37"/>
      <c r="BT602" s="37"/>
      <c r="BU602" s="37"/>
      <c r="BV602" s="37"/>
      <c r="BW602" s="37"/>
      <c r="BX602" s="37"/>
      <c r="BY602" s="37"/>
      <c r="BZ602" s="37"/>
      <c r="CA602" s="37"/>
      <c r="CB602" s="37"/>
      <c r="CC602" s="37"/>
      <c r="CD602" s="37"/>
    </row>
    <row r="603" spans="1:82" ht="16.5" customHeight="1" x14ac:dyDescent="0.15">
      <c r="A603" s="39"/>
      <c r="B603" s="39"/>
      <c r="C603" s="39"/>
      <c r="D603" s="39"/>
      <c r="E603" s="39"/>
      <c r="F603" s="39"/>
      <c r="G603" s="39"/>
      <c r="H603" s="37"/>
      <c r="I603" s="40"/>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c r="AQ603" s="37"/>
      <c r="AR603" s="37"/>
      <c r="AS603" s="37"/>
      <c r="AT603" s="37"/>
      <c r="AU603" s="37"/>
      <c r="AV603" s="37"/>
      <c r="AW603" s="37"/>
      <c r="AX603" s="37"/>
      <c r="AY603" s="37"/>
      <c r="AZ603" s="37"/>
      <c r="BA603" s="37"/>
      <c r="BB603" s="37"/>
      <c r="BC603" s="37"/>
      <c r="BD603" s="37"/>
      <c r="BE603" s="37"/>
      <c r="BF603" s="37"/>
      <c r="BG603" s="37"/>
      <c r="BH603" s="37"/>
      <c r="BI603" s="37"/>
      <c r="BJ603" s="37"/>
      <c r="BK603" s="37"/>
      <c r="BL603" s="37"/>
      <c r="BM603" s="37"/>
      <c r="BN603" s="37"/>
      <c r="BO603" s="37"/>
      <c r="BP603" s="37"/>
      <c r="BQ603" s="37"/>
      <c r="BR603" s="37"/>
      <c r="BS603" s="37"/>
      <c r="BT603" s="37"/>
      <c r="BU603" s="37"/>
      <c r="BV603" s="37"/>
      <c r="BW603" s="37"/>
      <c r="BX603" s="37"/>
      <c r="BY603" s="37"/>
      <c r="BZ603" s="37"/>
      <c r="CA603" s="37"/>
      <c r="CB603" s="37"/>
      <c r="CC603" s="37"/>
      <c r="CD603" s="37"/>
    </row>
    <row r="604" spans="1:82" ht="16.5" customHeight="1" x14ac:dyDescent="0.15">
      <c r="A604" s="39"/>
      <c r="B604" s="39"/>
      <c r="C604" s="39"/>
      <c r="D604" s="39"/>
      <c r="E604" s="39"/>
      <c r="F604" s="39"/>
      <c r="G604" s="39"/>
      <c r="H604" s="37"/>
      <c r="I604" s="40"/>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c r="AQ604" s="37"/>
      <c r="AR604" s="37"/>
      <c r="AS604" s="37"/>
      <c r="AT604" s="37"/>
      <c r="AU604" s="37"/>
      <c r="AV604" s="37"/>
      <c r="AW604" s="37"/>
      <c r="AX604" s="37"/>
      <c r="AY604" s="37"/>
      <c r="AZ604" s="37"/>
      <c r="BA604" s="37"/>
      <c r="BB604" s="37"/>
      <c r="BC604" s="37"/>
      <c r="BD604" s="37"/>
      <c r="BE604" s="37"/>
      <c r="BF604" s="37"/>
      <c r="BG604" s="37"/>
      <c r="BH604" s="37"/>
      <c r="BI604" s="37"/>
      <c r="BJ604" s="37"/>
      <c r="BK604" s="37"/>
      <c r="BL604" s="37"/>
      <c r="BM604" s="37"/>
      <c r="BN604" s="37"/>
      <c r="BO604" s="37"/>
      <c r="BP604" s="37"/>
      <c r="BQ604" s="37"/>
      <c r="BR604" s="37"/>
      <c r="BS604" s="37"/>
      <c r="BT604" s="37"/>
      <c r="BU604" s="37"/>
      <c r="BV604" s="37"/>
      <c r="BW604" s="37"/>
      <c r="BX604" s="37"/>
      <c r="BY604" s="37"/>
      <c r="BZ604" s="37"/>
      <c r="CA604" s="37"/>
      <c r="CB604" s="37"/>
      <c r="CC604" s="37"/>
      <c r="CD604" s="37"/>
    </row>
    <row r="605" spans="1:82" ht="16.5" customHeight="1" x14ac:dyDescent="0.15">
      <c r="A605" s="39"/>
      <c r="B605" s="39"/>
      <c r="C605" s="39"/>
      <c r="D605" s="39"/>
      <c r="E605" s="39"/>
      <c r="F605" s="39"/>
      <c r="G605" s="39"/>
      <c r="H605" s="37"/>
      <c r="I605" s="40"/>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c r="AQ605" s="37"/>
      <c r="AR605" s="37"/>
      <c r="AS605" s="37"/>
      <c r="AT605" s="37"/>
      <c r="AU605" s="37"/>
      <c r="AV605" s="37"/>
      <c r="AW605" s="37"/>
      <c r="AX605" s="37"/>
      <c r="AY605" s="37"/>
      <c r="AZ605" s="37"/>
      <c r="BA605" s="37"/>
      <c r="BB605" s="37"/>
      <c r="BC605" s="37"/>
      <c r="BD605" s="37"/>
      <c r="BE605" s="37"/>
      <c r="BF605" s="37"/>
      <c r="BG605" s="37"/>
      <c r="BH605" s="37"/>
      <c r="BI605" s="37"/>
      <c r="BJ605" s="37"/>
      <c r="BK605" s="37"/>
      <c r="BL605" s="37"/>
      <c r="BM605" s="37"/>
      <c r="BN605" s="37"/>
      <c r="BO605" s="37"/>
      <c r="BP605" s="37"/>
      <c r="BQ605" s="37"/>
      <c r="BR605" s="37"/>
      <c r="BS605" s="37"/>
      <c r="BT605" s="37"/>
      <c r="BU605" s="37"/>
      <c r="BV605" s="37"/>
      <c r="BW605" s="37"/>
      <c r="BX605" s="37"/>
      <c r="BY605" s="37"/>
      <c r="BZ605" s="37"/>
      <c r="CA605" s="37"/>
      <c r="CB605" s="37"/>
      <c r="CC605" s="37"/>
      <c r="CD605" s="37"/>
    </row>
    <row r="606" spans="1:82" ht="16.5" customHeight="1" x14ac:dyDescent="0.15">
      <c r="A606" s="39"/>
      <c r="B606" s="39"/>
      <c r="C606" s="39"/>
      <c r="D606" s="39"/>
      <c r="E606" s="39"/>
      <c r="F606" s="39"/>
      <c r="G606" s="39"/>
      <c r="H606" s="37"/>
      <c r="I606" s="40"/>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c r="AQ606" s="37"/>
      <c r="AR606" s="37"/>
      <c r="AS606" s="37"/>
      <c r="AT606" s="37"/>
      <c r="AU606" s="37"/>
      <c r="AV606" s="37"/>
      <c r="AW606" s="37"/>
      <c r="AX606" s="37"/>
      <c r="AY606" s="37"/>
      <c r="AZ606" s="37"/>
      <c r="BA606" s="37"/>
      <c r="BB606" s="37"/>
      <c r="BC606" s="37"/>
      <c r="BD606" s="37"/>
      <c r="BE606" s="37"/>
      <c r="BF606" s="37"/>
      <c r="BG606" s="37"/>
      <c r="BH606" s="37"/>
      <c r="BI606" s="37"/>
      <c r="BJ606" s="37"/>
      <c r="BK606" s="37"/>
      <c r="BL606" s="37"/>
      <c r="BM606" s="37"/>
      <c r="BN606" s="37"/>
      <c r="BO606" s="37"/>
      <c r="BP606" s="37"/>
      <c r="BQ606" s="37"/>
      <c r="BR606" s="37"/>
      <c r="BS606" s="37"/>
      <c r="BT606" s="37"/>
      <c r="BU606" s="37"/>
      <c r="BV606" s="37"/>
      <c r="BW606" s="37"/>
      <c r="BX606" s="37"/>
      <c r="BY606" s="37"/>
      <c r="BZ606" s="37"/>
      <c r="CA606" s="37"/>
      <c r="CB606" s="37"/>
      <c r="CC606" s="37"/>
      <c r="CD606" s="37"/>
    </row>
    <row r="607" spans="1:82" ht="16.5" customHeight="1" x14ac:dyDescent="0.15">
      <c r="A607" s="39"/>
      <c r="B607" s="39"/>
      <c r="C607" s="39"/>
      <c r="D607" s="39"/>
      <c r="E607" s="39"/>
      <c r="F607" s="39"/>
      <c r="G607" s="39"/>
      <c r="H607" s="37"/>
      <c r="I607" s="40"/>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c r="AQ607" s="37"/>
      <c r="AR607" s="37"/>
      <c r="AS607" s="37"/>
      <c r="AT607" s="37"/>
      <c r="AU607" s="37"/>
      <c r="AV607" s="37"/>
      <c r="AW607" s="37"/>
      <c r="AX607" s="37"/>
      <c r="AY607" s="37"/>
      <c r="AZ607" s="37"/>
      <c r="BA607" s="37"/>
      <c r="BB607" s="37"/>
      <c r="BC607" s="37"/>
      <c r="BD607" s="37"/>
      <c r="BE607" s="37"/>
      <c r="BF607" s="37"/>
      <c r="BG607" s="37"/>
      <c r="BH607" s="37"/>
      <c r="BI607" s="37"/>
      <c r="BJ607" s="37"/>
      <c r="BK607" s="37"/>
      <c r="BL607" s="37"/>
      <c r="BM607" s="37"/>
      <c r="BN607" s="37"/>
      <c r="BO607" s="37"/>
      <c r="BP607" s="37"/>
      <c r="BQ607" s="37"/>
      <c r="BR607" s="37"/>
      <c r="BS607" s="37"/>
      <c r="BT607" s="37"/>
      <c r="BU607" s="37"/>
      <c r="BV607" s="37"/>
      <c r="BW607" s="37"/>
      <c r="BX607" s="37"/>
      <c r="BY607" s="37"/>
      <c r="BZ607" s="37"/>
      <c r="CA607" s="37"/>
      <c r="CB607" s="37"/>
      <c r="CC607" s="37"/>
      <c r="CD607" s="37"/>
    </row>
    <row r="608" spans="1:82" ht="16.5" customHeight="1" x14ac:dyDescent="0.15">
      <c r="A608" s="39"/>
      <c r="B608" s="39"/>
      <c r="C608" s="39"/>
      <c r="D608" s="39"/>
      <c r="E608" s="39"/>
      <c r="F608" s="39"/>
      <c r="G608" s="39"/>
      <c r="H608" s="37"/>
      <c r="I608" s="40"/>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c r="AQ608" s="37"/>
      <c r="AR608" s="37"/>
      <c r="AS608" s="37"/>
      <c r="AT608" s="37"/>
      <c r="AU608" s="37"/>
      <c r="AV608" s="37"/>
      <c r="AW608" s="37"/>
      <c r="AX608" s="37"/>
      <c r="AY608" s="37"/>
      <c r="AZ608" s="37"/>
      <c r="BA608" s="37"/>
      <c r="BB608" s="37"/>
      <c r="BC608" s="37"/>
      <c r="BD608" s="37"/>
      <c r="BE608" s="37"/>
      <c r="BF608" s="37"/>
      <c r="BG608" s="37"/>
      <c r="BH608" s="37"/>
      <c r="BI608" s="37"/>
      <c r="BJ608" s="37"/>
      <c r="BK608" s="37"/>
      <c r="BL608" s="37"/>
      <c r="BM608" s="37"/>
      <c r="BN608" s="37"/>
      <c r="BO608" s="37"/>
      <c r="BP608" s="37"/>
      <c r="BQ608" s="37"/>
      <c r="BR608" s="37"/>
      <c r="BS608" s="37"/>
      <c r="BT608" s="37"/>
      <c r="BU608" s="37"/>
      <c r="BV608" s="37"/>
      <c r="BW608" s="37"/>
      <c r="BX608" s="37"/>
      <c r="BY608" s="37"/>
      <c r="BZ608" s="37"/>
      <c r="CA608" s="37"/>
      <c r="CB608" s="37"/>
      <c r="CC608" s="37"/>
      <c r="CD608" s="37"/>
    </row>
    <row r="609" spans="1:82" ht="16.5" customHeight="1" x14ac:dyDescent="0.15">
      <c r="A609" s="39"/>
      <c r="B609" s="39"/>
      <c r="C609" s="39"/>
      <c r="D609" s="39"/>
      <c r="E609" s="39"/>
      <c r="F609" s="39"/>
      <c r="G609" s="39"/>
      <c r="H609" s="37"/>
      <c r="I609" s="40"/>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c r="AQ609" s="37"/>
      <c r="AR609" s="37"/>
      <c r="AS609" s="37"/>
      <c r="AT609" s="37"/>
      <c r="AU609" s="37"/>
      <c r="AV609" s="37"/>
      <c r="AW609" s="37"/>
      <c r="AX609" s="37"/>
      <c r="AY609" s="37"/>
      <c r="AZ609" s="37"/>
      <c r="BA609" s="37"/>
      <c r="BB609" s="37"/>
      <c r="BC609" s="37"/>
      <c r="BD609" s="37"/>
      <c r="BE609" s="37"/>
      <c r="BF609" s="37"/>
      <c r="BG609" s="37"/>
      <c r="BH609" s="37"/>
      <c r="BI609" s="37"/>
      <c r="BJ609" s="37"/>
      <c r="BK609" s="37"/>
      <c r="BL609" s="37"/>
      <c r="BM609" s="37"/>
      <c r="BN609" s="37"/>
      <c r="BO609" s="37"/>
      <c r="BP609" s="37"/>
      <c r="BQ609" s="37"/>
      <c r="BR609" s="37"/>
      <c r="BS609" s="37"/>
      <c r="BT609" s="37"/>
      <c r="BU609" s="37"/>
      <c r="BV609" s="37"/>
      <c r="BW609" s="37"/>
      <c r="BX609" s="37"/>
      <c r="BY609" s="37"/>
      <c r="BZ609" s="37"/>
      <c r="CA609" s="37"/>
      <c r="CB609" s="37"/>
      <c r="CC609" s="37"/>
      <c r="CD609" s="37"/>
    </row>
    <row r="610" spans="1:82" ht="16.5" customHeight="1" x14ac:dyDescent="0.15">
      <c r="A610" s="39"/>
      <c r="B610" s="39"/>
      <c r="C610" s="39"/>
      <c r="D610" s="39"/>
      <c r="E610" s="39"/>
      <c r="F610" s="39"/>
      <c r="G610" s="39"/>
      <c r="H610" s="37"/>
      <c r="I610" s="40"/>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c r="AQ610" s="37"/>
      <c r="AR610" s="37"/>
      <c r="AS610" s="37"/>
      <c r="AT610" s="37"/>
      <c r="AU610" s="37"/>
      <c r="AV610" s="37"/>
      <c r="AW610" s="37"/>
      <c r="AX610" s="37"/>
      <c r="AY610" s="37"/>
      <c r="AZ610" s="37"/>
      <c r="BA610" s="37"/>
      <c r="BB610" s="37"/>
      <c r="BC610" s="37"/>
      <c r="BD610" s="37"/>
      <c r="BE610" s="37"/>
      <c r="BF610" s="37"/>
      <c r="BG610" s="37"/>
      <c r="BH610" s="37"/>
      <c r="BI610" s="37"/>
      <c r="BJ610" s="37"/>
      <c r="BK610" s="37"/>
      <c r="BL610" s="37"/>
      <c r="BM610" s="37"/>
      <c r="BN610" s="37"/>
      <c r="BO610" s="37"/>
      <c r="BP610" s="37"/>
      <c r="BQ610" s="37"/>
      <c r="BR610" s="37"/>
      <c r="BS610" s="37"/>
      <c r="BT610" s="37"/>
      <c r="BU610" s="37"/>
      <c r="BV610" s="37"/>
      <c r="BW610" s="37"/>
      <c r="BX610" s="37"/>
      <c r="BY610" s="37"/>
      <c r="BZ610" s="37"/>
      <c r="CA610" s="37"/>
      <c r="CB610" s="37"/>
      <c r="CC610" s="37"/>
      <c r="CD610" s="37"/>
    </row>
    <row r="611" spans="1:82" ht="16.5" customHeight="1" x14ac:dyDescent="0.15">
      <c r="A611" s="39"/>
      <c r="B611" s="39"/>
      <c r="C611" s="39"/>
      <c r="D611" s="39"/>
      <c r="E611" s="39"/>
      <c r="F611" s="39"/>
      <c r="G611" s="39"/>
      <c r="H611" s="37"/>
      <c r="I611" s="40"/>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c r="AQ611" s="37"/>
      <c r="AR611" s="37"/>
      <c r="AS611" s="37"/>
      <c r="AT611" s="37"/>
      <c r="AU611" s="37"/>
      <c r="AV611" s="37"/>
      <c r="AW611" s="37"/>
      <c r="AX611" s="37"/>
      <c r="AY611" s="37"/>
      <c r="AZ611" s="37"/>
      <c r="BA611" s="37"/>
      <c r="BB611" s="37"/>
      <c r="BC611" s="37"/>
      <c r="BD611" s="37"/>
      <c r="BE611" s="37"/>
      <c r="BF611" s="37"/>
      <c r="BG611" s="37"/>
      <c r="BH611" s="37"/>
      <c r="BI611" s="37"/>
      <c r="BJ611" s="37"/>
      <c r="BK611" s="37"/>
      <c r="BL611" s="37"/>
      <c r="BM611" s="37"/>
      <c r="BN611" s="37"/>
      <c r="BO611" s="37"/>
      <c r="BP611" s="37"/>
      <c r="BQ611" s="37"/>
      <c r="BR611" s="37"/>
      <c r="BS611" s="37"/>
      <c r="BT611" s="37"/>
      <c r="BU611" s="37"/>
      <c r="BV611" s="37"/>
      <c r="BW611" s="37"/>
      <c r="BX611" s="37"/>
      <c r="BY611" s="37"/>
      <c r="BZ611" s="37"/>
      <c r="CA611" s="37"/>
      <c r="CB611" s="37"/>
      <c r="CC611" s="37"/>
      <c r="CD611" s="37"/>
    </row>
    <row r="612" spans="1:82" ht="16.5" customHeight="1" x14ac:dyDescent="0.15">
      <c r="A612" s="39"/>
      <c r="B612" s="39"/>
      <c r="C612" s="39"/>
      <c r="D612" s="39"/>
      <c r="E612" s="39"/>
      <c r="F612" s="39"/>
      <c r="G612" s="39"/>
      <c r="H612" s="37"/>
      <c r="I612" s="40"/>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c r="AQ612" s="37"/>
      <c r="AR612" s="37"/>
      <c r="AS612" s="37"/>
      <c r="AT612" s="37"/>
      <c r="AU612" s="37"/>
      <c r="AV612" s="37"/>
      <c r="AW612" s="37"/>
      <c r="AX612" s="37"/>
      <c r="AY612" s="37"/>
      <c r="AZ612" s="37"/>
      <c r="BA612" s="37"/>
      <c r="BB612" s="37"/>
      <c r="BC612" s="37"/>
      <c r="BD612" s="37"/>
      <c r="BE612" s="37"/>
      <c r="BF612" s="37"/>
      <c r="BG612" s="37"/>
      <c r="BH612" s="37"/>
      <c r="BI612" s="37"/>
      <c r="BJ612" s="37"/>
      <c r="BK612" s="37"/>
      <c r="BL612" s="37"/>
      <c r="BM612" s="37"/>
      <c r="BN612" s="37"/>
      <c r="BO612" s="37"/>
      <c r="BP612" s="37"/>
      <c r="BQ612" s="37"/>
      <c r="BR612" s="37"/>
      <c r="BS612" s="37"/>
      <c r="BT612" s="37"/>
      <c r="BU612" s="37"/>
      <c r="BV612" s="37"/>
      <c r="BW612" s="37"/>
      <c r="BX612" s="37"/>
      <c r="BY612" s="37"/>
      <c r="BZ612" s="37"/>
      <c r="CA612" s="37"/>
      <c r="CB612" s="37"/>
      <c r="CC612" s="37"/>
      <c r="CD612" s="37"/>
    </row>
    <row r="613" spans="1:82" ht="16.5" customHeight="1" x14ac:dyDescent="0.15">
      <c r="A613" s="39"/>
      <c r="B613" s="39"/>
      <c r="C613" s="39"/>
      <c r="D613" s="39"/>
      <c r="E613" s="39"/>
      <c r="F613" s="39"/>
      <c r="G613" s="39"/>
      <c r="H613" s="37"/>
      <c r="I613" s="40"/>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c r="AQ613" s="37"/>
      <c r="AR613" s="37"/>
      <c r="AS613" s="37"/>
      <c r="AT613" s="37"/>
      <c r="AU613" s="37"/>
      <c r="AV613" s="37"/>
      <c r="AW613" s="37"/>
      <c r="AX613" s="37"/>
      <c r="AY613" s="37"/>
      <c r="AZ613" s="37"/>
      <c r="BA613" s="37"/>
      <c r="BB613" s="37"/>
      <c r="BC613" s="37"/>
      <c r="BD613" s="37"/>
      <c r="BE613" s="37"/>
      <c r="BF613" s="37"/>
      <c r="BG613" s="37"/>
      <c r="BH613" s="37"/>
      <c r="BI613" s="37"/>
      <c r="BJ613" s="37"/>
      <c r="BK613" s="37"/>
      <c r="BL613" s="37"/>
      <c r="BM613" s="37"/>
      <c r="BN613" s="37"/>
      <c r="BO613" s="37"/>
      <c r="BP613" s="37"/>
      <c r="BQ613" s="37"/>
      <c r="BR613" s="37"/>
      <c r="BS613" s="37"/>
      <c r="BT613" s="37"/>
      <c r="BU613" s="37"/>
      <c r="BV613" s="37"/>
      <c r="BW613" s="37"/>
      <c r="BX613" s="37"/>
      <c r="BY613" s="37"/>
      <c r="BZ613" s="37"/>
      <c r="CA613" s="37"/>
      <c r="CB613" s="37"/>
      <c r="CC613" s="37"/>
      <c r="CD613" s="37"/>
    </row>
    <row r="614" spans="1:82" ht="16.5" customHeight="1" x14ac:dyDescent="0.15">
      <c r="A614" s="39"/>
      <c r="B614" s="39"/>
      <c r="C614" s="39"/>
      <c r="D614" s="39"/>
      <c r="E614" s="39"/>
      <c r="F614" s="39"/>
      <c r="G614" s="39"/>
      <c r="H614" s="37"/>
      <c r="I614" s="40"/>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c r="AQ614" s="37"/>
      <c r="AR614" s="37"/>
      <c r="AS614" s="37"/>
      <c r="AT614" s="37"/>
      <c r="AU614" s="37"/>
      <c r="AV614" s="37"/>
      <c r="AW614" s="37"/>
      <c r="AX614" s="37"/>
      <c r="AY614" s="37"/>
      <c r="AZ614" s="37"/>
      <c r="BA614" s="37"/>
      <c r="BB614" s="37"/>
      <c r="BC614" s="37"/>
      <c r="BD614" s="37"/>
      <c r="BE614" s="37"/>
      <c r="BF614" s="37"/>
      <c r="BG614" s="37"/>
      <c r="BH614" s="37"/>
      <c r="BI614" s="37"/>
      <c r="BJ614" s="37"/>
      <c r="BK614" s="37"/>
      <c r="BL614" s="37"/>
      <c r="BM614" s="37"/>
      <c r="BN614" s="37"/>
      <c r="BO614" s="37"/>
      <c r="BP614" s="37"/>
      <c r="BQ614" s="37"/>
      <c r="BR614" s="37"/>
      <c r="BS614" s="37"/>
      <c r="BT614" s="37"/>
      <c r="BU614" s="37"/>
      <c r="BV614" s="37"/>
      <c r="BW614" s="37"/>
      <c r="BX614" s="37"/>
      <c r="BY614" s="37"/>
      <c r="BZ614" s="37"/>
      <c r="CA614" s="37"/>
      <c r="CB614" s="37"/>
      <c r="CC614" s="37"/>
      <c r="CD614" s="37"/>
    </row>
    <row r="615" spans="1:82" ht="16.5" customHeight="1" x14ac:dyDescent="0.15">
      <c r="A615" s="39"/>
      <c r="B615" s="39"/>
      <c r="C615" s="39"/>
      <c r="D615" s="39"/>
      <c r="E615" s="39"/>
      <c r="F615" s="39"/>
      <c r="G615" s="39"/>
      <c r="H615" s="37"/>
      <c r="I615" s="40"/>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c r="AQ615" s="37"/>
      <c r="AR615" s="37"/>
      <c r="AS615" s="37"/>
      <c r="AT615" s="37"/>
      <c r="AU615" s="37"/>
      <c r="AV615" s="37"/>
      <c r="AW615" s="37"/>
      <c r="AX615" s="37"/>
      <c r="AY615" s="37"/>
      <c r="AZ615" s="37"/>
      <c r="BA615" s="37"/>
      <c r="BB615" s="37"/>
      <c r="BC615" s="37"/>
      <c r="BD615" s="37"/>
      <c r="BE615" s="37"/>
      <c r="BF615" s="37"/>
      <c r="BG615" s="37"/>
      <c r="BH615" s="37"/>
      <c r="BI615" s="37"/>
      <c r="BJ615" s="37"/>
      <c r="BK615" s="37"/>
      <c r="BL615" s="37"/>
      <c r="BM615" s="37"/>
      <c r="BN615" s="37"/>
      <c r="BO615" s="37"/>
      <c r="BP615" s="37"/>
      <c r="BQ615" s="37"/>
      <c r="BR615" s="37"/>
      <c r="BS615" s="37"/>
      <c r="BT615" s="37"/>
      <c r="BU615" s="37"/>
      <c r="BV615" s="37"/>
      <c r="BW615" s="37"/>
      <c r="BX615" s="37"/>
      <c r="BY615" s="37"/>
      <c r="BZ615" s="37"/>
      <c r="CA615" s="37"/>
      <c r="CB615" s="37"/>
      <c r="CC615" s="37"/>
      <c r="CD615" s="37"/>
    </row>
    <row r="616" spans="1:82" ht="16.5" customHeight="1" x14ac:dyDescent="0.15">
      <c r="A616" s="39"/>
      <c r="B616" s="39"/>
      <c r="C616" s="39"/>
      <c r="D616" s="39"/>
      <c r="E616" s="39"/>
      <c r="F616" s="39"/>
      <c r="G616" s="39"/>
      <c r="H616" s="37"/>
      <c r="I616" s="40"/>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c r="AQ616" s="37"/>
      <c r="AR616" s="37"/>
      <c r="AS616" s="37"/>
      <c r="AT616" s="37"/>
      <c r="AU616" s="37"/>
      <c r="AV616" s="37"/>
      <c r="AW616" s="37"/>
      <c r="AX616" s="37"/>
      <c r="AY616" s="37"/>
      <c r="AZ616" s="37"/>
      <c r="BA616" s="37"/>
      <c r="BB616" s="37"/>
      <c r="BC616" s="37"/>
      <c r="BD616" s="37"/>
      <c r="BE616" s="37"/>
      <c r="BF616" s="37"/>
      <c r="BG616" s="37"/>
      <c r="BH616" s="37"/>
      <c r="BI616" s="37"/>
      <c r="BJ616" s="37"/>
      <c r="BK616" s="37"/>
      <c r="BL616" s="37"/>
      <c r="BM616" s="37"/>
      <c r="BN616" s="37"/>
      <c r="BO616" s="37"/>
      <c r="BP616" s="37"/>
      <c r="BQ616" s="37"/>
      <c r="BR616" s="37"/>
      <c r="BS616" s="37"/>
      <c r="BT616" s="37"/>
      <c r="BU616" s="37"/>
      <c r="BV616" s="37"/>
      <c r="BW616" s="37"/>
      <c r="BX616" s="37"/>
      <c r="BY616" s="37"/>
      <c r="BZ616" s="37"/>
      <c r="CA616" s="37"/>
      <c r="CB616" s="37"/>
      <c r="CC616" s="37"/>
      <c r="CD616" s="37"/>
    </row>
    <row r="617" spans="1:82" ht="16.5" customHeight="1" x14ac:dyDescent="0.15">
      <c r="A617" s="39"/>
      <c r="B617" s="39"/>
      <c r="C617" s="39"/>
      <c r="D617" s="39"/>
      <c r="E617" s="39"/>
      <c r="F617" s="39"/>
      <c r="G617" s="39"/>
      <c r="H617" s="37"/>
      <c r="I617" s="40"/>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c r="AQ617" s="37"/>
      <c r="AR617" s="37"/>
      <c r="AS617" s="37"/>
      <c r="AT617" s="37"/>
      <c r="AU617" s="37"/>
      <c r="AV617" s="37"/>
      <c r="AW617" s="37"/>
      <c r="AX617" s="37"/>
      <c r="AY617" s="37"/>
      <c r="AZ617" s="37"/>
      <c r="BA617" s="37"/>
      <c r="BB617" s="37"/>
      <c r="BC617" s="37"/>
      <c r="BD617" s="37"/>
      <c r="BE617" s="37"/>
      <c r="BF617" s="37"/>
      <c r="BG617" s="37"/>
      <c r="BH617" s="37"/>
      <c r="BI617" s="37"/>
      <c r="BJ617" s="37"/>
      <c r="BK617" s="37"/>
      <c r="BL617" s="37"/>
      <c r="BM617" s="37"/>
      <c r="BN617" s="37"/>
      <c r="BO617" s="37"/>
      <c r="BP617" s="37"/>
      <c r="BQ617" s="37"/>
      <c r="BR617" s="37"/>
      <c r="BS617" s="37"/>
      <c r="BT617" s="37"/>
      <c r="BU617" s="37"/>
      <c r="BV617" s="37"/>
      <c r="BW617" s="37"/>
      <c r="BX617" s="37"/>
      <c r="BY617" s="37"/>
      <c r="BZ617" s="37"/>
      <c r="CA617" s="37"/>
      <c r="CB617" s="37"/>
      <c r="CC617" s="37"/>
      <c r="CD617" s="37"/>
    </row>
    <row r="618" spans="1:82" ht="16.5" customHeight="1" x14ac:dyDescent="0.15">
      <c r="A618" s="39"/>
      <c r="B618" s="39"/>
      <c r="C618" s="39"/>
      <c r="D618" s="39"/>
      <c r="E618" s="39"/>
      <c r="F618" s="39"/>
      <c r="G618" s="39"/>
      <c r="H618" s="37"/>
      <c r="I618" s="40"/>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c r="AQ618" s="37"/>
      <c r="AR618" s="37"/>
      <c r="AS618" s="37"/>
      <c r="AT618" s="37"/>
      <c r="AU618" s="37"/>
      <c r="AV618" s="37"/>
      <c r="AW618" s="37"/>
      <c r="AX618" s="37"/>
      <c r="AY618" s="37"/>
      <c r="AZ618" s="37"/>
      <c r="BA618" s="37"/>
      <c r="BB618" s="37"/>
      <c r="BC618" s="37"/>
      <c r="BD618" s="37"/>
      <c r="BE618" s="37"/>
      <c r="BF618" s="37"/>
      <c r="BG618" s="37"/>
      <c r="BH618" s="37"/>
      <c r="BI618" s="37"/>
      <c r="BJ618" s="37"/>
      <c r="BK618" s="37"/>
      <c r="BL618" s="37"/>
      <c r="BM618" s="37"/>
      <c r="BN618" s="37"/>
      <c r="BO618" s="37"/>
      <c r="BP618" s="37"/>
      <c r="BQ618" s="37"/>
      <c r="BR618" s="37"/>
      <c r="BS618" s="37"/>
      <c r="BT618" s="37"/>
      <c r="BU618" s="37"/>
      <c r="BV618" s="37"/>
      <c r="BW618" s="37"/>
      <c r="BX618" s="37"/>
      <c r="BY618" s="37"/>
      <c r="BZ618" s="37"/>
      <c r="CA618" s="37"/>
      <c r="CB618" s="37"/>
      <c r="CC618" s="37"/>
      <c r="CD618" s="37"/>
    </row>
    <row r="619" spans="1:82" ht="16.5" customHeight="1" x14ac:dyDescent="0.15">
      <c r="A619" s="39"/>
      <c r="B619" s="39"/>
      <c r="C619" s="39"/>
      <c r="D619" s="39"/>
      <c r="E619" s="39"/>
      <c r="F619" s="39"/>
      <c r="G619" s="39"/>
      <c r="H619" s="37"/>
      <c r="I619" s="40"/>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c r="AQ619" s="37"/>
      <c r="AR619" s="37"/>
      <c r="AS619" s="37"/>
      <c r="AT619" s="37"/>
      <c r="AU619" s="37"/>
      <c r="AV619" s="37"/>
      <c r="AW619" s="37"/>
      <c r="AX619" s="37"/>
      <c r="AY619" s="37"/>
      <c r="AZ619" s="37"/>
      <c r="BA619" s="37"/>
      <c r="BB619" s="37"/>
      <c r="BC619" s="37"/>
      <c r="BD619" s="37"/>
      <c r="BE619" s="37"/>
      <c r="BF619" s="37"/>
      <c r="BG619" s="37"/>
      <c r="BH619" s="37"/>
      <c r="BI619" s="37"/>
      <c r="BJ619" s="37"/>
      <c r="BK619" s="37"/>
      <c r="BL619" s="37"/>
      <c r="BM619" s="37"/>
      <c r="BN619" s="37"/>
      <c r="BO619" s="37"/>
      <c r="BP619" s="37"/>
      <c r="BQ619" s="37"/>
      <c r="BR619" s="37"/>
      <c r="BS619" s="37"/>
      <c r="BT619" s="37"/>
      <c r="BU619" s="37"/>
      <c r="BV619" s="37"/>
      <c r="BW619" s="37"/>
      <c r="BX619" s="37"/>
      <c r="BY619" s="37"/>
      <c r="BZ619" s="37"/>
      <c r="CA619" s="37"/>
      <c r="CB619" s="37"/>
      <c r="CC619" s="37"/>
      <c r="CD619" s="37"/>
    </row>
    <row r="620" spans="1:82" ht="16.5" customHeight="1" x14ac:dyDescent="0.15">
      <c r="A620" s="39"/>
      <c r="B620" s="39"/>
      <c r="C620" s="39"/>
      <c r="D620" s="39"/>
      <c r="E620" s="39"/>
      <c r="F620" s="39"/>
      <c r="G620" s="39"/>
      <c r="H620" s="37"/>
      <c r="I620" s="40"/>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c r="AQ620" s="37"/>
      <c r="AR620" s="37"/>
      <c r="AS620" s="37"/>
      <c r="AT620" s="37"/>
      <c r="AU620" s="37"/>
      <c r="AV620" s="37"/>
      <c r="AW620" s="37"/>
      <c r="AX620" s="37"/>
      <c r="AY620" s="37"/>
      <c r="AZ620" s="37"/>
      <c r="BA620" s="37"/>
      <c r="BB620" s="37"/>
      <c r="BC620" s="37"/>
      <c r="BD620" s="37"/>
      <c r="BE620" s="37"/>
      <c r="BF620" s="37"/>
      <c r="BG620" s="37"/>
      <c r="BH620" s="37"/>
      <c r="BI620" s="37"/>
      <c r="BJ620" s="37"/>
      <c r="BK620" s="37"/>
      <c r="BL620" s="37"/>
      <c r="BM620" s="37"/>
      <c r="BN620" s="37"/>
      <c r="BO620" s="37"/>
      <c r="BP620" s="37"/>
      <c r="BQ620" s="37"/>
      <c r="BR620" s="37"/>
      <c r="BS620" s="37"/>
      <c r="BT620" s="37"/>
      <c r="BU620" s="37"/>
      <c r="BV620" s="37"/>
      <c r="BW620" s="37"/>
      <c r="BX620" s="37"/>
      <c r="BY620" s="37"/>
      <c r="BZ620" s="37"/>
      <c r="CA620" s="37"/>
      <c r="CB620" s="37"/>
      <c r="CC620" s="37"/>
      <c r="CD620" s="37"/>
    </row>
    <row r="621" spans="1:82" ht="16.5" customHeight="1" x14ac:dyDescent="0.15">
      <c r="A621" s="39"/>
      <c r="B621" s="39"/>
      <c r="C621" s="39"/>
      <c r="D621" s="39"/>
      <c r="E621" s="39"/>
      <c r="F621" s="39"/>
      <c r="G621" s="39"/>
      <c r="H621" s="37"/>
      <c r="I621" s="40"/>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c r="AQ621" s="37"/>
      <c r="AR621" s="37"/>
      <c r="AS621" s="37"/>
      <c r="AT621" s="37"/>
      <c r="AU621" s="37"/>
      <c r="AV621" s="37"/>
      <c r="AW621" s="37"/>
      <c r="AX621" s="37"/>
      <c r="AY621" s="37"/>
      <c r="AZ621" s="37"/>
      <c r="BA621" s="37"/>
      <c r="BB621" s="37"/>
      <c r="BC621" s="37"/>
      <c r="BD621" s="37"/>
      <c r="BE621" s="37"/>
      <c r="BF621" s="37"/>
      <c r="BG621" s="37"/>
      <c r="BH621" s="37"/>
      <c r="BI621" s="37"/>
      <c r="BJ621" s="37"/>
      <c r="BK621" s="37"/>
      <c r="BL621" s="37"/>
      <c r="BM621" s="37"/>
      <c r="BN621" s="37"/>
      <c r="BO621" s="37"/>
      <c r="BP621" s="37"/>
      <c r="BQ621" s="37"/>
      <c r="BR621" s="37"/>
      <c r="BS621" s="37"/>
      <c r="BT621" s="37"/>
      <c r="BU621" s="37"/>
      <c r="BV621" s="37"/>
      <c r="BW621" s="37"/>
      <c r="BX621" s="37"/>
      <c r="BY621" s="37"/>
      <c r="BZ621" s="37"/>
      <c r="CA621" s="37"/>
      <c r="CB621" s="37"/>
      <c r="CC621" s="37"/>
      <c r="CD621" s="37"/>
    </row>
    <row r="622" spans="1:82" ht="16.5" customHeight="1" x14ac:dyDescent="0.15">
      <c r="A622" s="39"/>
      <c r="B622" s="39"/>
      <c r="C622" s="39"/>
      <c r="D622" s="39"/>
      <c r="E622" s="39"/>
      <c r="F622" s="39"/>
      <c r="G622" s="39"/>
      <c r="H622" s="37"/>
      <c r="I622" s="40"/>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c r="AQ622" s="37"/>
      <c r="AR622" s="37"/>
      <c r="AS622" s="37"/>
      <c r="AT622" s="37"/>
      <c r="AU622" s="37"/>
      <c r="AV622" s="37"/>
      <c r="AW622" s="37"/>
      <c r="AX622" s="37"/>
      <c r="AY622" s="37"/>
      <c r="AZ622" s="37"/>
      <c r="BA622" s="37"/>
      <c r="BB622" s="37"/>
      <c r="BC622" s="37"/>
      <c r="BD622" s="37"/>
      <c r="BE622" s="37"/>
      <c r="BF622" s="37"/>
      <c r="BG622" s="37"/>
      <c r="BH622" s="37"/>
      <c r="BI622" s="37"/>
      <c r="BJ622" s="37"/>
      <c r="BK622" s="37"/>
      <c r="BL622" s="37"/>
      <c r="BM622" s="37"/>
      <c r="BN622" s="37"/>
      <c r="BO622" s="37"/>
      <c r="BP622" s="37"/>
      <c r="BQ622" s="37"/>
      <c r="BR622" s="37"/>
      <c r="BS622" s="37"/>
      <c r="BT622" s="37"/>
      <c r="BU622" s="37"/>
      <c r="BV622" s="37"/>
      <c r="BW622" s="37"/>
      <c r="BX622" s="37"/>
      <c r="BY622" s="37"/>
      <c r="BZ622" s="37"/>
      <c r="CA622" s="37"/>
      <c r="CB622" s="37"/>
      <c r="CC622" s="37"/>
      <c r="CD622" s="37"/>
    </row>
    <row r="623" spans="1:82" ht="16.5" customHeight="1" x14ac:dyDescent="0.15">
      <c r="A623" s="39"/>
      <c r="B623" s="39"/>
      <c r="C623" s="39"/>
      <c r="D623" s="39"/>
      <c r="E623" s="39"/>
      <c r="F623" s="39"/>
      <c r="G623" s="39"/>
      <c r="H623" s="37"/>
      <c r="I623" s="40"/>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c r="AQ623" s="37"/>
      <c r="AR623" s="37"/>
      <c r="AS623" s="37"/>
      <c r="AT623" s="37"/>
      <c r="AU623" s="37"/>
      <c r="AV623" s="37"/>
      <c r="AW623" s="37"/>
      <c r="AX623" s="37"/>
      <c r="AY623" s="37"/>
      <c r="AZ623" s="37"/>
      <c r="BA623" s="37"/>
      <c r="BB623" s="37"/>
      <c r="BC623" s="37"/>
      <c r="BD623" s="37"/>
      <c r="BE623" s="37"/>
      <c r="BF623" s="37"/>
      <c r="BG623" s="37"/>
      <c r="BH623" s="37"/>
      <c r="BI623" s="37"/>
      <c r="BJ623" s="37"/>
      <c r="BK623" s="37"/>
      <c r="BL623" s="37"/>
      <c r="BM623" s="37"/>
      <c r="BN623" s="37"/>
      <c r="BO623" s="37"/>
      <c r="BP623" s="37"/>
      <c r="BQ623" s="37"/>
      <c r="BR623" s="37"/>
      <c r="BS623" s="37"/>
      <c r="BT623" s="37"/>
      <c r="BU623" s="37"/>
      <c r="BV623" s="37"/>
      <c r="BW623" s="37"/>
      <c r="BX623" s="37"/>
      <c r="BY623" s="37"/>
      <c r="BZ623" s="37"/>
      <c r="CA623" s="37"/>
      <c r="CB623" s="37"/>
      <c r="CC623" s="37"/>
      <c r="CD623" s="37"/>
    </row>
    <row r="624" spans="1:82" ht="16.5" customHeight="1" x14ac:dyDescent="0.15">
      <c r="A624" s="39"/>
      <c r="B624" s="39"/>
      <c r="C624" s="39"/>
      <c r="D624" s="39"/>
      <c r="E624" s="39"/>
      <c r="F624" s="39"/>
      <c r="G624" s="39"/>
      <c r="H624" s="37"/>
      <c r="I624" s="40"/>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c r="AQ624" s="37"/>
      <c r="AR624" s="37"/>
      <c r="AS624" s="37"/>
      <c r="AT624" s="37"/>
      <c r="AU624" s="37"/>
      <c r="AV624" s="37"/>
      <c r="AW624" s="37"/>
      <c r="AX624" s="37"/>
      <c r="AY624" s="37"/>
      <c r="AZ624" s="37"/>
      <c r="BA624" s="37"/>
      <c r="BB624" s="37"/>
      <c r="BC624" s="37"/>
      <c r="BD624" s="37"/>
      <c r="BE624" s="37"/>
      <c r="BF624" s="37"/>
      <c r="BG624" s="37"/>
      <c r="BH624" s="37"/>
      <c r="BI624" s="37"/>
      <c r="BJ624" s="37"/>
      <c r="BK624" s="37"/>
      <c r="BL624" s="37"/>
      <c r="BM624" s="37"/>
      <c r="BN624" s="37"/>
      <c r="BO624" s="37"/>
      <c r="BP624" s="37"/>
      <c r="BQ624" s="37"/>
      <c r="BR624" s="37"/>
      <c r="BS624" s="37"/>
      <c r="BT624" s="37"/>
      <c r="BU624" s="37"/>
      <c r="BV624" s="37"/>
      <c r="BW624" s="37"/>
      <c r="BX624" s="37"/>
      <c r="BY624" s="37"/>
      <c r="BZ624" s="37"/>
      <c r="CA624" s="37"/>
      <c r="CB624" s="37"/>
      <c r="CC624" s="37"/>
      <c r="CD624" s="37"/>
    </row>
    <row r="625" spans="1:82" ht="16.5" customHeight="1" x14ac:dyDescent="0.15">
      <c r="A625" s="39"/>
      <c r="B625" s="39"/>
      <c r="C625" s="39"/>
      <c r="D625" s="39"/>
      <c r="E625" s="39"/>
      <c r="F625" s="39"/>
      <c r="G625" s="39"/>
      <c r="H625" s="37"/>
      <c r="I625" s="40"/>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c r="AQ625" s="37"/>
      <c r="AR625" s="37"/>
      <c r="AS625" s="37"/>
      <c r="AT625" s="37"/>
      <c r="AU625" s="37"/>
      <c r="AV625" s="37"/>
      <c r="AW625" s="37"/>
      <c r="AX625" s="37"/>
      <c r="AY625" s="37"/>
      <c r="AZ625" s="37"/>
      <c r="BA625" s="37"/>
      <c r="BB625" s="37"/>
      <c r="BC625" s="37"/>
      <c r="BD625" s="37"/>
      <c r="BE625" s="37"/>
      <c r="BF625" s="37"/>
      <c r="BG625" s="37"/>
      <c r="BH625" s="37"/>
      <c r="BI625" s="37"/>
      <c r="BJ625" s="37"/>
      <c r="BK625" s="37"/>
      <c r="BL625" s="37"/>
      <c r="BM625" s="37"/>
      <c r="BN625" s="37"/>
      <c r="BO625" s="37"/>
      <c r="BP625" s="37"/>
      <c r="BQ625" s="37"/>
      <c r="BR625" s="37"/>
      <c r="BS625" s="37"/>
      <c r="BT625" s="37"/>
      <c r="BU625" s="37"/>
      <c r="BV625" s="37"/>
      <c r="BW625" s="37"/>
      <c r="BX625" s="37"/>
      <c r="BY625" s="37"/>
      <c r="BZ625" s="37"/>
      <c r="CA625" s="37"/>
      <c r="CB625" s="37"/>
      <c r="CC625" s="37"/>
      <c r="CD625" s="37"/>
    </row>
    <row r="626" spans="1:82" ht="16.5" customHeight="1" x14ac:dyDescent="0.15">
      <c r="A626" s="39"/>
      <c r="B626" s="39"/>
      <c r="C626" s="39"/>
      <c r="D626" s="39"/>
      <c r="E626" s="39"/>
      <c r="F626" s="39"/>
      <c r="G626" s="39"/>
      <c r="H626" s="37"/>
      <c r="I626" s="40"/>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c r="AQ626" s="37"/>
      <c r="AR626" s="37"/>
      <c r="AS626" s="37"/>
      <c r="AT626" s="37"/>
      <c r="AU626" s="37"/>
      <c r="AV626" s="37"/>
      <c r="AW626" s="37"/>
      <c r="AX626" s="37"/>
      <c r="AY626" s="37"/>
      <c r="AZ626" s="37"/>
      <c r="BA626" s="37"/>
      <c r="BB626" s="37"/>
      <c r="BC626" s="37"/>
      <c r="BD626" s="37"/>
      <c r="BE626" s="37"/>
      <c r="BF626" s="37"/>
      <c r="BG626" s="37"/>
      <c r="BH626" s="37"/>
      <c r="BI626" s="37"/>
      <c r="BJ626" s="37"/>
      <c r="BK626" s="37"/>
      <c r="BL626" s="37"/>
      <c r="BM626" s="37"/>
      <c r="BN626" s="37"/>
      <c r="BO626" s="37"/>
      <c r="BP626" s="37"/>
      <c r="BQ626" s="37"/>
      <c r="BR626" s="37"/>
      <c r="BS626" s="37"/>
      <c r="BT626" s="37"/>
      <c r="BU626" s="37"/>
      <c r="BV626" s="37"/>
      <c r="BW626" s="37"/>
      <c r="BX626" s="37"/>
      <c r="BY626" s="37"/>
      <c r="BZ626" s="37"/>
      <c r="CA626" s="37"/>
      <c r="CB626" s="37"/>
      <c r="CC626" s="37"/>
      <c r="CD626" s="37"/>
    </row>
    <row r="627" spans="1:82" ht="16.5" customHeight="1" x14ac:dyDescent="0.15">
      <c r="A627" s="39"/>
      <c r="B627" s="39"/>
      <c r="C627" s="39"/>
      <c r="D627" s="39"/>
      <c r="E627" s="39"/>
      <c r="F627" s="39"/>
      <c r="G627" s="39"/>
      <c r="H627" s="37"/>
      <c r="I627" s="40"/>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c r="AQ627" s="37"/>
      <c r="AR627" s="37"/>
      <c r="AS627" s="37"/>
      <c r="AT627" s="37"/>
      <c r="AU627" s="37"/>
      <c r="AV627" s="37"/>
      <c r="AW627" s="37"/>
      <c r="AX627" s="37"/>
      <c r="AY627" s="37"/>
      <c r="AZ627" s="37"/>
      <c r="BA627" s="37"/>
      <c r="BB627" s="37"/>
      <c r="BC627" s="37"/>
      <c r="BD627" s="37"/>
      <c r="BE627" s="37"/>
      <c r="BF627" s="37"/>
      <c r="BG627" s="37"/>
      <c r="BH627" s="37"/>
      <c r="BI627" s="37"/>
      <c r="BJ627" s="37"/>
      <c r="BK627" s="37"/>
      <c r="BL627" s="37"/>
      <c r="BM627" s="37"/>
      <c r="BN627" s="37"/>
      <c r="BO627" s="37"/>
      <c r="BP627" s="37"/>
      <c r="BQ627" s="37"/>
      <c r="BR627" s="37"/>
      <c r="BS627" s="37"/>
      <c r="BT627" s="37"/>
      <c r="BU627" s="37"/>
      <c r="BV627" s="37"/>
      <c r="BW627" s="37"/>
      <c r="BX627" s="37"/>
      <c r="BY627" s="37"/>
      <c r="BZ627" s="37"/>
      <c r="CA627" s="37"/>
      <c r="CB627" s="37"/>
      <c r="CC627" s="37"/>
      <c r="CD627" s="37"/>
    </row>
    <row r="628" spans="1:82" ht="16.5" customHeight="1" x14ac:dyDescent="0.15">
      <c r="A628" s="39"/>
      <c r="B628" s="39"/>
      <c r="C628" s="39"/>
      <c r="D628" s="39"/>
      <c r="E628" s="39"/>
      <c r="F628" s="39"/>
      <c r="G628" s="39"/>
      <c r="H628" s="37"/>
      <c r="I628" s="40"/>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c r="AQ628" s="37"/>
      <c r="AR628" s="37"/>
      <c r="AS628" s="37"/>
      <c r="AT628" s="37"/>
      <c r="AU628" s="37"/>
      <c r="AV628" s="37"/>
      <c r="AW628" s="37"/>
      <c r="AX628" s="37"/>
      <c r="AY628" s="37"/>
      <c r="AZ628" s="37"/>
      <c r="BA628" s="37"/>
      <c r="BB628" s="37"/>
      <c r="BC628" s="37"/>
      <c r="BD628" s="37"/>
      <c r="BE628" s="37"/>
      <c r="BF628" s="37"/>
      <c r="BG628" s="37"/>
      <c r="BH628" s="37"/>
      <c r="BI628" s="37"/>
      <c r="BJ628" s="37"/>
      <c r="BK628" s="37"/>
      <c r="BL628" s="37"/>
      <c r="BM628" s="37"/>
      <c r="BN628" s="37"/>
      <c r="BO628" s="37"/>
      <c r="BP628" s="37"/>
      <c r="BQ628" s="37"/>
      <c r="BR628" s="37"/>
      <c r="BS628" s="37"/>
      <c r="BT628" s="37"/>
      <c r="BU628" s="37"/>
      <c r="BV628" s="37"/>
      <c r="BW628" s="37"/>
      <c r="BX628" s="37"/>
      <c r="BY628" s="37"/>
      <c r="BZ628" s="37"/>
      <c r="CA628" s="37"/>
      <c r="CB628" s="37"/>
      <c r="CC628" s="37"/>
      <c r="CD628" s="37"/>
    </row>
    <row r="629" spans="1:82" ht="16.5" customHeight="1" x14ac:dyDescent="0.15">
      <c r="A629" s="39"/>
      <c r="B629" s="39"/>
      <c r="C629" s="39"/>
      <c r="D629" s="39"/>
      <c r="E629" s="39"/>
      <c r="F629" s="39"/>
      <c r="G629" s="39"/>
      <c r="H629" s="37"/>
      <c r="I629" s="40"/>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c r="AQ629" s="37"/>
      <c r="AR629" s="37"/>
      <c r="AS629" s="37"/>
      <c r="AT629" s="37"/>
      <c r="AU629" s="37"/>
      <c r="AV629" s="37"/>
      <c r="AW629" s="37"/>
      <c r="AX629" s="37"/>
      <c r="AY629" s="37"/>
      <c r="AZ629" s="37"/>
      <c r="BA629" s="37"/>
      <c r="BB629" s="37"/>
      <c r="BC629" s="37"/>
      <c r="BD629" s="37"/>
      <c r="BE629" s="37"/>
      <c r="BF629" s="37"/>
      <c r="BG629" s="37"/>
      <c r="BH629" s="37"/>
      <c r="BI629" s="37"/>
      <c r="BJ629" s="37"/>
      <c r="BK629" s="37"/>
      <c r="BL629" s="37"/>
      <c r="BM629" s="37"/>
      <c r="BN629" s="37"/>
      <c r="BO629" s="37"/>
      <c r="BP629" s="37"/>
      <c r="BQ629" s="37"/>
      <c r="BR629" s="37"/>
      <c r="BS629" s="37"/>
      <c r="BT629" s="37"/>
      <c r="BU629" s="37"/>
      <c r="BV629" s="37"/>
      <c r="BW629" s="37"/>
      <c r="BX629" s="37"/>
      <c r="BY629" s="37"/>
      <c r="BZ629" s="37"/>
      <c r="CA629" s="37"/>
      <c r="CB629" s="37"/>
      <c r="CC629" s="37"/>
      <c r="CD629" s="37"/>
    </row>
    <row r="630" spans="1:82" ht="16.5" customHeight="1" x14ac:dyDescent="0.15">
      <c r="A630" s="39"/>
      <c r="B630" s="39"/>
      <c r="C630" s="39"/>
      <c r="D630" s="39"/>
      <c r="E630" s="39"/>
      <c r="F630" s="39"/>
      <c r="G630" s="39"/>
      <c r="H630" s="37"/>
      <c r="I630" s="40"/>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c r="AQ630" s="37"/>
      <c r="AR630" s="37"/>
      <c r="AS630" s="37"/>
      <c r="AT630" s="37"/>
      <c r="AU630" s="37"/>
      <c r="AV630" s="37"/>
      <c r="AW630" s="37"/>
      <c r="AX630" s="37"/>
      <c r="AY630" s="37"/>
      <c r="AZ630" s="37"/>
      <c r="BA630" s="37"/>
      <c r="BB630" s="37"/>
      <c r="BC630" s="37"/>
      <c r="BD630" s="37"/>
      <c r="BE630" s="37"/>
      <c r="BF630" s="37"/>
      <c r="BG630" s="37"/>
      <c r="BH630" s="37"/>
      <c r="BI630" s="37"/>
      <c r="BJ630" s="37"/>
      <c r="BK630" s="37"/>
      <c r="BL630" s="37"/>
      <c r="BM630" s="37"/>
      <c r="BN630" s="37"/>
      <c r="BO630" s="37"/>
      <c r="BP630" s="37"/>
      <c r="BQ630" s="37"/>
      <c r="BR630" s="37"/>
      <c r="BS630" s="37"/>
      <c r="BT630" s="37"/>
      <c r="BU630" s="37"/>
      <c r="BV630" s="37"/>
      <c r="BW630" s="37"/>
      <c r="BX630" s="37"/>
      <c r="BY630" s="37"/>
      <c r="BZ630" s="37"/>
      <c r="CA630" s="37"/>
      <c r="CB630" s="37"/>
      <c r="CC630" s="37"/>
      <c r="CD630" s="37"/>
    </row>
    <row r="631" spans="1:82" ht="16.5" customHeight="1" x14ac:dyDescent="0.15">
      <c r="A631" s="39"/>
      <c r="B631" s="39"/>
      <c r="C631" s="39"/>
      <c r="D631" s="39"/>
      <c r="E631" s="39"/>
      <c r="F631" s="39"/>
      <c r="G631" s="39"/>
      <c r="H631" s="37"/>
      <c r="I631" s="40"/>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c r="AQ631" s="37"/>
      <c r="AR631" s="37"/>
      <c r="AS631" s="37"/>
      <c r="AT631" s="37"/>
      <c r="AU631" s="37"/>
      <c r="AV631" s="37"/>
      <c r="AW631" s="37"/>
      <c r="AX631" s="37"/>
      <c r="AY631" s="37"/>
      <c r="AZ631" s="37"/>
      <c r="BA631" s="37"/>
      <c r="BB631" s="37"/>
      <c r="BC631" s="37"/>
      <c r="BD631" s="37"/>
      <c r="BE631" s="37"/>
      <c r="BF631" s="37"/>
      <c r="BG631" s="37"/>
      <c r="BH631" s="37"/>
      <c r="BI631" s="37"/>
      <c r="BJ631" s="37"/>
      <c r="BK631" s="37"/>
      <c r="BL631" s="37"/>
      <c r="BM631" s="37"/>
      <c r="BN631" s="37"/>
      <c r="BO631" s="37"/>
      <c r="BP631" s="37"/>
      <c r="BQ631" s="37"/>
      <c r="BR631" s="37"/>
      <c r="BS631" s="37"/>
      <c r="BT631" s="37"/>
      <c r="BU631" s="37"/>
      <c r="BV631" s="37"/>
      <c r="BW631" s="37"/>
      <c r="BX631" s="37"/>
      <c r="BY631" s="37"/>
      <c r="BZ631" s="37"/>
      <c r="CA631" s="37"/>
      <c r="CB631" s="37"/>
      <c r="CC631" s="37"/>
      <c r="CD631" s="37"/>
    </row>
    <row r="632" spans="1:82" ht="16.5" customHeight="1" x14ac:dyDescent="0.15">
      <c r="A632" s="39"/>
      <c r="B632" s="39"/>
      <c r="C632" s="39"/>
      <c r="D632" s="39"/>
      <c r="E632" s="39"/>
      <c r="F632" s="39"/>
      <c r="G632" s="39"/>
      <c r="H632" s="37"/>
      <c r="I632" s="40"/>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c r="AQ632" s="37"/>
      <c r="AR632" s="37"/>
      <c r="AS632" s="37"/>
      <c r="AT632" s="37"/>
      <c r="AU632" s="37"/>
      <c r="AV632" s="37"/>
      <c r="AW632" s="37"/>
      <c r="AX632" s="37"/>
      <c r="AY632" s="37"/>
      <c r="AZ632" s="37"/>
      <c r="BA632" s="37"/>
      <c r="BB632" s="37"/>
      <c r="BC632" s="37"/>
      <c r="BD632" s="37"/>
      <c r="BE632" s="37"/>
      <c r="BF632" s="37"/>
      <c r="BG632" s="37"/>
      <c r="BH632" s="37"/>
      <c r="BI632" s="37"/>
      <c r="BJ632" s="37"/>
      <c r="BK632" s="37"/>
      <c r="BL632" s="37"/>
      <c r="BM632" s="37"/>
      <c r="BN632" s="37"/>
      <c r="BO632" s="37"/>
      <c r="BP632" s="37"/>
      <c r="BQ632" s="37"/>
      <c r="BR632" s="37"/>
      <c r="BS632" s="37"/>
      <c r="BT632" s="37"/>
      <c r="BU632" s="37"/>
      <c r="BV632" s="37"/>
      <c r="BW632" s="37"/>
      <c r="BX632" s="37"/>
      <c r="BY632" s="37"/>
      <c r="BZ632" s="37"/>
      <c r="CA632" s="37"/>
      <c r="CB632" s="37"/>
      <c r="CC632" s="37"/>
      <c r="CD632" s="37"/>
    </row>
    <row r="633" spans="1:82" ht="16.5" customHeight="1" x14ac:dyDescent="0.15">
      <c r="A633" s="39"/>
      <c r="B633" s="39"/>
      <c r="C633" s="39"/>
      <c r="D633" s="39"/>
      <c r="E633" s="39"/>
      <c r="F633" s="39"/>
      <c r="G633" s="39"/>
      <c r="H633" s="37"/>
      <c r="I633" s="40"/>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c r="AQ633" s="37"/>
      <c r="AR633" s="37"/>
      <c r="AS633" s="37"/>
      <c r="AT633" s="37"/>
      <c r="AU633" s="37"/>
      <c r="AV633" s="37"/>
      <c r="AW633" s="37"/>
      <c r="AX633" s="37"/>
      <c r="AY633" s="37"/>
      <c r="AZ633" s="37"/>
      <c r="BA633" s="37"/>
      <c r="BB633" s="37"/>
      <c r="BC633" s="37"/>
      <c r="BD633" s="37"/>
      <c r="BE633" s="37"/>
      <c r="BF633" s="37"/>
      <c r="BG633" s="37"/>
      <c r="BH633" s="37"/>
      <c r="BI633" s="37"/>
      <c r="BJ633" s="37"/>
      <c r="BK633" s="37"/>
      <c r="BL633" s="37"/>
      <c r="BM633" s="37"/>
      <c r="BN633" s="37"/>
      <c r="BO633" s="37"/>
      <c r="BP633" s="37"/>
      <c r="BQ633" s="37"/>
      <c r="BR633" s="37"/>
      <c r="BS633" s="37"/>
      <c r="BT633" s="37"/>
      <c r="BU633" s="37"/>
      <c r="BV633" s="37"/>
      <c r="BW633" s="37"/>
      <c r="BX633" s="37"/>
      <c r="BY633" s="37"/>
      <c r="BZ633" s="37"/>
      <c r="CA633" s="37"/>
      <c r="CB633" s="37"/>
      <c r="CC633" s="37"/>
      <c r="CD633" s="37"/>
    </row>
    <row r="634" spans="1:82" ht="16.5" customHeight="1" x14ac:dyDescent="0.15">
      <c r="A634" s="39"/>
      <c r="B634" s="39"/>
      <c r="C634" s="39"/>
      <c r="D634" s="39"/>
      <c r="E634" s="39"/>
      <c r="F634" s="39"/>
      <c r="G634" s="39"/>
      <c r="H634" s="37"/>
      <c r="I634" s="40"/>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c r="AQ634" s="37"/>
      <c r="AR634" s="37"/>
      <c r="AS634" s="37"/>
      <c r="AT634" s="37"/>
      <c r="AU634" s="37"/>
      <c r="AV634" s="37"/>
      <c r="AW634" s="37"/>
      <c r="AX634" s="37"/>
      <c r="AY634" s="37"/>
      <c r="AZ634" s="37"/>
      <c r="BA634" s="37"/>
      <c r="BB634" s="37"/>
      <c r="BC634" s="37"/>
      <c r="BD634" s="37"/>
      <c r="BE634" s="37"/>
      <c r="BF634" s="37"/>
      <c r="BG634" s="37"/>
      <c r="BH634" s="37"/>
      <c r="BI634" s="37"/>
      <c r="BJ634" s="37"/>
      <c r="BK634" s="37"/>
      <c r="BL634" s="37"/>
      <c r="BM634" s="37"/>
      <c r="BN634" s="37"/>
      <c r="BO634" s="37"/>
      <c r="BP634" s="37"/>
      <c r="BQ634" s="37"/>
      <c r="BR634" s="37"/>
      <c r="BS634" s="37"/>
      <c r="BT634" s="37"/>
      <c r="BU634" s="37"/>
      <c r="BV634" s="37"/>
      <c r="BW634" s="37"/>
      <c r="BX634" s="37"/>
      <c r="BY634" s="37"/>
      <c r="BZ634" s="37"/>
      <c r="CA634" s="37"/>
      <c r="CB634" s="37"/>
      <c r="CC634" s="37"/>
      <c r="CD634" s="37"/>
    </row>
    <row r="635" spans="1:82" ht="16.5" customHeight="1" x14ac:dyDescent="0.15">
      <c r="A635" s="39"/>
      <c r="B635" s="39"/>
      <c r="C635" s="39"/>
      <c r="D635" s="39"/>
      <c r="E635" s="39"/>
      <c r="F635" s="39"/>
      <c r="G635" s="39"/>
      <c r="H635" s="37"/>
      <c r="I635" s="40"/>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c r="AQ635" s="37"/>
      <c r="AR635" s="37"/>
      <c r="AS635" s="37"/>
      <c r="AT635" s="37"/>
      <c r="AU635" s="37"/>
      <c r="AV635" s="37"/>
      <c r="AW635" s="37"/>
      <c r="AX635" s="37"/>
      <c r="AY635" s="37"/>
      <c r="AZ635" s="37"/>
      <c r="BA635" s="37"/>
      <c r="BB635" s="37"/>
      <c r="BC635" s="37"/>
      <c r="BD635" s="37"/>
      <c r="BE635" s="37"/>
      <c r="BF635" s="37"/>
      <c r="BG635" s="37"/>
      <c r="BH635" s="37"/>
      <c r="BI635" s="37"/>
      <c r="BJ635" s="37"/>
      <c r="BK635" s="37"/>
      <c r="BL635" s="37"/>
      <c r="BM635" s="37"/>
      <c r="BN635" s="37"/>
      <c r="BO635" s="37"/>
      <c r="BP635" s="37"/>
      <c r="BQ635" s="37"/>
      <c r="BR635" s="37"/>
      <c r="BS635" s="37"/>
      <c r="BT635" s="37"/>
      <c r="BU635" s="37"/>
      <c r="BV635" s="37"/>
      <c r="BW635" s="37"/>
      <c r="BX635" s="37"/>
      <c r="BY635" s="37"/>
      <c r="BZ635" s="37"/>
      <c r="CA635" s="37"/>
      <c r="CB635" s="37"/>
      <c r="CC635" s="37"/>
      <c r="CD635" s="37"/>
    </row>
    <row r="636" spans="1:82" ht="16.5" customHeight="1" x14ac:dyDescent="0.15">
      <c r="A636" s="39"/>
      <c r="B636" s="39"/>
      <c r="C636" s="39"/>
      <c r="D636" s="39"/>
      <c r="E636" s="39"/>
      <c r="F636" s="39"/>
      <c r="G636" s="39"/>
      <c r="H636" s="37"/>
      <c r="I636" s="40"/>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c r="AQ636" s="37"/>
      <c r="AR636" s="37"/>
      <c r="AS636" s="37"/>
      <c r="AT636" s="37"/>
      <c r="AU636" s="37"/>
      <c r="AV636" s="37"/>
      <c r="AW636" s="37"/>
      <c r="AX636" s="37"/>
      <c r="AY636" s="37"/>
      <c r="AZ636" s="37"/>
      <c r="BA636" s="37"/>
      <c r="BB636" s="37"/>
      <c r="BC636" s="37"/>
      <c r="BD636" s="37"/>
      <c r="BE636" s="37"/>
      <c r="BF636" s="37"/>
      <c r="BG636" s="37"/>
      <c r="BH636" s="37"/>
      <c r="BI636" s="37"/>
      <c r="BJ636" s="37"/>
      <c r="BK636" s="37"/>
      <c r="BL636" s="37"/>
      <c r="BM636" s="37"/>
      <c r="BN636" s="37"/>
      <c r="BO636" s="37"/>
      <c r="BP636" s="37"/>
      <c r="BQ636" s="37"/>
      <c r="BR636" s="37"/>
      <c r="BS636" s="37"/>
      <c r="BT636" s="37"/>
      <c r="BU636" s="37"/>
      <c r="BV636" s="37"/>
      <c r="BW636" s="37"/>
      <c r="BX636" s="37"/>
      <c r="BY636" s="37"/>
      <c r="BZ636" s="37"/>
      <c r="CA636" s="37"/>
      <c r="CB636" s="37"/>
      <c r="CC636" s="37"/>
      <c r="CD636" s="37"/>
    </row>
    <row r="637" spans="1:82" ht="16.5" customHeight="1" x14ac:dyDescent="0.15">
      <c r="A637" s="39"/>
      <c r="B637" s="39"/>
      <c r="C637" s="39"/>
      <c r="D637" s="39"/>
      <c r="E637" s="39"/>
      <c r="F637" s="39"/>
      <c r="G637" s="39"/>
      <c r="H637" s="37"/>
      <c r="I637" s="40"/>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c r="AQ637" s="37"/>
      <c r="AR637" s="37"/>
      <c r="AS637" s="37"/>
      <c r="AT637" s="37"/>
      <c r="AU637" s="37"/>
      <c r="AV637" s="37"/>
      <c r="AW637" s="37"/>
      <c r="AX637" s="37"/>
      <c r="AY637" s="37"/>
      <c r="AZ637" s="37"/>
      <c r="BA637" s="37"/>
      <c r="BB637" s="37"/>
      <c r="BC637" s="37"/>
      <c r="BD637" s="37"/>
      <c r="BE637" s="37"/>
      <c r="BF637" s="37"/>
      <c r="BG637" s="37"/>
      <c r="BH637" s="37"/>
      <c r="BI637" s="37"/>
      <c r="BJ637" s="37"/>
      <c r="BK637" s="37"/>
      <c r="BL637" s="37"/>
      <c r="BM637" s="37"/>
      <c r="BN637" s="37"/>
      <c r="BO637" s="37"/>
      <c r="BP637" s="37"/>
      <c r="BQ637" s="37"/>
      <c r="BR637" s="37"/>
      <c r="BS637" s="37"/>
      <c r="BT637" s="37"/>
      <c r="BU637" s="37"/>
      <c r="BV637" s="37"/>
      <c r="BW637" s="37"/>
      <c r="BX637" s="37"/>
      <c r="BY637" s="37"/>
      <c r="BZ637" s="37"/>
      <c r="CA637" s="37"/>
      <c r="CB637" s="37"/>
      <c r="CC637" s="37"/>
      <c r="CD637" s="37"/>
    </row>
    <row r="638" spans="1:82" ht="16.5" customHeight="1" x14ac:dyDescent="0.15">
      <c r="A638" s="39"/>
      <c r="B638" s="39"/>
      <c r="C638" s="39"/>
      <c r="D638" s="39"/>
      <c r="E638" s="39"/>
      <c r="F638" s="39"/>
      <c r="G638" s="39"/>
      <c r="H638" s="37"/>
      <c r="I638" s="40"/>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c r="AQ638" s="37"/>
      <c r="AR638" s="37"/>
      <c r="AS638" s="37"/>
      <c r="AT638" s="37"/>
      <c r="AU638" s="37"/>
      <c r="AV638" s="37"/>
      <c r="AW638" s="37"/>
      <c r="AX638" s="37"/>
      <c r="AY638" s="37"/>
      <c r="AZ638" s="37"/>
      <c r="BA638" s="37"/>
      <c r="BB638" s="37"/>
      <c r="BC638" s="37"/>
      <c r="BD638" s="37"/>
      <c r="BE638" s="37"/>
      <c r="BF638" s="37"/>
      <c r="BG638" s="37"/>
      <c r="BH638" s="37"/>
      <c r="BI638" s="37"/>
      <c r="BJ638" s="37"/>
      <c r="BK638" s="37"/>
      <c r="BL638" s="37"/>
      <c r="BM638" s="37"/>
      <c r="BN638" s="37"/>
      <c r="BO638" s="37"/>
      <c r="BP638" s="37"/>
      <c r="BQ638" s="37"/>
      <c r="BR638" s="37"/>
      <c r="BS638" s="37"/>
      <c r="BT638" s="37"/>
      <c r="BU638" s="37"/>
      <c r="BV638" s="37"/>
      <c r="BW638" s="37"/>
      <c r="BX638" s="37"/>
      <c r="BY638" s="37"/>
      <c r="BZ638" s="37"/>
      <c r="CA638" s="37"/>
      <c r="CB638" s="37"/>
      <c r="CC638" s="37"/>
      <c r="CD638" s="37"/>
    </row>
    <row r="639" spans="1:82" ht="16.5" customHeight="1" x14ac:dyDescent="0.15">
      <c r="A639" s="39"/>
      <c r="B639" s="39"/>
      <c r="C639" s="39"/>
      <c r="D639" s="39"/>
      <c r="E639" s="39"/>
      <c r="F639" s="39"/>
      <c r="G639" s="39"/>
      <c r="H639" s="37"/>
      <c r="I639" s="40"/>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c r="AO639" s="37"/>
      <c r="AP639" s="37"/>
      <c r="AQ639" s="37"/>
      <c r="AR639" s="37"/>
      <c r="AS639" s="37"/>
      <c r="AT639" s="37"/>
      <c r="AU639" s="37"/>
      <c r="AV639" s="37"/>
      <c r="AW639" s="37"/>
      <c r="AX639" s="37"/>
      <c r="AY639" s="37"/>
      <c r="AZ639" s="37"/>
      <c r="BA639" s="37"/>
      <c r="BB639" s="37"/>
      <c r="BC639" s="37"/>
      <c r="BD639" s="37"/>
      <c r="BE639" s="37"/>
      <c r="BF639" s="37"/>
      <c r="BG639" s="37"/>
      <c r="BH639" s="37"/>
      <c r="BI639" s="37"/>
      <c r="BJ639" s="37"/>
      <c r="BK639" s="37"/>
      <c r="BL639" s="37"/>
      <c r="BM639" s="37"/>
      <c r="BN639" s="37"/>
      <c r="BO639" s="37"/>
      <c r="BP639" s="37"/>
      <c r="BQ639" s="37"/>
      <c r="BR639" s="37"/>
      <c r="BS639" s="37"/>
      <c r="BT639" s="37"/>
      <c r="BU639" s="37"/>
      <c r="BV639" s="37"/>
      <c r="BW639" s="37"/>
      <c r="BX639" s="37"/>
      <c r="BY639" s="37"/>
      <c r="BZ639" s="37"/>
      <c r="CA639" s="37"/>
      <c r="CB639" s="37"/>
      <c r="CC639" s="37"/>
      <c r="CD639" s="37"/>
    </row>
    <row r="640" spans="1:82" ht="16.5" customHeight="1" x14ac:dyDescent="0.15">
      <c r="A640" s="39"/>
      <c r="B640" s="39"/>
      <c r="C640" s="39"/>
      <c r="D640" s="39"/>
      <c r="E640" s="39"/>
      <c r="F640" s="39"/>
      <c r="G640" s="39"/>
      <c r="H640" s="37"/>
      <c r="I640" s="40"/>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c r="AQ640" s="37"/>
      <c r="AR640" s="37"/>
      <c r="AS640" s="37"/>
      <c r="AT640" s="37"/>
      <c r="AU640" s="37"/>
      <c r="AV640" s="37"/>
      <c r="AW640" s="37"/>
      <c r="AX640" s="37"/>
      <c r="AY640" s="37"/>
      <c r="AZ640" s="37"/>
      <c r="BA640" s="37"/>
      <c r="BB640" s="37"/>
      <c r="BC640" s="37"/>
      <c r="BD640" s="37"/>
      <c r="BE640" s="37"/>
      <c r="BF640" s="37"/>
      <c r="BG640" s="37"/>
      <c r="BH640" s="37"/>
      <c r="BI640" s="37"/>
      <c r="BJ640" s="37"/>
      <c r="BK640" s="37"/>
      <c r="BL640" s="37"/>
      <c r="BM640" s="37"/>
      <c r="BN640" s="37"/>
      <c r="BO640" s="37"/>
      <c r="BP640" s="37"/>
      <c r="BQ640" s="37"/>
      <c r="BR640" s="37"/>
      <c r="BS640" s="37"/>
      <c r="BT640" s="37"/>
      <c r="BU640" s="37"/>
      <c r="BV640" s="37"/>
      <c r="BW640" s="37"/>
      <c r="BX640" s="37"/>
      <c r="BY640" s="37"/>
      <c r="BZ640" s="37"/>
      <c r="CA640" s="37"/>
      <c r="CB640" s="37"/>
      <c r="CC640" s="37"/>
      <c r="CD640" s="37"/>
    </row>
    <row r="641" spans="1:82" ht="16.5" customHeight="1" x14ac:dyDescent="0.15">
      <c r="A641" s="39"/>
      <c r="B641" s="39"/>
      <c r="C641" s="39"/>
      <c r="D641" s="39"/>
      <c r="E641" s="39"/>
      <c r="F641" s="39"/>
      <c r="G641" s="39"/>
      <c r="H641" s="37"/>
      <c r="I641" s="40"/>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c r="AQ641" s="37"/>
      <c r="AR641" s="37"/>
      <c r="AS641" s="37"/>
      <c r="AT641" s="37"/>
      <c r="AU641" s="37"/>
      <c r="AV641" s="37"/>
      <c r="AW641" s="37"/>
      <c r="AX641" s="37"/>
      <c r="AY641" s="37"/>
      <c r="AZ641" s="37"/>
      <c r="BA641" s="37"/>
      <c r="BB641" s="37"/>
      <c r="BC641" s="37"/>
      <c r="BD641" s="37"/>
      <c r="BE641" s="37"/>
      <c r="BF641" s="37"/>
      <c r="BG641" s="37"/>
      <c r="BH641" s="37"/>
      <c r="BI641" s="37"/>
      <c r="BJ641" s="37"/>
      <c r="BK641" s="37"/>
      <c r="BL641" s="37"/>
      <c r="BM641" s="37"/>
      <c r="BN641" s="37"/>
      <c r="BO641" s="37"/>
      <c r="BP641" s="37"/>
      <c r="BQ641" s="37"/>
      <c r="BR641" s="37"/>
      <c r="BS641" s="37"/>
      <c r="BT641" s="37"/>
      <c r="BU641" s="37"/>
      <c r="BV641" s="37"/>
      <c r="BW641" s="37"/>
      <c r="BX641" s="37"/>
      <c r="BY641" s="37"/>
      <c r="BZ641" s="37"/>
      <c r="CA641" s="37"/>
      <c r="CB641" s="37"/>
      <c r="CC641" s="37"/>
      <c r="CD641" s="37"/>
    </row>
    <row r="642" spans="1:82" ht="16.5" customHeight="1" x14ac:dyDescent="0.15">
      <c r="A642" s="39"/>
      <c r="B642" s="39"/>
      <c r="C642" s="39"/>
      <c r="D642" s="39"/>
      <c r="E642" s="39"/>
      <c r="F642" s="39"/>
      <c r="G642" s="39"/>
      <c r="H642" s="37"/>
      <c r="I642" s="40"/>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c r="AQ642" s="37"/>
      <c r="AR642" s="37"/>
      <c r="AS642" s="37"/>
      <c r="AT642" s="37"/>
      <c r="AU642" s="37"/>
      <c r="AV642" s="37"/>
      <c r="AW642" s="37"/>
      <c r="AX642" s="37"/>
      <c r="AY642" s="37"/>
      <c r="AZ642" s="37"/>
      <c r="BA642" s="37"/>
      <c r="BB642" s="37"/>
      <c r="BC642" s="37"/>
      <c r="BD642" s="37"/>
      <c r="BE642" s="37"/>
      <c r="BF642" s="37"/>
      <c r="BG642" s="37"/>
      <c r="BH642" s="37"/>
      <c r="BI642" s="37"/>
      <c r="BJ642" s="37"/>
      <c r="BK642" s="37"/>
      <c r="BL642" s="37"/>
      <c r="BM642" s="37"/>
      <c r="BN642" s="37"/>
      <c r="BO642" s="37"/>
      <c r="BP642" s="37"/>
      <c r="BQ642" s="37"/>
      <c r="BR642" s="37"/>
      <c r="BS642" s="37"/>
      <c r="BT642" s="37"/>
      <c r="BU642" s="37"/>
      <c r="BV642" s="37"/>
      <c r="BW642" s="37"/>
      <c r="BX642" s="37"/>
      <c r="BY642" s="37"/>
      <c r="BZ642" s="37"/>
      <c r="CA642" s="37"/>
      <c r="CB642" s="37"/>
      <c r="CC642" s="37"/>
      <c r="CD642" s="37"/>
    </row>
    <row r="643" spans="1:82" ht="16.5" customHeight="1" x14ac:dyDescent="0.15">
      <c r="A643" s="39"/>
      <c r="B643" s="39"/>
      <c r="C643" s="39"/>
      <c r="D643" s="39"/>
      <c r="E643" s="39"/>
      <c r="F643" s="39"/>
      <c r="G643" s="39"/>
      <c r="H643" s="37"/>
      <c r="I643" s="40"/>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c r="AQ643" s="37"/>
      <c r="AR643" s="37"/>
      <c r="AS643" s="37"/>
      <c r="AT643" s="37"/>
      <c r="AU643" s="37"/>
      <c r="AV643" s="37"/>
      <c r="AW643" s="37"/>
      <c r="AX643" s="37"/>
      <c r="AY643" s="37"/>
      <c r="AZ643" s="37"/>
      <c r="BA643" s="37"/>
      <c r="BB643" s="37"/>
      <c r="BC643" s="37"/>
      <c r="BD643" s="37"/>
      <c r="BE643" s="37"/>
      <c r="BF643" s="37"/>
      <c r="BG643" s="37"/>
      <c r="BH643" s="37"/>
      <c r="BI643" s="37"/>
      <c r="BJ643" s="37"/>
      <c r="BK643" s="37"/>
      <c r="BL643" s="37"/>
      <c r="BM643" s="37"/>
      <c r="BN643" s="37"/>
      <c r="BO643" s="37"/>
      <c r="BP643" s="37"/>
      <c r="BQ643" s="37"/>
      <c r="BR643" s="37"/>
      <c r="BS643" s="37"/>
      <c r="BT643" s="37"/>
      <c r="BU643" s="37"/>
      <c r="BV643" s="37"/>
      <c r="BW643" s="37"/>
      <c r="BX643" s="37"/>
      <c r="BY643" s="37"/>
      <c r="BZ643" s="37"/>
      <c r="CA643" s="37"/>
      <c r="CB643" s="37"/>
      <c r="CC643" s="37"/>
      <c r="CD643" s="37"/>
    </row>
    <row r="644" spans="1:82" ht="16.5" customHeight="1" x14ac:dyDescent="0.15">
      <c r="A644" s="39"/>
      <c r="B644" s="39"/>
      <c r="C644" s="39"/>
      <c r="D644" s="39"/>
      <c r="E644" s="39"/>
      <c r="F644" s="39"/>
      <c r="G644" s="39"/>
      <c r="H644" s="37"/>
      <c r="I644" s="40"/>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c r="AQ644" s="37"/>
      <c r="AR644" s="37"/>
      <c r="AS644" s="37"/>
      <c r="AT644" s="37"/>
      <c r="AU644" s="37"/>
      <c r="AV644" s="37"/>
      <c r="AW644" s="37"/>
      <c r="AX644" s="37"/>
      <c r="AY644" s="37"/>
      <c r="AZ644" s="37"/>
      <c r="BA644" s="37"/>
      <c r="BB644" s="37"/>
      <c r="BC644" s="37"/>
      <c r="BD644" s="37"/>
      <c r="BE644" s="37"/>
      <c r="BF644" s="37"/>
      <c r="BG644" s="37"/>
      <c r="BH644" s="37"/>
      <c r="BI644" s="37"/>
      <c r="BJ644" s="37"/>
      <c r="BK644" s="37"/>
      <c r="BL644" s="37"/>
      <c r="BM644" s="37"/>
      <c r="BN644" s="37"/>
      <c r="BO644" s="37"/>
      <c r="BP644" s="37"/>
      <c r="BQ644" s="37"/>
      <c r="BR644" s="37"/>
      <c r="BS644" s="37"/>
      <c r="BT644" s="37"/>
      <c r="BU644" s="37"/>
      <c r="BV644" s="37"/>
      <c r="BW644" s="37"/>
      <c r="BX644" s="37"/>
      <c r="BY644" s="37"/>
      <c r="BZ644" s="37"/>
      <c r="CA644" s="37"/>
      <c r="CB644" s="37"/>
      <c r="CC644" s="37"/>
      <c r="CD644" s="37"/>
    </row>
    <row r="645" spans="1:82" ht="16.5" customHeight="1" x14ac:dyDescent="0.15">
      <c r="A645" s="39"/>
      <c r="B645" s="39"/>
      <c r="C645" s="39"/>
      <c r="D645" s="39"/>
      <c r="E645" s="39"/>
      <c r="F645" s="39"/>
      <c r="G645" s="39"/>
      <c r="H645" s="37"/>
      <c r="I645" s="40"/>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c r="AQ645" s="37"/>
      <c r="AR645" s="37"/>
      <c r="AS645" s="37"/>
      <c r="AT645" s="37"/>
      <c r="AU645" s="37"/>
      <c r="AV645" s="37"/>
      <c r="AW645" s="37"/>
      <c r="AX645" s="37"/>
      <c r="AY645" s="37"/>
      <c r="AZ645" s="37"/>
      <c r="BA645" s="37"/>
      <c r="BB645" s="37"/>
      <c r="BC645" s="37"/>
      <c r="BD645" s="37"/>
      <c r="BE645" s="37"/>
      <c r="BF645" s="37"/>
      <c r="BG645" s="37"/>
      <c r="BH645" s="37"/>
      <c r="BI645" s="37"/>
      <c r="BJ645" s="37"/>
      <c r="BK645" s="37"/>
      <c r="BL645" s="37"/>
      <c r="BM645" s="37"/>
      <c r="BN645" s="37"/>
      <c r="BO645" s="37"/>
      <c r="BP645" s="37"/>
      <c r="BQ645" s="37"/>
      <c r="BR645" s="37"/>
      <c r="BS645" s="37"/>
      <c r="BT645" s="37"/>
      <c r="BU645" s="37"/>
      <c r="BV645" s="37"/>
      <c r="BW645" s="37"/>
      <c r="BX645" s="37"/>
      <c r="BY645" s="37"/>
      <c r="BZ645" s="37"/>
      <c r="CA645" s="37"/>
      <c r="CB645" s="37"/>
      <c r="CC645" s="37"/>
      <c r="CD645" s="37"/>
    </row>
    <row r="646" spans="1:82" ht="16.5" customHeight="1" x14ac:dyDescent="0.15">
      <c r="A646" s="39"/>
      <c r="B646" s="39"/>
      <c r="C646" s="39"/>
      <c r="D646" s="39"/>
      <c r="E646" s="39"/>
      <c r="F646" s="39"/>
      <c r="G646" s="39"/>
      <c r="H646" s="37"/>
      <c r="I646" s="40"/>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c r="AO646" s="37"/>
      <c r="AP646" s="37"/>
      <c r="AQ646" s="37"/>
      <c r="AR646" s="37"/>
      <c r="AS646" s="37"/>
      <c r="AT646" s="37"/>
      <c r="AU646" s="37"/>
      <c r="AV646" s="37"/>
      <c r="AW646" s="37"/>
      <c r="AX646" s="37"/>
      <c r="AY646" s="37"/>
      <c r="AZ646" s="37"/>
      <c r="BA646" s="37"/>
      <c r="BB646" s="37"/>
      <c r="BC646" s="37"/>
      <c r="BD646" s="37"/>
      <c r="BE646" s="37"/>
      <c r="BF646" s="37"/>
      <c r="BG646" s="37"/>
      <c r="BH646" s="37"/>
      <c r="BI646" s="37"/>
      <c r="BJ646" s="37"/>
      <c r="BK646" s="37"/>
      <c r="BL646" s="37"/>
      <c r="BM646" s="37"/>
      <c r="BN646" s="37"/>
      <c r="BO646" s="37"/>
      <c r="BP646" s="37"/>
      <c r="BQ646" s="37"/>
      <c r="BR646" s="37"/>
      <c r="BS646" s="37"/>
      <c r="BT646" s="37"/>
      <c r="BU646" s="37"/>
      <c r="BV646" s="37"/>
      <c r="BW646" s="37"/>
      <c r="BX646" s="37"/>
      <c r="BY646" s="37"/>
      <c r="BZ646" s="37"/>
      <c r="CA646" s="37"/>
      <c r="CB646" s="37"/>
      <c r="CC646" s="37"/>
      <c r="CD646" s="37"/>
    </row>
    <row r="647" spans="1:82" ht="16.5" customHeight="1" x14ac:dyDescent="0.15">
      <c r="A647" s="39"/>
      <c r="B647" s="39"/>
      <c r="C647" s="39"/>
      <c r="D647" s="39"/>
      <c r="E647" s="39"/>
      <c r="F647" s="39"/>
      <c r="G647" s="39"/>
      <c r="H647" s="37"/>
      <c r="I647" s="40"/>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c r="AQ647" s="37"/>
      <c r="AR647" s="37"/>
      <c r="AS647" s="37"/>
      <c r="AT647" s="37"/>
      <c r="AU647" s="37"/>
      <c r="AV647" s="37"/>
      <c r="AW647" s="37"/>
      <c r="AX647" s="37"/>
      <c r="AY647" s="37"/>
      <c r="AZ647" s="37"/>
      <c r="BA647" s="37"/>
      <c r="BB647" s="37"/>
      <c r="BC647" s="37"/>
      <c r="BD647" s="37"/>
      <c r="BE647" s="37"/>
      <c r="BF647" s="37"/>
      <c r="BG647" s="37"/>
      <c r="BH647" s="37"/>
      <c r="BI647" s="37"/>
      <c r="BJ647" s="37"/>
      <c r="BK647" s="37"/>
      <c r="BL647" s="37"/>
      <c r="BM647" s="37"/>
      <c r="BN647" s="37"/>
      <c r="BO647" s="37"/>
      <c r="BP647" s="37"/>
      <c r="BQ647" s="37"/>
      <c r="BR647" s="37"/>
      <c r="BS647" s="37"/>
      <c r="BT647" s="37"/>
      <c r="BU647" s="37"/>
      <c r="BV647" s="37"/>
      <c r="BW647" s="37"/>
      <c r="BX647" s="37"/>
      <c r="BY647" s="37"/>
      <c r="BZ647" s="37"/>
      <c r="CA647" s="37"/>
      <c r="CB647" s="37"/>
      <c r="CC647" s="37"/>
      <c r="CD647" s="37"/>
    </row>
    <row r="648" spans="1:82" ht="16.5" customHeight="1" x14ac:dyDescent="0.15">
      <c r="A648" s="39"/>
      <c r="B648" s="39"/>
      <c r="C648" s="39"/>
      <c r="D648" s="39"/>
      <c r="E648" s="39"/>
      <c r="F648" s="39"/>
      <c r="G648" s="39"/>
      <c r="H648" s="37"/>
      <c r="I648" s="40"/>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c r="AO648" s="37"/>
      <c r="AP648" s="37"/>
      <c r="AQ648" s="37"/>
      <c r="AR648" s="37"/>
      <c r="AS648" s="37"/>
      <c r="AT648" s="37"/>
      <c r="AU648" s="37"/>
      <c r="AV648" s="37"/>
      <c r="AW648" s="37"/>
      <c r="AX648" s="37"/>
      <c r="AY648" s="37"/>
      <c r="AZ648" s="37"/>
      <c r="BA648" s="37"/>
      <c r="BB648" s="37"/>
      <c r="BC648" s="37"/>
      <c r="BD648" s="37"/>
      <c r="BE648" s="37"/>
      <c r="BF648" s="37"/>
      <c r="BG648" s="37"/>
      <c r="BH648" s="37"/>
      <c r="BI648" s="37"/>
      <c r="BJ648" s="37"/>
      <c r="BK648" s="37"/>
      <c r="BL648" s="37"/>
      <c r="BM648" s="37"/>
      <c r="BN648" s="37"/>
      <c r="BO648" s="37"/>
      <c r="BP648" s="37"/>
      <c r="BQ648" s="37"/>
      <c r="BR648" s="37"/>
      <c r="BS648" s="37"/>
      <c r="BT648" s="37"/>
      <c r="BU648" s="37"/>
      <c r="BV648" s="37"/>
      <c r="BW648" s="37"/>
      <c r="BX648" s="37"/>
      <c r="BY648" s="37"/>
      <c r="BZ648" s="37"/>
      <c r="CA648" s="37"/>
      <c r="CB648" s="37"/>
      <c r="CC648" s="37"/>
      <c r="CD648" s="37"/>
    </row>
    <row r="649" spans="1:82" ht="16.5" customHeight="1" x14ac:dyDescent="0.15">
      <c r="A649" s="39"/>
      <c r="B649" s="39"/>
      <c r="C649" s="39"/>
      <c r="D649" s="39"/>
      <c r="E649" s="39"/>
      <c r="F649" s="39"/>
      <c r="G649" s="39"/>
      <c r="H649" s="37"/>
      <c r="I649" s="40"/>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c r="AQ649" s="37"/>
      <c r="AR649" s="37"/>
      <c r="AS649" s="37"/>
      <c r="AT649" s="37"/>
      <c r="AU649" s="37"/>
      <c r="AV649" s="37"/>
      <c r="AW649" s="37"/>
      <c r="AX649" s="37"/>
      <c r="AY649" s="37"/>
      <c r="AZ649" s="37"/>
      <c r="BA649" s="37"/>
      <c r="BB649" s="37"/>
      <c r="BC649" s="37"/>
      <c r="BD649" s="37"/>
      <c r="BE649" s="37"/>
      <c r="BF649" s="37"/>
      <c r="BG649" s="37"/>
      <c r="BH649" s="37"/>
      <c r="BI649" s="37"/>
      <c r="BJ649" s="37"/>
      <c r="BK649" s="37"/>
      <c r="BL649" s="37"/>
      <c r="BM649" s="37"/>
      <c r="BN649" s="37"/>
      <c r="BO649" s="37"/>
      <c r="BP649" s="37"/>
      <c r="BQ649" s="37"/>
      <c r="BR649" s="37"/>
      <c r="BS649" s="37"/>
      <c r="BT649" s="37"/>
      <c r="BU649" s="37"/>
      <c r="BV649" s="37"/>
      <c r="BW649" s="37"/>
      <c r="BX649" s="37"/>
      <c r="BY649" s="37"/>
      <c r="BZ649" s="37"/>
      <c r="CA649" s="37"/>
      <c r="CB649" s="37"/>
      <c r="CC649" s="37"/>
      <c r="CD649" s="37"/>
    </row>
    <row r="650" spans="1:82" ht="16.5" customHeight="1" x14ac:dyDescent="0.15">
      <c r="A650" s="39"/>
      <c r="B650" s="39"/>
      <c r="C650" s="39"/>
      <c r="D650" s="39"/>
      <c r="E650" s="39"/>
      <c r="F650" s="39"/>
      <c r="G650" s="39"/>
      <c r="H650" s="37"/>
      <c r="I650" s="40"/>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c r="AQ650" s="37"/>
      <c r="AR650" s="37"/>
      <c r="AS650" s="37"/>
      <c r="AT650" s="37"/>
      <c r="AU650" s="37"/>
      <c r="AV650" s="37"/>
      <c r="AW650" s="37"/>
      <c r="AX650" s="37"/>
      <c r="AY650" s="37"/>
      <c r="AZ650" s="37"/>
      <c r="BA650" s="37"/>
      <c r="BB650" s="37"/>
      <c r="BC650" s="37"/>
      <c r="BD650" s="37"/>
      <c r="BE650" s="37"/>
      <c r="BF650" s="37"/>
      <c r="BG650" s="37"/>
      <c r="BH650" s="37"/>
      <c r="BI650" s="37"/>
      <c r="BJ650" s="37"/>
      <c r="BK650" s="37"/>
      <c r="BL650" s="37"/>
      <c r="BM650" s="37"/>
      <c r="BN650" s="37"/>
      <c r="BO650" s="37"/>
      <c r="BP650" s="37"/>
      <c r="BQ650" s="37"/>
      <c r="BR650" s="37"/>
      <c r="BS650" s="37"/>
      <c r="BT650" s="37"/>
      <c r="BU650" s="37"/>
      <c r="BV650" s="37"/>
      <c r="BW650" s="37"/>
      <c r="BX650" s="37"/>
      <c r="BY650" s="37"/>
      <c r="BZ650" s="37"/>
      <c r="CA650" s="37"/>
      <c r="CB650" s="37"/>
      <c r="CC650" s="37"/>
      <c r="CD650" s="37"/>
    </row>
    <row r="651" spans="1:82" ht="16.5" customHeight="1" x14ac:dyDescent="0.15">
      <c r="A651" s="39"/>
      <c r="B651" s="39"/>
      <c r="C651" s="39"/>
      <c r="D651" s="39"/>
      <c r="E651" s="39"/>
      <c r="F651" s="39"/>
      <c r="G651" s="39"/>
      <c r="H651" s="37"/>
      <c r="I651" s="40"/>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c r="AQ651" s="37"/>
      <c r="AR651" s="37"/>
      <c r="AS651" s="37"/>
      <c r="AT651" s="37"/>
      <c r="AU651" s="37"/>
      <c r="AV651" s="37"/>
      <c r="AW651" s="37"/>
      <c r="AX651" s="37"/>
      <c r="AY651" s="37"/>
      <c r="AZ651" s="37"/>
      <c r="BA651" s="37"/>
      <c r="BB651" s="37"/>
      <c r="BC651" s="37"/>
      <c r="BD651" s="37"/>
      <c r="BE651" s="37"/>
      <c r="BF651" s="37"/>
      <c r="BG651" s="37"/>
      <c r="BH651" s="37"/>
      <c r="BI651" s="37"/>
      <c r="BJ651" s="37"/>
      <c r="BK651" s="37"/>
      <c r="BL651" s="37"/>
      <c r="BM651" s="37"/>
      <c r="BN651" s="37"/>
      <c r="BO651" s="37"/>
      <c r="BP651" s="37"/>
      <c r="BQ651" s="37"/>
      <c r="BR651" s="37"/>
      <c r="BS651" s="37"/>
      <c r="BT651" s="37"/>
      <c r="BU651" s="37"/>
      <c r="BV651" s="37"/>
      <c r="BW651" s="37"/>
      <c r="BX651" s="37"/>
      <c r="BY651" s="37"/>
      <c r="BZ651" s="37"/>
      <c r="CA651" s="37"/>
      <c r="CB651" s="37"/>
      <c r="CC651" s="37"/>
      <c r="CD651" s="37"/>
    </row>
    <row r="652" spans="1:82" ht="16.5" customHeight="1" x14ac:dyDescent="0.15">
      <c r="A652" s="39"/>
      <c r="B652" s="39"/>
      <c r="C652" s="39"/>
      <c r="D652" s="39"/>
      <c r="E652" s="39"/>
      <c r="F652" s="39"/>
      <c r="G652" s="39"/>
      <c r="H652" s="37"/>
      <c r="I652" s="40"/>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c r="AQ652" s="37"/>
      <c r="AR652" s="37"/>
      <c r="AS652" s="37"/>
      <c r="AT652" s="37"/>
      <c r="AU652" s="37"/>
      <c r="AV652" s="37"/>
      <c r="AW652" s="37"/>
      <c r="AX652" s="37"/>
      <c r="AY652" s="37"/>
      <c r="AZ652" s="37"/>
      <c r="BA652" s="37"/>
      <c r="BB652" s="37"/>
      <c r="BC652" s="37"/>
      <c r="BD652" s="37"/>
      <c r="BE652" s="37"/>
      <c r="BF652" s="37"/>
      <c r="BG652" s="37"/>
      <c r="BH652" s="37"/>
      <c r="BI652" s="37"/>
      <c r="BJ652" s="37"/>
      <c r="BK652" s="37"/>
      <c r="BL652" s="37"/>
      <c r="BM652" s="37"/>
      <c r="BN652" s="37"/>
      <c r="BO652" s="37"/>
      <c r="BP652" s="37"/>
      <c r="BQ652" s="37"/>
      <c r="BR652" s="37"/>
      <c r="BS652" s="37"/>
      <c r="BT652" s="37"/>
      <c r="BU652" s="37"/>
      <c r="BV652" s="37"/>
      <c r="BW652" s="37"/>
      <c r="BX652" s="37"/>
      <c r="BY652" s="37"/>
      <c r="BZ652" s="37"/>
      <c r="CA652" s="37"/>
      <c r="CB652" s="37"/>
      <c r="CC652" s="37"/>
      <c r="CD652" s="37"/>
    </row>
    <row r="653" spans="1:82" ht="16.5" customHeight="1" x14ac:dyDescent="0.15">
      <c r="A653" s="39"/>
      <c r="B653" s="39"/>
      <c r="C653" s="39"/>
      <c r="D653" s="39"/>
      <c r="E653" s="39"/>
      <c r="F653" s="39"/>
      <c r="G653" s="39"/>
      <c r="H653" s="37"/>
      <c r="I653" s="40"/>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row>
    <row r="654" spans="1:82" ht="16.5" customHeight="1" x14ac:dyDescent="0.15">
      <c r="A654" s="39"/>
      <c r="B654" s="39"/>
      <c r="C654" s="39"/>
      <c r="D654" s="39"/>
      <c r="E654" s="39"/>
      <c r="F654" s="39"/>
      <c r="G654" s="39"/>
      <c r="H654" s="37"/>
      <c r="I654" s="40"/>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row>
    <row r="655" spans="1:82" ht="16.5" customHeight="1" x14ac:dyDescent="0.15">
      <c r="A655" s="39"/>
      <c r="B655" s="39"/>
      <c r="C655" s="39"/>
      <c r="D655" s="39"/>
      <c r="E655" s="39"/>
      <c r="F655" s="39"/>
      <c r="G655" s="39"/>
      <c r="H655" s="37"/>
      <c r="I655" s="40"/>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row>
    <row r="656" spans="1:82" ht="16.5" customHeight="1" x14ac:dyDescent="0.15">
      <c r="A656" s="39"/>
      <c r="B656" s="39"/>
      <c r="C656" s="39"/>
      <c r="D656" s="39"/>
      <c r="E656" s="39"/>
      <c r="F656" s="39"/>
      <c r="G656" s="39"/>
      <c r="H656" s="37"/>
      <c r="I656" s="40"/>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row>
    <row r="657" spans="1:82" ht="16.5" customHeight="1" x14ac:dyDescent="0.15">
      <c r="A657" s="39"/>
      <c r="B657" s="39"/>
      <c r="C657" s="39"/>
      <c r="D657" s="39"/>
      <c r="E657" s="39"/>
      <c r="F657" s="39"/>
      <c r="G657" s="39"/>
      <c r="H657" s="37"/>
      <c r="I657" s="40"/>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row>
    <row r="658" spans="1:82" ht="16.5" customHeight="1" x14ac:dyDescent="0.15">
      <c r="A658" s="39"/>
      <c r="B658" s="39"/>
      <c r="C658" s="39"/>
      <c r="D658" s="39"/>
      <c r="E658" s="39"/>
      <c r="F658" s="39"/>
      <c r="G658" s="39"/>
      <c r="H658" s="37"/>
      <c r="I658" s="40"/>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row>
    <row r="659" spans="1:82" ht="16.5" customHeight="1" x14ac:dyDescent="0.15">
      <c r="A659" s="39"/>
      <c r="B659" s="39"/>
      <c r="C659" s="39"/>
      <c r="D659" s="39"/>
      <c r="E659" s="39"/>
      <c r="F659" s="39"/>
      <c r="G659" s="39"/>
      <c r="H659" s="37"/>
      <c r="I659" s="40"/>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row>
    <row r="660" spans="1:82" ht="16.5" customHeight="1" x14ac:dyDescent="0.15">
      <c r="A660" s="39"/>
      <c r="B660" s="39"/>
      <c r="C660" s="39"/>
      <c r="D660" s="39"/>
      <c r="E660" s="39"/>
      <c r="F660" s="39"/>
      <c r="G660" s="39"/>
      <c r="H660" s="37"/>
      <c r="I660" s="40"/>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row>
    <row r="661" spans="1:82" ht="16.5" customHeight="1" x14ac:dyDescent="0.15">
      <c r="A661" s="39"/>
      <c r="B661" s="39"/>
      <c r="C661" s="39"/>
      <c r="D661" s="39"/>
      <c r="E661" s="39"/>
      <c r="F661" s="39"/>
      <c r="G661" s="39"/>
      <c r="H661" s="37"/>
      <c r="I661" s="40"/>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row>
    <row r="662" spans="1:82" ht="16.5" customHeight="1" x14ac:dyDescent="0.15">
      <c r="A662" s="39"/>
      <c r="B662" s="39"/>
      <c r="C662" s="39"/>
      <c r="D662" s="39"/>
      <c r="E662" s="39"/>
      <c r="F662" s="39"/>
      <c r="G662" s="39"/>
      <c r="H662" s="37"/>
      <c r="I662" s="40"/>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row>
    <row r="663" spans="1:82" ht="16.5" customHeight="1" x14ac:dyDescent="0.15">
      <c r="A663" s="39"/>
      <c r="B663" s="39"/>
      <c r="C663" s="39"/>
      <c r="D663" s="39"/>
      <c r="E663" s="39"/>
      <c r="F663" s="39"/>
      <c r="G663" s="39"/>
      <c r="H663" s="37"/>
      <c r="I663" s="40"/>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row>
    <row r="664" spans="1:82" ht="16.5" customHeight="1" x14ac:dyDescent="0.15">
      <c r="A664" s="39"/>
      <c r="B664" s="39"/>
      <c r="C664" s="39"/>
      <c r="D664" s="39"/>
      <c r="E664" s="39"/>
      <c r="F664" s="39"/>
      <c r="G664" s="39"/>
      <c r="H664" s="37"/>
      <c r="I664" s="40"/>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row>
    <row r="665" spans="1:82" ht="16.5" customHeight="1" x14ac:dyDescent="0.15">
      <c r="A665" s="39"/>
      <c r="B665" s="39"/>
      <c r="C665" s="39"/>
      <c r="D665" s="39"/>
      <c r="E665" s="39"/>
      <c r="F665" s="39"/>
      <c r="G665" s="39"/>
      <c r="H665" s="37"/>
      <c r="I665" s="40"/>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row>
    <row r="666" spans="1:82" ht="16.5" customHeight="1" x14ac:dyDescent="0.15">
      <c r="A666" s="39"/>
      <c r="B666" s="39"/>
      <c r="C666" s="39"/>
      <c r="D666" s="39"/>
      <c r="E666" s="39"/>
      <c r="F666" s="39"/>
      <c r="G666" s="39"/>
      <c r="H666" s="37"/>
      <c r="I666" s="40"/>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row>
    <row r="667" spans="1:82" ht="16.5" customHeight="1" x14ac:dyDescent="0.15">
      <c r="A667" s="39"/>
      <c r="B667" s="39"/>
      <c r="C667" s="39"/>
      <c r="D667" s="39"/>
      <c r="E667" s="39"/>
      <c r="F667" s="39"/>
      <c r="G667" s="39"/>
      <c r="H667" s="37"/>
      <c r="I667" s="40"/>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row>
    <row r="668" spans="1:82" ht="16.5" customHeight="1" x14ac:dyDescent="0.15">
      <c r="A668" s="39"/>
      <c r="B668" s="39"/>
      <c r="C668" s="39"/>
      <c r="D668" s="39"/>
      <c r="E668" s="39"/>
      <c r="F668" s="39"/>
      <c r="G668" s="39"/>
      <c r="H668" s="37"/>
      <c r="I668" s="40"/>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row>
    <row r="669" spans="1:82" ht="16.5" customHeight="1" x14ac:dyDescent="0.15">
      <c r="A669" s="39"/>
      <c r="B669" s="39"/>
      <c r="C669" s="39"/>
      <c r="D669" s="39"/>
      <c r="E669" s="39"/>
      <c r="F669" s="39"/>
      <c r="G669" s="39"/>
      <c r="H669" s="37"/>
      <c r="I669" s="40"/>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row>
    <row r="670" spans="1:82" ht="16.5" customHeight="1" x14ac:dyDescent="0.15">
      <c r="A670" s="39"/>
      <c r="B670" s="39"/>
      <c r="C670" s="39"/>
      <c r="D670" s="39"/>
      <c r="E670" s="39"/>
      <c r="F670" s="39"/>
      <c r="G670" s="39"/>
      <c r="H670" s="37"/>
      <c r="I670" s="40"/>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row>
    <row r="671" spans="1:82" ht="16.5" customHeight="1" x14ac:dyDescent="0.15">
      <c r="A671" s="39"/>
      <c r="B671" s="39"/>
      <c r="C671" s="39"/>
      <c r="D671" s="39"/>
      <c r="E671" s="39"/>
      <c r="F671" s="39"/>
      <c r="G671" s="39"/>
      <c r="H671" s="37"/>
      <c r="I671" s="40"/>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c r="AM671" s="37"/>
      <c r="AN671" s="37"/>
      <c r="AO671" s="37"/>
      <c r="AP671" s="37"/>
      <c r="AQ671" s="37"/>
      <c r="AR671" s="37"/>
      <c r="AS671" s="37"/>
      <c r="AT671" s="37"/>
      <c r="AU671" s="37"/>
      <c r="AV671" s="37"/>
      <c r="AW671" s="37"/>
      <c r="AX671" s="37"/>
      <c r="AY671" s="37"/>
      <c r="AZ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row>
    <row r="672" spans="1:82" ht="16.5" customHeight="1" x14ac:dyDescent="0.15">
      <c r="A672" s="39"/>
      <c r="B672" s="39"/>
      <c r="C672" s="39"/>
      <c r="D672" s="39"/>
      <c r="E672" s="39"/>
      <c r="F672" s="39"/>
      <c r="G672" s="39"/>
      <c r="H672" s="37"/>
      <c r="I672" s="40"/>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c r="AO672" s="37"/>
      <c r="AP672" s="37"/>
      <c r="AQ672" s="37"/>
      <c r="AR672" s="37"/>
      <c r="AS672" s="37"/>
      <c r="AT672" s="37"/>
      <c r="AU672" s="37"/>
      <c r="AV672" s="37"/>
      <c r="AW672" s="37"/>
      <c r="AX672" s="37"/>
      <c r="AY672" s="37"/>
      <c r="AZ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row>
    <row r="673" spans="1:82" ht="16.5" customHeight="1" x14ac:dyDescent="0.15">
      <c r="A673" s="39"/>
      <c r="B673" s="39"/>
      <c r="C673" s="39"/>
      <c r="D673" s="39"/>
      <c r="E673" s="39"/>
      <c r="F673" s="39"/>
      <c r="G673" s="39"/>
      <c r="H673" s="37"/>
      <c r="I673" s="40"/>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c r="AO673" s="37"/>
      <c r="AP673" s="37"/>
      <c r="AQ673" s="37"/>
      <c r="AR673" s="37"/>
      <c r="AS673" s="37"/>
      <c r="AT673" s="37"/>
      <c r="AU673" s="37"/>
      <c r="AV673" s="37"/>
      <c r="AW673" s="37"/>
      <c r="AX673" s="37"/>
      <c r="AY673" s="37"/>
      <c r="AZ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row>
    <row r="674" spans="1:82" ht="16.5" customHeight="1" x14ac:dyDescent="0.15">
      <c r="A674" s="39"/>
      <c r="B674" s="39"/>
      <c r="C674" s="39"/>
      <c r="D674" s="39"/>
      <c r="E674" s="39"/>
      <c r="F674" s="39"/>
      <c r="G674" s="39"/>
      <c r="H674" s="37"/>
      <c r="I674" s="40"/>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c r="AN674" s="37"/>
      <c r="AO674" s="37"/>
      <c r="AP674" s="37"/>
      <c r="AQ674" s="37"/>
      <c r="AR674" s="37"/>
      <c r="AS674" s="37"/>
      <c r="AT674" s="37"/>
      <c r="AU674" s="37"/>
      <c r="AV674" s="37"/>
      <c r="AW674" s="37"/>
      <c r="AX674" s="37"/>
      <c r="AY674" s="37"/>
      <c r="AZ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row>
    <row r="675" spans="1:82" ht="16.5" customHeight="1" x14ac:dyDescent="0.15">
      <c r="A675" s="39"/>
      <c r="B675" s="39"/>
      <c r="C675" s="39"/>
      <c r="D675" s="39"/>
      <c r="E675" s="39"/>
      <c r="F675" s="39"/>
      <c r="G675" s="39"/>
      <c r="H675" s="37"/>
      <c r="I675" s="40"/>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c r="AN675" s="37"/>
      <c r="AO675" s="37"/>
      <c r="AP675" s="37"/>
      <c r="AQ675" s="37"/>
      <c r="AR675" s="37"/>
      <c r="AS675" s="37"/>
      <c r="AT675" s="37"/>
      <c r="AU675" s="37"/>
      <c r="AV675" s="37"/>
      <c r="AW675" s="37"/>
      <c r="AX675" s="37"/>
      <c r="AY675" s="37"/>
      <c r="AZ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row>
    <row r="676" spans="1:82" ht="16.5" customHeight="1" x14ac:dyDescent="0.15">
      <c r="A676" s="39"/>
      <c r="B676" s="39"/>
      <c r="C676" s="39"/>
      <c r="D676" s="39"/>
      <c r="E676" s="39"/>
      <c r="F676" s="39"/>
      <c r="G676" s="39"/>
      <c r="H676" s="37"/>
      <c r="I676" s="40"/>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row>
    <row r="677" spans="1:82" ht="16.5" customHeight="1" x14ac:dyDescent="0.15">
      <c r="A677" s="39"/>
      <c r="B677" s="39"/>
      <c r="C677" s="39"/>
      <c r="D677" s="39"/>
      <c r="E677" s="39"/>
      <c r="F677" s="39"/>
      <c r="G677" s="39"/>
      <c r="H677" s="37"/>
      <c r="I677" s="40"/>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c r="AO677" s="37"/>
      <c r="AP677" s="37"/>
      <c r="AQ677" s="37"/>
      <c r="AR677" s="37"/>
      <c r="AS677" s="37"/>
      <c r="AT677" s="37"/>
      <c r="AU677" s="37"/>
      <c r="AV677" s="37"/>
      <c r="AW677" s="37"/>
      <c r="AX677" s="37"/>
      <c r="AY677" s="37"/>
      <c r="AZ677" s="37"/>
      <c r="BA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row>
    <row r="678" spans="1:82" ht="16.5" customHeight="1" x14ac:dyDescent="0.15">
      <c r="A678" s="39"/>
      <c r="B678" s="39"/>
      <c r="C678" s="39"/>
      <c r="D678" s="39"/>
      <c r="E678" s="39"/>
      <c r="F678" s="39"/>
      <c r="G678" s="39"/>
      <c r="H678" s="37"/>
      <c r="I678" s="40"/>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c r="AM678" s="37"/>
      <c r="AN678" s="37"/>
      <c r="AO678" s="37"/>
      <c r="AP678" s="37"/>
      <c r="AQ678" s="37"/>
      <c r="AR678" s="37"/>
      <c r="AS678" s="37"/>
      <c r="AT678" s="37"/>
      <c r="AU678" s="37"/>
      <c r="AV678" s="37"/>
      <c r="AW678" s="37"/>
      <c r="AX678" s="37"/>
      <c r="AY678" s="37"/>
      <c r="AZ678" s="37"/>
      <c r="BA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row>
    <row r="679" spans="1:82" ht="16.5" customHeight="1" x14ac:dyDescent="0.15">
      <c r="A679" s="39"/>
      <c r="B679" s="39"/>
      <c r="C679" s="39"/>
      <c r="D679" s="39"/>
      <c r="E679" s="39"/>
      <c r="F679" s="39"/>
      <c r="G679" s="39"/>
      <c r="H679" s="37"/>
      <c r="I679" s="40"/>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c r="AO679" s="37"/>
      <c r="AP679" s="37"/>
      <c r="AQ679" s="37"/>
      <c r="AR679" s="37"/>
      <c r="AS679" s="37"/>
      <c r="AT679" s="37"/>
      <c r="AU679" s="37"/>
      <c r="AV679" s="37"/>
      <c r="AW679" s="37"/>
      <c r="AX679" s="37"/>
      <c r="AY679" s="37"/>
      <c r="AZ679" s="37"/>
      <c r="BA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row>
    <row r="680" spans="1:82" ht="16.5" customHeight="1" x14ac:dyDescent="0.15">
      <c r="A680" s="39"/>
      <c r="B680" s="39"/>
      <c r="C680" s="39"/>
      <c r="D680" s="39"/>
      <c r="E680" s="39"/>
      <c r="F680" s="39"/>
      <c r="G680" s="39"/>
      <c r="H680" s="37"/>
      <c r="I680" s="40"/>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c r="AO680" s="37"/>
      <c r="AP680" s="37"/>
      <c r="AQ680" s="37"/>
      <c r="AR680" s="37"/>
      <c r="AS680" s="37"/>
      <c r="AT680" s="37"/>
      <c r="AU680" s="37"/>
      <c r="AV680" s="37"/>
      <c r="AW680" s="37"/>
      <c r="AX680" s="37"/>
      <c r="AY680" s="37"/>
      <c r="AZ680" s="37"/>
      <c r="BA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row>
    <row r="681" spans="1:82" ht="16.5" customHeight="1" x14ac:dyDescent="0.15">
      <c r="A681" s="39"/>
      <c r="B681" s="39"/>
      <c r="C681" s="39"/>
      <c r="D681" s="39"/>
      <c r="E681" s="39"/>
      <c r="F681" s="39"/>
      <c r="G681" s="39"/>
      <c r="H681" s="37"/>
      <c r="I681" s="40"/>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c r="AN681" s="37"/>
      <c r="AO681" s="37"/>
      <c r="AP681" s="37"/>
      <c r="AQ681" s="37"/>
      <c r="AR681" s="37"/>
      <c r="AS681" s="37"/>
      <c r="AT681" s="37"/>
      <c r="AU681" s="37"/>
      <c r="AV681" s="37"/>
      <c r="AW681" s="37"/>
      <c r="AX681" s="37"/>
      <c r="AY681" s="37"/>
      <c r="AZ681" s="37"/>
      <c r="BA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row>
    <row r="682" spans="1:82" ht="16.5" customHeight="1" x14ac:dyDescent="0.15">
      <c r="A682" s="39"/>
      <c r="B682" s="39"/>
      <c r="C682" s="39"/>
      <c r="D682" s="39"/>
      <c r="E682" s="39"/>
      <c r="F682" s="39"/>
      <c r="G682" s="39"/>
      <c r="H682" s="37"/>
      <c r="I682" s="40"/>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c r="AQ682" s="37"/>
      <c r="AR682" s="37"/>
      <c r="AS682" s="37"/>
      <c r="AT682" s="37"/>
      <c r="AU682" s="37"/>
      <c r="AV682" s="37"/>
      <c r="AW682" s="37"/>
      <c r="AX682" s="37"/>
      <c r="AY682" s="37"/>
      <c r="AZ682" s="37"/>
      <c r="BA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row>
    <row r="683" spans="1:82" ht="16.5" customHeight="1" x14ac:dyDescent="0.15">
      <c r="A683" s="39"/>
      <c r="B683" s="39"/>
      <c r="C683" s="39"/>
      <c r="D683" s="39"/>
      <c r="E683" s="39"/>
      <c r="F683" s="39"/>
      <c r="G683" s="39"/>
      <c r="H683" s="37"/>
      <c r="I683" s="40"/>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c r="AQ683" s="37"/>
      <c r="AR683" s="37"/>
      <c r="AS683" s="37"/>
      <c r="AT683" s="37"/>
      <c r="AU683" s="37"/>
      <c r="AV683" s="37"/>
      <c r="AW683" s="37"/>
      <c r="AX683" s="37"/>
      <c r="AY683" s="37"/>
      <c r="AZ683" s="37"/>
      <c r="BA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row>
    <row r="684" spans="1:82" ht="16.5" customHeight="1" x14ac:dyDescent="0.15">
      <c r="A684" s="39"/>
      <c r="B684" s="39"/>
      <c r="C684" s="39"/>
      <c r="D684" s="39"/>
      <c r="E684" s="39"/>
      <c r="F684" s="39"/>
      <c r="G684" s="39"/>
      <c r="H684" s="37"/>
      <c r="I684" s="40"/>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c r="AO684" s="37"/>
      <c r="AP684" s="37"/>
      <c r="AQ684" s="37"/>
      <c r="AR684" s="37"/>
      <c r="AS684" s="37"/>
      <c r="AT684" s="37"/>
      <c r="AU684" s="37"/>
      <c r="AV684" s="37"/>
      <c r="AW684" s="37"/>
      <c r="AX684" s="37"/>
      <c r="AY684" s="37"/>
      <c r="AZ684" s="37"/>
      <c r="BA684" s="37"/>
      <c r="BB684" s="37"/>
      <c r="BC684" s="37"/>
      <c r="BD684" s="37"/>
      <c r="BE684" s="37"/>
      <c r="BF684" s="37"/>
      <c r="BG684" s="37"/>
      <c r="BH684" s="37"/>
      <c r="BI684" s="37"/>
      <c r="BJ684" s="37"/>
      <c r="BK684" s="37"/>
      <c r="BL684" s="37"/>
      <c r="BM684" s="37"/>
      <c r="BN684" s="37"/>
      <c r="BO684" s="37"/>
      <c r="BP684" s="37"/>
      <c r="BQ684" s="37"/>
      <c r="BR684" s="37"/>
      <c r="BS684" s="37"/>
      <c r="BT684" s="37"/>
      <c r="BU684" s="37"/>
      <c r="BV684" s="37"/>
      <c r="BW684" s="37"/>
      <c r="BX684" s="37"/>
      <c r="BY684" s="37"/>
      <c r="BZ684" s="37"/>
      <c r="CA684" s="37"/>
      <c r="CB684" s="37"/>
      <c r="CC684" s="37"/>
      <c r="CD684" s="37"/>
    </row>
    <row r="685" spans="1:82" ht="16.5" customHeight="1" x14ac:dyDescent="0.15">
      <c r="A685" s="39"/>
      <c r="B685" s="39"/>
      <c r="C685" s="39"/>
      <c r="D685" s="39"/>
      <c r="E685" s="39"/>
      <c r="F685" s="39"/>
      <c r="G685" s="39"/>
      <c r="H685" s="37"/>
      <c r="I685" s="40"/>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c r="AQ685" s="37"/>
      <c r="AR685" s="37"/>
      <c r="AS685" s="37"/>
      <c r="AT685" s="37"/>
      <c r="AU685" s="37"/>
      <c r="AV685" s="37"/>
      <c r="AW685" s="37"/>
      <c r="AX685" s="37"/>
      <c r="AY685" s="37"/>
      <c r="AZ685" s="37"/>
      <c r="BA685" s="37"/>
      <c r="BB685" s="37"/>
      <c r="BC685" s="37"/>
      <c r="BD685" s="37"/>
      <c r="BE685" s="37"/>
      <c r="BF685" s="37"/>
      <c r="BG685" s="37"/>
      <c r="BH685" s="37"/>
      <c r="BI685" s="37"/>
      <c r="BJ685" s="37"/>
      <c r="BK685" s="37"/>
      <c r="BL685" s="37"/>
      <c r="BM685" s="37"/>
      <c r="BN685" s="37"/>
      <c r="BO685" s="37"/>
      <c r="BP685" s="37"/>
      <c r="BQ685" s="37"/>
      <c r="BR685" s="37"/>
      <c r="BS685" s="37"/>
      <c r="BT685" s="37"/>
      <c r="BU685" s="37"/>
      <c r="BV685" s="37"/>
      <c r="BW685" s="37"/>
      <c r="BX685" s="37"/>
      <c r="BY685" s="37"/>
      <c r="BZ685" s="37"/>
      <c r="CA685" s="37"/>
      <c r="CB685" s="37"/>
      <c r="CC685" s="37"/>
      <c r="CD685" s="37"/>
    </row>
    <row r="686" spans="1:82" ht="16.5" customHeight="1" x14ac:dyDescent="0.15">
      <c r="A686" s="39"/>
      <c r="B686" s="39"/>
      <c r="C686" s="39"/>
      <c r="D686" s="39"/>
      <c r="E686" s="39"/>
      <c r="F686" s="39"/>
      <c r="G686" s="39"/>
      <c r="H686" s="37"/>
      <c r="I686" s="40"/>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c r="AN686" s="37"/>
      <c r="AO686" s="37"/>
      <c r="AP686" s="37"/>
      <c r="AQ686" s="37"/>
      <c r="AR686" s="37"/>
      <c r="AS686" s="37"/>
      <c r="AT686" s="37"/>
      <c r="AU686" s="37"/>
      <c r="AV686" s="37"/>
      <c r="AW686" s="37"/>
      <c r="AX686" s="37"/>
      <c r="AY686" s="37"/>
      <c r="AZ686" s="37"/>
      <c r="BA686" s="37"/>
      <c r="BB686" s="37"/>
      <c r="BC686" s="37"/>
      <c r="BD686" s="37"/>
      <c r="BE686" s="37"/>
      <c r="BF686" s="37"/>
      <c r="BG686" s="37"/>
      <c r="BH686" s="37"/>
      <c r="BI686" s="37"/>
      <c r="BJ686" s="37"/>
      <c r="BK686" s="37"/>
      <c r="BL686" s="37"/>
      <c r="BM686" s="37"/>
      <c r="BN686" s="37"/>
      <c r="BO686" s="37"/>
      <c r="BP686" s="37"/>
      <c r="BQ686" s="37"/>
      <c r="BR686" s="37"/>
      <c r="BS686" s="37"/>
      <c r="BT686" s="37"/>
      <c r="BU686" s="37"/>
      <c r="BV686" s="37"/>
      <c r="BW686" s="37"/>
      <c r="BX686" s="37"/>
      <c r="BY686" s="37"/>
      <c r="BZ686" s="37"/>
      <c r="CA686" s="37"/>
      <c r="CB686" s="37"/>
      <c r="CC686" s="37"/>
      <c r="CD686" s="37"/>
    </row>
    <row r="687" spans="1:82" ht="16.5" customHeight="1" x14ac:dyDescent="0.15">
      <c r="A687" s="39"/>
      <c r="B687" s="39"/>
      <c r="C687" s="39"/>
      <c r="D687" s="39"/>
      <c r="E687" s="39"/>
      <c r="F687" s="39"/>
      <c r="G687" s="39"/>
      <c r="H687" s="37"/>
      <c r="I687" s="40"/>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c r="AO687" s="37"/>
      <c r="AP687" s="37"/>
      <c r="AQ687" s="37"/>
      <c r="AR687" s="37"/>
      <c r="AS687" s="37"/>
      <c r="AT687" s="37"/>
      <c r="AU687" s="37"/>
      <c r="AV687" s="37"/>
      <c r="AW687" s="37"/>
      <c r="AX687" s="37"/>
      <c r="AY687" s="37"/>
      <c r="AZ687" s="37"/>
      <c r="BA687" s="37"/>
      <c r="BB687" s="37"/>
      <c r="BC687" s="37"/>
      <c r="BD687" s="37"/>
      <c r="BE687" s="37"/>
      <c r="BF687" s="37"/>
      <c r="BG687" s="37"/>
      <c r="BH687" s="37"/>
      <c r="BI687" s="37"/>
      <c r="BJ687" s="37"/>
      <c r="BK687" s="37"/>
      <c r="BL687" s="37"/>
      <c r="BM687" s="37"/>
      <c r="BN687" s="37"/>
      <c r="BO687" s="37"/>
      <c r="BP687" s="37"/>
      <c r="BQ687" s="37"/>
      <c r="BR687" s="37"/>
      <c r="BS687" s="37"/>
      <c r="BT687" s="37"/>
      <c r="BU687" s="37"/>
      <c r="BV687" s="37"/>
      <c r="BW687" s="37"/>
      <c r="BX687" s="37"/>
      <c r="BY687" s="37"/>
      <c r="BZ687" s="37"/>
      <c r="CA687" s="37"/>
      <c r="CB687" s="37"/>
      <c r="CC687" s="37"/>
      <c r="CD687" s="37"/>
    </row>
    <row r="688" spans="1:82" ht="16.5" customHeight="1" x14ac:dyDescent="0.15">
      <c r="A688" s="39"/>
      <c r="B688" s="39"/>
      <c r="C688" s="39"/>
      <c r="D688" s="39"/>
      <c r="E688" s="39"/>
      <c r="F688" s="39"/>
      <c r="G688" s="39"/>
      <c r="H688" s="37"/>
      <c r="I688" s="40"/>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c r="AO688" s="37"/>
      <c r="AP688" s="37"/>
      <c r="AQ688" s="37"/>
      <c r="AR688" s="37"/>
      <c r="AS688" s="37"/>
      <c r="AT688" s="37"/>
      <c r="AU688" s="37"/>
      <c r="AV688" s="37"/>
      <c r="AW688" s="37"/>
      <c r="AX688" s="37"/>
      <c r="AY688" s="37"/>
      <c r="AZ688" s="37"/>
      <c r="BA688" s="37"/>
      <c r="BB688" s="37"/>
      <c r="BC688" s="37"/>
      <c r="BD688" s="37"/>
      <c r="BE688" s="37"/>
      <c r="BF688" s="37"/>
      <c r="BG688" s="37"/>
      <c r="BH688" s="37"/>
      <c r="BI688" s="37"/>
      <c r="BJ688" s="37"/>
      <c r="BK688" s="37"/>
      <c r="BL688" s="37"/>
      <c r="BM688" s="37"/>
      <c r="BN688" s="37"/>
      <c r="BO688" s="37"/>
      <c r="BP688" s="37"/>
      <c r="BQ688" s="37"/>
      <c r="BR688" s="37"/>
      <c r="BS688" s="37"/>
      <c r="BT688" s="37"/>
      <c r="BU688" s="37"/>
      <c r="BV688" s="37"/>
      <c r="BW688" s="37"/>
      <c r="BX688" s="37"/>
      <c r="BY688" s="37"/>
      <c r="BZ688" s="37"/>
      <c r="CA688" s="37"/>
      <c r="CB688" s="37"/>
      <c r="CC688" s="37"/>
      <c r="CD688" s="37"/>
    </row>
    <row r="689" spans="1:82" ht="16.5" customHeight="1" x14ac:dyDescent="0.15">
      <c r="A689" s="39"/>
      <c r="B689" s="39"/>
      <c r="C689" s="39"/>
      <c r="D689" s="39"/>
      <c r="E689" s="39"/>
      <c r="F689" s="39"/>
      <c r="G689" s="39"/>
      <c r="H689" s="37"/>
      <c r="I689" s="40"/>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c r="AO689" s="37"/>
      <c r="AP689" s="37"/>
      <c r="AQ689" s="37"/>
      <c r="AR689" s="37"/>
      <c r="AS689" s="37"/>
      <c r="AT689" s="37"/>
      <c r="AU689" s="37"/>
      <c r="AV689" s="37"/>
      <c r="AW689" s="37"/>
      <c r="AX689" s="37"/>
      <c r="AY689" s="37"/>
      <c r="AZ689" s="37"/>
      <c r="BA689" s="37"/>
      <c r="BB689" s="37"/>
      <c r="BC689" s="37"/>
      <c r="BD689" s="37"/>
      <c r="BE689" s="37"/>
      <c r="BF689" s="37"/>
      <c r="BG689" s="37"/>
      <c r="BH689" s="37"/>
      <c r="BI689" s="37"/>
      <c r="BJ689" s="37"/>
      <c r="BK689" s="37"/>
      <c r="BL689" s="37"/>
      <c r="BM689" s="37"/>
      <c r="BN689" s="37"/>
      <c r="BO689" s="37"/>
      <c r="BP689" s="37"/>
      <c r="BQ689" s="37"/>
      <c r="BR689" s="37"/>
      <c r="BS689" s="37"/>
      <c r="BT689" s="37"/>
      <c r="BU689" s="37"/>
      <c r="BV689" s="37"/>
      <c r="BW689" s="37"/>
      <c r="BX689" s="37"/>
      <c r="BY689" s="37"/>
      <c r="BZ689" s="37"/>
      <c r="CA689" s="37"/>
      <c r="CB689" s="37"/>
      <c r="CC689" s="37"/>
      <c r="CD689" s="37"/>
    </row>
    <row r="690" spans="1:82" ht="16.5" customHeight="1" x14ac:dyDescent="0.15">
      <c r="A690" s="39"/>
      <c r="B690" s="39"/>
      <c r="C690" s="39"/>
      <c r="D690" s="39"/>
      <c r="E690" s="39"/>
      <c r="F690" s="39"/>
      <c r="G690" s="39"/>
      <c r="H690" s="37"/>
      <c r="I690" s="40"/>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c r="AN690" s="37"/>
      <c r="AO690" s="37"/>
      <c r="AP690" s="37"/>
      <c r="AQ690" s="37"/>
      <c r="AR690" s="37"/>
      <c r="AS690" s="37"/>
      <c r="AT690" s="37"/>
      <c r="AU690" s="37"/>
      <c r="AV690" s="37"/>
      <c r="AW690" s="37"/>
      <c r="AX690" s="37"/>
      <c r="AY690" s="37"/>
      <c r="AZ690" s="37"/>
      <c r="BA690" s="37"/>
      <c r="BB690" s="37"/>
      <c r="BC690" s="37"/>
      <c r="BD690" s="37"/>
      <c r="BE690" s="37"/>
      <c r="BF690" s="37"/>
      <c r="BG690" s="37"/>
      <c r="BH690" s="37"/>
      <c r="BI690" s="37"/>
      <c r="BJ690" s="37"/>
      <c r="BK690" s="37"/>
      <c r="BL690" s="37"/>
      <c r="BM690" s="37"/>
      <c r="BN690" s="37"/>
      <c r="BO690" s="37"/>
      <c r="BP690" s="37"/>
      <c r="BQ690" s="37"/>
      <c r="BR690" s="37"/>
      <c r="BS690" s="37"/>
      <c r="BT690" s="37"/>
      <c r="BU690" s="37"/>
      <c r="BV690" s="37"/>
      <c r="BW690" s="37"/>
      <c r="BX690" s="37"/>
      <c r="BY690" s="37"/>
      <c r="BZ690" s="37"/>
      <c r="CA690" s="37"/>
      <c r="CB690" s="37"/>
      <c r="CC690" s="37"/>
      <c r="CD690" s="37"/>
    </row>
    <row r="691" spans="1:82" ht="16.5" customHeight="1" x14ac:dyDescent="0.15">
      <c r="A691" s="39"/>
      <c r="B691" s="39"/>
      <c r="C691" s="39"/>
      <c r="D691" s="39"/>
      <c r="E691" s="39"/>
      <c r="F691" s="39"/>
      <c r="G691" s="39"/>
      <c r="H691" s="37"/>
      <c r="I691" s="40"/>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c r="AN691" s="37"/>
      <c r="AO691" s="37"/>
      <c r="AP691" s="37"/>
      <c r="AQ691" s="37"/>
      <c r="AR691" s="37"/>
      <c r="AS691" s="37"/>
      <c r="AT691" s="37"/>
      <c r="AU691" s="37"/>
      <c r="AV691" s="37"/>
      <c r="AW691" s="37"/>
      <c r="AX691" s="37"/>
      <c r="AY691" s="37"/>
      <c r="AZ691" s="37"/>
      <c r="BA691" s="37"/>
      <c r="BB691" s="37"/>
      <c r="BC691" s="37"/>
      <c r="BD691" s="37"/>
      <c r="BE691" s="37"/>
      <c r="BF691" s="37"/>
      <c r="BG691" s="37"/>
      <c r="BH691" s="37"/>
      <c r="BI691" s="37"/>
      <c r="BJ691" s="37"/>
      <c r="BK691" s="37"/>
      <c r="BL691" s="37"/>
      <c r="BM691" s="37"/>
      <c r="BN691" s="37"/>
      <c r="BO691" s="37"/>
      <c r="BP691" s="37"/>
      <c r="BQ691" s="37"/>
      <c r="BR691" s="37"/>
      <c r="BS691" s="37"/>
      <c r="BT691" s="37"/>
      <c r="BU691" s="37"/>
      <c r="BV691" s="37"/>
      <c r="BW691" s="37"/>
      <c r="BX691" s="37"/>
      <c r="BY691" s="37"/>
      <c r="BZ691" s="37"/>
      <c r="CA691" s="37"/>
      <c r="CB691" s="37"/>
      <c r="CC691" s="37"/>
      <c r="CD691" s="37"/>
    </row>
    <row r="692" spans="1:82" ht="16.5" customHeight="1" x14ac:dyDescent="0.15">
      <c r="A692" s="39"/>
      <c r="B692" s="39"/>
      <c r="C692" s="39"/>
      <c r="D692" s="39"/>
      <c r="E692" s="39"/>
      <c r="F692" s="39"/>
      <c r="G692" s="39"/>
      <c r="H692" s="37"/>
      <c r="I692" s="40"/>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c r="AN692" s="37"/>
      <c r="AO692" s="37"/>
      <c r="AP692" s="37"/>
      <c r="AQ692" s="37"/>
      <c r="AR692" s="37"/>
      <c r="AS692" s="37"/>
      <c r="AT692" s="37"/>
      <c r="AU692" s="37"/>
      <c r="AV692" s="37"/>
      <c r="AW692" s="37"/>
      <c r="AX692" s="37"/>
      <c r="AY692" s="37"/>
      <c r="AZ692" s="37"/>
      <c r="BA692" s="37"/>
      <c r="BB692" s="37"/>
      <c r="BC692" s="37"/>
      <c r="BD692" s="37"/>
      <c r="BE692" s="37"/>
      <c r="BF692" s="37"/>
      <c r="BG692" s="37"/>
      <c r="BH692" s="37"/>
      <c r="BI692" s="37"/>
      <c r="BJ692" s="37"/>
      <c r="BK692" s="37"/>
      <c r="BL692" s="37"/>
      <c r="BM692" s="37"/>
      <c r="BN692" s="37"/>
      <c r="BO692" s="37"/>
      <c r="BP692" s="37"/>
      <c r="BQ692" s="37"/>
      <c r="BR692" s="37"/>
      <c r="BS692" s="37"/>
      <c r="BT692" s="37"/>
      <c r="BU692" s="37"/>
      <c r="BV692" s="37"/>
      <c r="BW692" s="37"/>
      <c r="BX692" s="37"/>
      <c r="BY692" s="37"/>
      <c r="BZ692" s="37"/>
      <c r="CA692" s="37"/>
      <c r="CB692" s="37"/>
      <c r="CC692" s="37"/>
      <c r="CD692" s="37"/>
    </row>
    <row r="693" spans="1:82" ht="16.5" customHeight="1" x14ac:dyDescent="0.15">
      <c r="A693" s="39"/>
      <c r="B693" s="39"/>
      <c r="C693" s="39"/>
      <c r="D693" s="39"/>
      <c r="E693" s="39"/>
      <c r="F693" s="39"/>
      <c r="G693" s="39"/>
      <c r="H693" s="37"/>
      <c r="I693" s="40"/>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c r="AN693" s="37"/>
      <c r="AO693" s="37"/>
      <c r="AP693" s="37"/>
      <c r="AQ693" s="37"/>
      <c r="AR693" s="37"/>
      <c r="AS693" s="37"/>
      <c r="AT693" s="37"/>
      <c r="AU693" s="37"/>
      <c r="AV693" s="37"/>
      <c r="AW693" s="37"/>
      <c r="AX693" s="37"/>
      <c r="AY693" s="37"/>
      <c r="AZ693" s="37"/>
      <c r="BA693" s="37"/>
      <c r="BB693" s="37"/>
      <c r="BC693" s="37"/>
      <c r="BD693" s="37"/>
      <c r="BE693" s="37"/>
      <c r="BF693" s="37"/>
      <c r="BG693" s="37"/>
      <c r="BH693" s="37"/>
      <c r="BI693" s="37"/>
      <c r="BJ693" s="37"/>
      <c r="BK693" s="37"/>
      <c r="BL693" s="37"/>
      <c r="BM693" s="37"/>
      <c r="BN693" s="37"/>
      <c r="BO693" s="37"/>
      <c r="BP693" s="37"/>
      <c r="BQ693" s="37"/>
      <c r="BR693" s="37"/>
      <c r="BS693" s="37"/>
      <c r="BT693" s="37"/>
      <c r="BU693" s="37"/>
      <c r="BV693" s="37"/>
      <c r="BW693" s="37"/>
      <c r="BX693" s="37"/>
      <c r="BY693" s="37"/>
      <c r="BZ693" s="37"/>
      <c r="CA693" s="37"/>
      <c r="CB693" s="37"/>
      <c r="CC693" s="37"/>
      <c r="CD693" s="37"/>
    </row>
    <row r="694" spans="1:82" ht="16.5" customHeight="1" x14ac:dyDescent="0.15">
      <c r="A694" s="39"/>
      <c r="B694" s="39"/>
      <c r="C694" s="39"/>
      <c r="D694" s="39"/>
      <c r="E694" s="39"/>
      <c r="F694" s="39"/>
      <c r="G694" s="39"/>
      <c r="H694" s="37"/>
      <c r="I694" s="40"/>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c r="AN694" s="37"/>
      <c r="AO694" s="37"/>
      <c r="AP694" s="37"/>
      <c r="AQ694" s="37"/>
      <c r="AR694" s="37"/>
      <c r="AS694" s="37"/>
      <c r="AT694" s="37"/>
      <c r="AU694" s="37"/>
      <c r="AV694" s="37"/>
      <c r="AW694" s="37"/>
      <c r="AX694" s="37"/>
      <c r="AY694" s="37"/>
      <c r="AZ694" s="37"/>
      <c r="BA694" s="37"/>
      <c r="BB694" s="37"/>
      <c r="BC694" s="37"/>
      <c r="BD694" s="37"/>
      <c r="BE694" s="37"/>
      <c r="BF694" s="37"/>
      <c r="BG694" s="37"/>
      <c r="BH694" s="37"/>
      <c r="BI694" s="37"/>
      <c r="BJ694" s="37"/>
      <c r="BK694" s="37"/>
      <c r="BL694" s="37"/>
      <c r="BM694" s="37"/>
      <c r="BN694" s="37"/>
      <c r="BO694" s="37"/>
      <c r="BP694" s="37"/>
      <c r="BQ694" s="37"/>
      <c r="BR694" s="37"/>
      <c r="BS694" s="37"/>
      <c r="BT694" s="37"/>
      <c r="BU694" s="37"/>
      <c r="BV694" s="37"/>
      <c r="BW694" s="37"/>
      <c r="BX694" s="37"/>
      <c r="BY694" s="37"/>
      <c r="BZ694" s="37"/>
      <c r="CA694" s="37"/>
      <c r="CB694" s="37"/>
      <c r="CC694" s="37"/>
      <c r="CD694" s="37"/>
    </row>
    <row r="695" spans="1:82" ht="16.5" customHeight="1" x14ac:dyDescent="0.15">
      <c r="A695" s="39"/>
      <c r="B695" s="39"/>
      <c r="C695" s="39"/>
      <c r="D695" s="39"/>
      <c r="E695" s="39"/>
      <c r="F695" s="39"/>
      <c r="G695" s="39"/>
      <c r="H695" s="37"/>
      <c r="I695" s="40"/>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c r="AM695" s="37"/>
      <c r="AN695" s="37"/>
      <c r="AO695" s="37"/>
      <c r="AP695" s="37"/>
      <c r="AQ695" s="37"/>
      <c r="AR695" s="37"/>
      <c r="AS695" s="37"/>
      <c r="AT695" s="37"/>
      <c r="AU695" s="37"/>
      <c r="AV695" s="37"/>
      <c r="AW695" s="37"/>
      <c r="AX695" s="37"/>
      <c r="AY695" s="37"/>
      <c r="AZ695" s="37"/>
      <c r="BA695" s="37"/>
      <c r="BB695" s="37"/>
      <c r="BC695" s="37"/>
      <c r="BD695" s="37"/>
      <c r="BE695" s="37"/>
      <c r="BF695" s="37"/>
      <c r="BG695" s="37"/>
      <c r="BH695" s="37"/>
      <c r="BI695" s="37"/>
      <c r="BJ695" s="37"/>
      <c r="BK695" s="37"/>
      <c r="BL695" s="37"/>
      <c r="BM695" s="37"/>
      <c r="BN695" s="37"/>
      <c r="BO695" s="37"/>
      <c r="BP695" s="37"/>
      <c r="BQ695" s="37"/>
      <c r="BR695" s="37"/>
      <c r="BS695" s="37"/>
      <c r="BT695" s="37"/>
      <c r="BU695" s="37"/>
      <c r="BV695" s="37"/>
      <c r="BW695" s="37"/>
      <c r="BX695" s="37"/>
      <c r="BY695" s="37"/>
      <c r="BZ695" s="37"/>
      <c r="CA695" s="37"/>
      <c r="CB695" s="37"/>
      <c r="CC695" s="37"/>
      <c r="CD695" s="37"/>
    </row>
    <row r="696" spans="1:82" ht="16.5" customHeight="1" x14ac:dyDescent="0.15">
      <c r="A696" s="39"/>
      <c r="B696" s="39"/>
      <c r="C696" s="39"/>
      <c r="D696" s="39"/>
      <c r="E696" s="39"/>
      <c r="F696" s="39"/>
      <c r="G696" s="39"/>
      <c r="H696" s="37"/>
      <c r="I696" s="40"/>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c r="AM696" s="37"/>
      <c r="AN696" s="37"/>
      <c r="AO696" s="37"/>
      <c r="AP696" s="37"/>
      <c r="AQ696" s="37"/>
      <c r="AR696" s="37"/>
      <c r="AS696" s="37"/>
      <c r="AT696" s="37"/>
      <c r="AU696" s="37"/>
      <c r="AV696" s="37"/>
      <c r="AW696" s="37"/>
      <c r="AX696" s="37"/>
      <c r="AY696" s="37"/>
      <c r="AZ696" s="37"/>
      <c r="BA696" s="37"/>
      <c r="BB696" s="37"/>
      <c r="BC696" s="37"/>
      <c r="BD696" s="37"/>
      <c r="BE696" s="37"/>
      <c r="BF696" s="37"/>
      <c r="BG696" s="37"/>
      <c r="BH696" s="37"/>
      <c r="BI696" s="37"/>
      <c r="BJ696" s="37"/>
      <c r="BK696" s="37"/>
      <c r="BL696" s="37"/>
      <c r="BM696" s="37"/>
      <c r="BN696" s="37"/>
      <c r="BO696" s="37"/>
      <c r="BP696" s="37"/>
      <c r="BQ696" s="37"/>
      <c r="BR696" s="37"/>
      <c r="BS696" s="37"/>
      <c r="BT696" s="37"/>
      <c r="BU696" s="37"/>
      <c r="BV696" s="37"/>
      <c r="BW696" s="37"/>
      <c r="BX696" s="37"/>
      <c r="BY696" s="37"/>
      <c r="BZ696" s="37"/>
      <c r="CA696" s="37"/>
      <c r="CB696" s="37"/>
      <c r="CC696" s="37"/>
      <c r="CD696" s="37"/>
    </row>
    <row r="697" spans="1:82" ht="16.5" customHeight="1" x14ac:dyDescent="0.15">
      <c r="A697" s="39"/>
      <c r="B697" s="39"/>
      <c r="C697" s="39"/>
      <c r="D697" s="39"/>
      <c r="E697" s="39"/>
      <c r="F697" s="39"/>
      <c r="G697" s="39"/>
      <c r="H697" s="37"/>
      <c r="I697" s="40"/>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c r="AN697" s="37"/>
      <c r="AO697" s="37"/>
      <c r="AP697" s="37"/>
      <c r="AQ697" s="37"/>
      <c r="AR697" s="37"/>
      <c r="AS697" s="37"/>
      <c r="AT697" s="37"/>
      <c r="AU697" s="37"/>
      <c r="AV697" s="37"/>
      <c r="AW697" s="37"/>
      <c r="AX697" s="37"/>
      <c r="AY697" s="37"/>
      <c r="AZ697" s="37"/>
      <c r="BA697" s="37"/>
      <c r="BB697" s="37"/>
      <c r="BC697" s="37"/>
      <c r="BD697" s="37"/>
      <c r="BE697" s="37"/>
      <c r="BF697" s="37"/>
      <c r="BG697" s="37"/>
      <c r="BH697" s="37"/>
      <c r="BI697" s="37"/>
      <c r="BJ697" s="37"/>
      <c r="BK697" s="37"/>
      <c r="BL697" s="37"/>
      <c r="BM697" s="37"/>
      <c r="BN697" s="37"/>
      <c r="BO697" s="37"/>
      <c r="BP697" s="37"/>
      <c r="BQ697" s="37"/>
      <c r="BR697" s="37"/>
      <c r="BS697" s="37"/>
      <c r="BT697" s="37"/>
      <c r="BU697" s="37"/>
      <c r="BV697" s="37"/>
      <c r="BW697" s="37"/>
      <c r="BX697" s="37"/>
      <c r="BY697" s="37"/>
      <c r="BZ697" s="37"/>
      <c r="CA697" s="37"/>
      <c r="CB697" s="37"/>
      <c r="CC697" s="37"/>
      <c r="CD697" s="37"/>
    </row>
    <row r="698" spans="1:82" ht="16.5" customHeight="1" x14ac:dyDescent="0.15">
      <c r="A698" s="39"/>
      <c r="B698" s="39"/>
      <c r="C698" s="39"/>
      <c r="D698" s="39"/>
      <c r="E698" s="39"/>
      <c r="F698" s="39"/>
      <c r="G698" s="39"/>
      <c r="H698" s="37"/>
      <c r="I698" s="40"/>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c r="AM698" s="37"/>
      <c r="AN698" s="37"/>
      <c r="AO698" s="37"/>
      <c r="AP698" s="37"/>
      <c r="AQ698" s="37"/>
      <c r="AR698" s="37"/>
      <c r="AS698" s="37"/>
      <c r="AT698" s="37"/>
      <c r="AU698" s="37"/>
      <c r="AV698" s="37"/>
      <c r="AW698" s="37"/>
      <c r="AX698" s="37"/>
      <c r="AY698" s="37"/>
      <c r="AZ698" s="37"/>
      <c r="BA698" s="37"/>
      <c r="BB698" s="37"/>
      <c r="BC698" s="37"/>
      <c r="BD698" s="37"/>
      <c r="BE698" s="37"/>
      <c r="BF698" s="37"/>
      <c r="BG698" s="37"/>
      <c r="BH698" s="37"/>
      <c r="BI698" s="37"/>
      <c r="BJ698" s="37"/>
      <c r="BK698" s="37"/>
      <c r="BL698" s="37"/>
      <c r="BM698" s="37"/>
      <c r="BN698" s="37"/>
      <c r="BO698" s="37"/>
      <c r="BP698" s="37"/>
      <c r="BQ698" s="37"/>
      <c r="BR698" s="37"/>
      <c r="BS698" s="37"/>
      <c r="BT698" s="37"/>
      <c r="BU698" s="37"/>
      <c r="BV698" s="37"/>
      <c r="BW698" s="37"/>
      <c r="BX698" s="37"/>
      <c r="BY698" s="37"/>
      <c r="BZ698" s="37"/>
      <c r="CA698" s="37"/>
      <c r="CB698" s="37"/>
      <c r="CC698" s="37"/>
      <c r="CD698" s="37"/>
    </row>
    <row r="699" spans="1:82" ht="16.5" customHeight="1" x14ac:dyDescent="0.15">
      <c r="A699" s="39"/>
      <c r="B699" s="39"/>
      <c r="C699" s="39"/>
      <c r="D699" s="39"/>
      <c r="E699" s="39"/>
      <c r="F699" s="39"/>
      <c r="G699" s="39"/>
      <c r="H699" s="37"/>
      <c r="I699" s="40"/>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c r="AM699" s="37"/>
      <c r="AN699" s="37"/>
      <c r="AO699" s="37"/>
      <c r="AP699" s="37"/>
      <c r="AQ699" s="37"/>
      <c r="AR699" s="37"/>
      <c r="AS699" s="37"/>
      <c r="AT699" s="37"/>
      <c r="AU699" s="37"/>
      <c r="AV699" s="37"/>
      <c r="AW699" s="37"/>
      <c r="AX699" s="37"/>
      <c r="AY699" s="37"/>
      <c r="AZ699" s="37"/>
      <c r="BA699" s="37"/>
      <c r="BB699" s="37"/>
      <c r="BC699" s="37"/>
      <c r="BD699" s="37"/>
      <c r="BE699" s="37"/>
      <c r="BF699" s="37"/>
      <c r="BG699" s="37"/>
      <c r="BH699" s="37"/>
      <c r="BI699" s="37"/>
      <c r="BJ699" s="37"/>
      <c r="BK699" s="37"/>
      <c r="BL699" s="37"/>
      <c r="BM699" s="37"/>
      <c r="BN699" s="37"/>
      <c r="BO699" s="37"/>
      <c r="BP699" s="37"/>
      <c r="BQ699" s="37"/>
      <c r="BR699" s="37"/>
      <c r="BS699" s="37"/>
      <c r="BT699" s="37"/>
      <c r="BU699" s="37"/>
      <c r="BV699" s="37"/>
      <c r="BW699" s="37"/>
      <c r="BX699" s="37"/>
      <c r="BY699" s="37"/>
      <c r="BZ699" s="37"/>
      <c r="CA699" s="37"/>
      <c r="CB699" s="37"/>
      <c r="CC699" s="37"/>
      <c r="CD699" s="37"/>
    </row>
    <row r="700" spans="1:82" ht="16.5" customHeight="1" x14ac:dyDescent="0.15">
      <c r="A700" s="39"/>
      <c r="B700" s="39"/>
      <c r="C700" s="39"/>
      <c r="D700" s="39"/>
      <c r="E700" s="39"/>
      <c r="F700" s="39"/>
      <c r="G700" s="39"/>
      <c r="H700" s="37"/>
      <c r="I700" s="40"/>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c r="AM700" s="37"/>
      <c r="AN700" s="37"/>
      <c r="AO700" s="37"/>
      <c r="AP700" s="37"/>
      <c r="AQ700" s="37"/>
      <c r="AR700" s="37"/>
      <c r="AS700" s="37"/>
      <c r="AT700" s="37"/>
      <c r="AU700" s="37"/>
      <c r="AV700" s="37"/>
      <c r="AW700" s="37"/>
      <c r="AX700" s="37"/>
      <c r="AY700" s="37"/>
      <c r="AZ700" s="37"/>
      <c r="BA700" s="37"/>
      <c r="BB700" s="37"/>
      <c r="BC700" s="37"/>
      <c r="BD700" s="37"/>
      <c r="BE700" s="37"/>
      <c r="BF700" s="37"/>
      <c r="BG700" s="37"/>
      <c r="BH700" s="37"/>
      <c r="BI700" s="37"/>
      <c r="BJ700" s="37"/>
      <c r="BK700" s="37"/>
      <c r="BL700" s="37"/>
      <c r="BM700" s="37"/>
      <c r="BN700" s="37"/>
      <c r="BO700" s="37"/>
      <c r="BP700" s="37"/>
      <c r="BQ700" s="37"/>
      <c r="BR700" s="37"/>
      <c r="BS700" s="37"/>
      <c r="BT700" s="37"/>
      <c r="BU700" s="37"/>
      <c r="BV700" s="37"/>
      <c r="BW700" s="37"/>
      <c r="BX700" s="37"/>
      <c r="BY700" s="37"/>
      <c r="BZ700" s="37"/>
      <c r="CA700" s="37"/>
      <c r="CB700" s="37"/>
      <c r="CC700" s="37"/>
      <c r="CD700" s="37"/>
    </row>
    <row r="701" spans="1:82" ht="16.5" customHeight="1" x14ac:dyDescent="0.15">
      <c r="A701" s="39"/>
      <c r="B701" s="39"/>
      <c r="C701" s="39"/>
      <c r="D701" s="39"/>
      <c r="E701" s="39"/>
      <c r="F701" s="39"/>
      <c r="G701" s="39"/>
      <c r="H701" s="37"/>
      <c r="I701" s="40"/>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c r="AM701" s="37"/>
      <c r="AN701" s="37"/>
      <c r="AO701" s="37"/>
      <c r="AP701" s="37"/>
      <c r="AQ701" s="37"/>
      <c r="AR701" s="37"/>
      <c r="AS701" s="37"/>
      <c r="AT701" s="37"/>
      <c r="AU701" s="37"/>
      <c r="AV701" s="37"/>
      <c r="AW701" s="37"/>
      <c r="AX701" s="37"/>
      <c r="AY701" s="37"/>
      <c r="AZ701" s="37"/>
      <c r="BA701" s="37"/>
      <c r="BB701" s="37"/>
      <c r="BC701" s="37"/>
      <c r="BD701" s="37"/>
      <c r="BE701" s="37"/>
      <c r="BF701" s="37"/>
      <c r="BG701" s="37"/>
      <c r="BH701" s="37"/>
      <c r="BI701" s="37"/>
      <c r="BJ701" s="37"/>
      <c r="BK701" s="37"/>
      <c r="BL701" s="37"/>
      <c r="BM701" s="37"/>
      <c r="BN701" s="37"/>
      <c r="BO701" s="37"/>
      <c r="BP701" s="37"/>
      <c r="BQ701" s="37"/>
      <c r="BR701" s="37"/>
      <c r="BS701" s="37"/>
      <c r="BT701" s="37"/>
      <c r="BU701" s="37"/>
      <c r="BV701" s="37"/>
      <c r="BW701" s="37"/>
      <c r="BX701" s="37"/>
      <c r="BY701" s="37"/>
      <c r="BZ701" s="37"/>
      <c r="CA701" s="37"/>
      <c r="CB701" s="37"/>
      <c r="CC701" s="37"/>
      <c r="CD701" s="37"/>
    </row>
    <row r="702" spans="1:82" ht="16.5" customHeight="1" x14ac:dyDescent="0.15">
      <c r="A702" s="39"/>
      <c r="B702" s="39"/>
      <c r="C702" s="39"/>
      <c r="D702" s="39"/>
      <c r="E702" s="39"/>
      <c r="F702" s="39"/>
      <c r="G702" s="39"/>
      <c r="H702" s="37"/>
      <c r="I702" s="40"/>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c r="AM702" s="37"/>
      <c r="AN702" s="37"/>
      <c r="AO702" s="37"/>
      <c r="AP702" s="37"/>
      <c r="AQ702" s="37"/>
      <c r="AR702" s="37"/>
      <c r="AS702" s="37"/>
      <c r="AT702" s="37"/>
      <c r="AU702" s="37"/>
      <c r="AV702" s="37"/>
      <c r="AW702" s="37"/>
      <c r="AX702" s="37"/>
      <c r="AY702" s="37"/>
      <c r="AZ702" s="37"/>
      <c r="BA702" s="37"/>
      <c r="BB702" s="37"/>
      <c r="BC702" s="37"/>
      <c r="BD702" s="37"/>
      <c r="BE702" s="37"/>
      <c r="BF702" s="37"/>
      <c r="BG702" s="37"/>
      <c r="BH702" s="37"/>
      <c r="BI702" s="37"/>
      <c r="BJ702" s="37"/>
      <c r="BK702" s="37"/>
      <c r="BL702" s="37"/>
      <c r="BM702" s="37"/>
      <c r="BN702" s="37"/>
      <c r="BO702" s="37"/>
      <c r="BP702" s="37"/>
      <c r="BQ702" s="37"/>
      <c r="BR702" s="37"/>
      <c r="BS702" s="37"/>
      <c r="BT702" s="37"/>
      <c r="BU702" s="37"/>
      <c r="BV702" s="37"/>
      <c r="BW702" s="37"/>
      <c r="BX702" s="37"/>
      <c r="BY702" s="37"/>
      <c r="BZ702" s="37"/>
      <c r="CA702" s="37"/>
      <c r="CB702" s="37"/>
      <c r="CC702" s="37"/>
      <c r="CD702" s="37"/>
    </row>
    <row r="703" spans="1:82" ht="16.5" customHeight="1" x14ac:dyDescent="0.15">
      <c r="A703" s="39"/>
      <c r="B703" s="39"/>
      <c r="C703" s="39"/>
      <c r="D703" s="39"/>
      <c r="E703" s="39"/>
      <c r="F703" s="39"/>
      <c r="G703" s="39"/>
      <c r="H703" s="37"/>
      <c r="I703" s="40"/>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c r="AM703" s="37"/>
      <c r="AN703" s="37"/>
      <c r="AO703" s="37"/>
      <c r="AP703" s="37"/>
      <c r="AQ703" s="37"/>
      <c r="AR703" s="37"/>
      <c r="AS703" s="37"/>
      <c r="AT703" s="37"/>
      <c r="AU703" s="37"/>
      <c r="AV703" s="37"/>
      <c r="AW703" s="37"/>
      <c r="AX703" s="37"/>
      <c r="AY703" s="37"/>
      <c r="AZ703" s="37"/>
      <c r="BA703" s="37"/>
      <c r="BB703" s="37"/>
      <c r="BC703" s="37"/>
      <c r="BD703" s="37"/>
      <c r="BE703" s="37"/>
      <c r="BF703" s="37"/>
      <c r="BG703" s="37"/>
      <c r="BH703" s="37"/>
      <c r="BI703" s="37"/>
      <c r="BJ703" s="37"/>
      <c r="BK703" s="37"/>
      <c r="BL703" s="37"/>
      <c r="BM703" s="37"/>
      <c r="BN703" s="37"/>
      <c r="BO703" s="37"/>
      <c r="BP703" s="37"/>
      <c r="BQ703" s="37"/>
      <c r="BR703" s="37"/>
      <c r="BS703" s="37"/>
      <c r="BT703" s="37"/>
      <c r="BU703" s="37"/>
      <c r="BV703" s="37"/>
      <c r="BW703" s="37"/>
      <c r="BX703" s="37"/>
      <c r="BY703" s="37"/>
      <c r="BZ703" s="37"/>
      <c r="CA703" s="37"/>
      <c r="CB703" s="37"/>
      <c r="CC703" s="37"/>
      <c r="CD703" s="37"/>
    </row>
    <row r="704" spans="1:82" ht="16.5" customHeight="1" x14ac:dyDescent="0.15">
      <c r="A704" s="39"/>
      <c r="B704" s="39"/>
      <c r="C704" s="39"/>
      <c r="D704" s="39"/>
      <c r="E704" s="39"/>
      <c r="F704" s="39"/>
      <c r="G704" s="39"/>
      <c r="H704" s="37"/>
      <c r="I704" s="40"/>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c r="AM704" s="37"/>
      <c r="AN704" s="37"/>
      <c r="AO704" s="37"/>
      <c r="AP704" s="37"/>
      <c r="AQ704" s="37"/>
      <c r="AR704" s="37"/>
      <c r="AS704" s="37"/>
      <c r="AT704" s="37"/>
      <c r="AU704" s="37"/>
      <c r="AV704" s="37"/>
      <c r="AW704" s="37"/>
      <c r="AX704" s="37"/>
      <c r="AY704" s="37"/>
      <c r="AZ704" s="37"/>
      <c r="BA704" s="37"/>
      <c r="BB704" s="37"/>
      <c r="BC704" s="37"/>
      <c r="BD704" s="37"/>
      <c r="BE704" s="37"/>
      <c r="BF704" s="37"/>
      <c r="BG704" s="37"/>
      <c r="BH704" s="37"/>
      <c r="BI704" s="37"/>
      <c r="BJ704" s="37"/>
      <c r="BK704" s="37"/>
      <c r="BL704" s="37"/>
      <c r="BM704" s="37"/>
      <c r="BN704" s="37"/>
      <c r="BO704" s="37"/>
      <c r="BP704" s="37"/>
      <c r="BQ704" s="37"/>
      <c r="BR704" s="37"/>
      <c r="BS704" s="37"/>
      <c r="BT704" s="37"/>
      <c r="BU704" s="37"/>
      <c r="BV704" s="37"/>
      <c r="BW704" s="37"/>
      <c r="BX704" s="37"/>
      <c r="BY704" s="37"/>
      <c r="BZ704" s="37"/>
      <c r="CA704" s="37"/>
      <c r="CB704" s="37"/>
      <c r="CC704" s="37"/>
      <c r="CD704" s="37"/>
    </row>
    <row r="705" spans="1:82" ht="16.5" customHeight="1" x14ac:dyDescent="0.15">
      <c r="A705" s="39"/>
      <c r="B705" s="39"/>
      <c r="C705" s="39"/>
      <c r="D705" s="39"/>
      <c r="E705" s="39"/>
      <c r="F705" s="39"/>
      <c r="G705" s="39"/>
      <c r="H705" s="37"/>
      <c r="I705" s="40"/>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c r="AM705" s="37"/>
      <c r="AN705" s="37"/>
      <c r="AO705" s="37"/>
      <c r="AP705" s="37"/>
      <c r="AQ705" s="37"/>
      <c r="AR705" s="37"/>
      <c r="AS705" s="37"/>
      <c r="AT705" s="37"/>
      <c r="AU705" s="37"/>
      <c r="AV705" s="37"/>
      <c r="AW705" s="37"/>
      <c r="AX705" s="37"/>
      <c r="AY705" s="37"/>
      <c r="AZ705" s="37"/>
      <c r="BA705" s="37"/>
      <c r="BB705" s="37"/>
      <c r="BC705" s="37"/>
      <c r="BD705" s="37"/>
      <c r="BE705" s="37"/>
      <c r="BF705" s="37"/>
      <c r="BG705" s="37"/>
      <c r="BH705" s="37"/>
      <c r="BI705" s="37"/>
      <c r="BJ705" s="37"/>
      <c r="BK705" s="37"/>
      <c r="BL705" s="37"/>
      <c r="BM705" s="37"/>
      <c r="BN705" s="37"/>
      <c r="BO705" s="37"/>
      <c r="BP705" s="37"/>
      <c r="BQ705" s="37"/>
      <c r="BR705" s="37"/>
      <c r="BS705" s="37"/>
      <c r="BT705" s="37"/>
      <c r="BU705" s="37"/>
      <c r="BV705" s="37"/>
      <c r="BW705" s="37"/>
      <c r="BX705" s="37"/>
      <c r="BY705" s="37"/>
      <c r="BZ705" s="37"/>
      <c r="CA705" s="37"/>
      <c r="CB705" s="37"/>
      <c r="CC705" s="37"/>
      <c r="CD705" s="37"/>
    </row>
    <row r="706" spans="1:82" ht="16.5" customHeight="1" x14ac:dyDescent="0.15">
      <c r="A706" s="39"/>
      <c r="B706" s="39"/>
      <c r="C706" s="39"/>
      <c r="D706" s="39"/>
      <c r="E706" s="39"/>
      <c r="F706" s="39"/>
      <c r="G706" s="39"/>
      <c r="H706" s="37"/>
      <c r="I706" s="40"/>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c r="AM706" s="37"/>
      <c r="AN706" s="37"/>
      <c r="AO706" s="37"/>
      <c r="AP706" s="37"/>
      <c r="AQ706" s="37"/>
      <c r="AR706" s="37"/>
      <c r="AS706" s="37"/>
      <c r="AT706" s="37"/>
      <c r="AU706" s="37"/>
      <c r="AV706" s="37"/>
      <c r="AW706" s="37"/>
      <c r="AX706" s="37"/>
      <c r="AY706" s="37"/>
      <c r="AZ706" s="37"/>
      <c r="BA706" s="37"/>
      <c r="BB706" s="37"/>
      <c r="BC706" s="37"/>
      <c r="BD706" s="37"/>
      <c r="BE706" s="37"/>
      <c r="BF706" s="37"/>
      <c r="BG706" s="37"/>
      <c r="BH706" s="37"/>
      <c r="BI706" s="37"/>
      <c r="BJ706" s="37"/>
      <c r="BK706" s="37"/>
      <c r="BL706" s="37"/>
      <c r="BM706" s="37"/>
      <c r="BN706" s="37"/>
      <c r="BO706" s="37"/>
      <c r="BP706" s="37"/>
      <c r="BQ706" s="37"/>
      <c r="BR706" s="37"/>
      <c r="BS706" s="37"/>
      <c r="BT706" s="37"/>
      <c r="BU706" s="37"/>
      <c r="BV706" s="37"/>
      <c r="BW706" s="37"/>
      <c r="BX706" s="37"/>
      <c r="BY706" s="37"/>
      <c r="BZ706" s="37"/>
      <c r="CA706" s="37"/>
      <c r="CB706" s="37"/>
      <c r="CC706" s="37"/>
      <c r="CD706" s="37"/>
    </row>
    <row r="707" spans="1:82" ht="16.5" customHeight="1" x14ac:dyDescent="0.15">
      <c r="A707" s="39"/>
      <c r="B707" s="39"/>
      <c r="C707" s="39"/>
      <c r="D707" s="39"/>
      <c r="E707" s="39"/>
      <c r="F707" s="39"/>
      <c r="G707" s="39"/>
      <c r="H707" s="37"/>
      <c r="I707" s="40"/>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c r="AM707" s="37"/>
      <c r="AN707" s="37"/>
      <c r="AO707" s="37"/>
      <c r="AP707" s="37"/>
      <c r="AQ707" s="37"/>
      <c r="AR707" s="37"/>
      <c r="AS707" s="37"/>
      <c r="AT707" s="37"/>
      <c r="AU707" s="37"/>
      <c r="AV707" s="37"/>
      <c r="AW707" s="37"/>
      <c r="AX707" s="37"/>
      <c r="AY707" s="37"/>
      <c r="AZ707" s="37"/>
      <c r="BA707" s="37"/>
      <c r="BB707" s="37"/>
      <c r="BC707" s="37"/>
      <c r="BD707" s="37"/>
      <c r="BE707" s="37"/>
      <c r="BF707" s="37"/>
      <c r="BG707" s="37"/>
      <c r="BH707" s="37"/>
      <c r="BI707" s="37"/>
      <c r="BJ707" s="37"/>
      <c r="BK707" s="37"/>
      <c r="BL707" s="37"/>
      <c r="BM707" s="37"/>
      <c r="BN707" s="37"/>
      <c r="BO707" s="37"/>
      <c r="BP707" s="37"/>
      <c r="BQ707" s="37"/>
      <c r="BR707" s="37"/>
      <c r="BS707" s="37"/>
      <c r="BT707" s="37"/>
      <c r="BU707" s="37"/>
      <c r="BV707" s="37"/>
      <c r="BW707" s="37"/>
      <c r="BX707" s="37"/>
      <c r="BY707" s="37"/>
      <c r="BZ707" s="37"/>
      <c r="CA707" s="37"/>
      <c r="CB707" s="37"/>
      <c r="CC707" s="37"/>
      <c r="CD707" s="37"/>
    </row>
    <row r="708" spans="1:82" ht="16.5" customHeight="1" x14ac:dyDescent="0.15">
      <c r="A708" s="39"/>
      <c r="B708" s="39"/>
      <c r="C708" s="39"/>
      <c r="D708" s="39"/>
      <c r="E708" s="39"/>
      <c r="F708" s="39"/>
      <c r="G708" s="39"/>
      <c r="H708" s="37"/>
      <c r="I708" s="40"/>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c r="AM708" s="37"/>
      <c r="AN708" s="37"/>
      <c r="AO708" s="37"/>
      <c r="AP708" s="37"/>
      <c r="AQ708" s="37"/>
      <c r="AR708" s="37"/>
      <c r="AS708" s="37"/>
      <c r="AT708" s="37"/>
      <c r="AU708" s="37"/>
      <c r="AV708" s="37"/>
      <c r="AW708" s="37"/>
      <c r="AX708" s="37"/>
      <c r="AY708" s="37"/>
      <c r="AZ708" s="37"/>
      <c r="BA708" s="37"/>
      <c r="BB708" s="37"/>
      <c r="BC708" s="37"/>
      <c r="BD708" s="37"/>
      <c r="BE708" s="37"/>
      <c r="BF708" s="37"/>
      <c r="BG708" s="37"/>
      <c r="BH708" s="37"/>
      <c r="BI708" s="37"/>
      <c r="BJ708" s="37"/>
      <c r="BK708" s="37"/>
      <c r="BL708" s="37"/>
      <c r="BM708" s="37"/>
      <c r="BN708" s="37"/>
      <c r="BO708" s="37"/>
      <c r="BP708" s="37"/>
      <c r="BQ708" s="37"/>
      <c r="BR708" s="37"/>
      <c r="BS708" s="37"/>
      <c r="BT708" s="37"/>
      <c r="BU708" s="37"/>
      <c r="BV708" s="37"/>
      <c r="BW708" s="37"/>
      <c r="BX708" s="37"/>
      <c r="BY708" s="37"/>
      <c r="BZ708" s="37"/>
      <c r="CA708" s="37"/>
      <c r="CB708" s="37"/>
      <c r="CC708" s="37"/>
      <c r="CD708" s="37"/>
    </row>
    <row r="709" spans="1:82" ht="16.5" customHeight="1" x14ac:dyDescent="0.15">
      <c r="A709" s="39"/>
      <c r="B709" s="39"/>
      <c r="C709" s="39"/>
      <c r="D709" s="39"/>
      <c r="E709" s="39"/>
      <c r="F709" s="39"/>
      <c r="G709" s="39"/>
      <c r="H709" s="37"/>
      <c r="I709" s="40"/>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c r="AM709" s="37"/>
      <c r="AN709" s="37"/>
      <c r="AO709" s="37"/>
      <c r="AP709" s="37"/>
      <c r="AQ709" s="37"/>
      <c r="AR709" s="37"/>
      <c r="AS709" s="37"/>
      <c r="AT709" s="37"/>
      <c r="AU709" s="37"/>
      <c r="AV709" s="37"/>
      <c r="AW709" s="37"/>
      <c r="AX709" s="37"/>
      <c r="AY709" s="37"/>
      <c r="AZ709" s="37"/>
      <c r="BA709" s="37"/>
      <c r="BB709" s="37"/>
      <c r="BC709" s="37"/>
      <c r="BD709" s="37"/>
      <c r="BE709" s="37"/>
      <c r="BF709" s="37"/>
      <c r="BG709" s="37"/>
      <c r="BH709" s="37"/>
      <c r="BI709" s="37"/>
      <c r="BJ709" s="37"/>
      <c r="BK709" s="37"/>
      <c r="BL709" s="37"/>
      <c r="BM709" s="37"/>
      <c r="BN709" s="37"/>
      <c r="BO709" s="37"/>
      <c r="BP709" s="37"/>
      <c r="BQ709" s="37"/>
      <c r="BR709" s="37"/>
      <c r="BS709" s="37"/>
      <c r="BT709" s="37"/>
      <c r="BU709" s="37"/>
      <c r="BV709" s="37"/>
      <c r="BW709" s="37"/>
      <c r="BX709" s="37"/>
      <c r="BY709" s="37"/>
      <c r="BZ709" s="37"/>
      <c r="CA709" s="37"/>
      <c r="CB709" s="37"/>
      <c r="CC709" s="37"/>
      <c r="CD709" s="37"/>
    </row>
    <row r="710" spans="1:82" ht="16.5" customHeight="1" x14ac:dyDescent="0.15">
      <c r="A710" s="39"/>
      <c r="B710" s="39"/>
      <c r="C710" s="39"/>
      <c r="D710" s="39"/>
      <c r="E710" s="39"/>
      <c r="F710" s="39"/>
      <c r="G710" s="39"/>
      <c r="H710" s="37"/>
      <c r="I710" s="40"/>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c r="AM710" s="37"/>
      <c r="AN710" s="37"/>
      <c r="AO710" s="37"/>
      <c r="AP710" s="37"/>
      <c r="AQ710" s="37"/>
      <c r="AR710" s="37"/>
      <c r="AS710" s="37"/>
      <c r="AT710" s="37"/>
      <c r="AU710" s="37"/>
      <c r="AV710" s="37"/>
      <c r="AW710" s="37"/>
      <c r="AX710" s="37"/>
      <c r="AY710" s="37"/>
      <c r="AZ710" s="37"/>
      <c r="BA710" s="37"/>
      <c r="BB710" s="37"/>
      <c r="BC710" s="37"/>
      <c r="BD710" s="37"/>
      <c r="BE710" s="37"/>
      <c r="BF710" s="37"/>
      <c r="BG710" s="37"/>
      <c r="BH710" s="37"/>
      <c r="BI710" s="37"/>
      <c r="BJ710" s="37"/>
      <c r="BK710" s="37"/>
      <c r="BL710" s="37"/>
      <c r="BM710" s="37"/>
      <c r="BN710" s="37"/>
      <c r="BO710" s="37"/>
      <c r="BP710" s="37"/>
      <c r="BQ710" s="37"/>
      <c r="BR710" s="37"/>
      <c r="BS710" s="37"/>
      <c r="BT710" s="37"/>
      <c r="BU710" s="37"/>
      <c r="BV710" s="37"/>
      <c r="BW710" s="37"/>
      <c r="BX710" s="37"/>
      <c r="BY710" s="37"/>
      <c r="BZ710" s="37"/>
      <c r="CA710" s="37"/>
      <c r="CB710" s="37"/>
      <c r="CC710" s="37"/>
      <c r="CD710" s="37"/>
    </row>
    <row r="711" spans="1:82" ht="16.5" customHeight="1" x14ac:dyDescent="0.15">
      <c r="A711" s="39"/>
      <c r="B711" s="39"/>
      <c r="C711" s="39"/>
      <c r="D711" s="39"/>
      <c r="E711" s="39"/>
      <c r="F711" s="39"/>
      <c r="G711" s="39"/>
      <c r="H711" s="37"/>
      <c r="I711" s="40"/>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c r="AM711" s="37"/>
      <c r="AN711" s="37"/>
      <c r="AO711" s="37"/>
      <c r="AP711" s="37"/>
      <c r="AQ711" s="37"/>
      <c r="AR711" s="37"/>
      <c r="AS711" s="37"/>
      <c r="AT711" s="37"/>
      <c r="AU711" s="37"/>
      <c r="AV711" s="37"/>
      <c r="AW711" s="37"/>
      <c r="AX711" s="37"/>
      <c r="AY711" s="37"/>
      <c r="AZ711" s="37"/>
      <c r="BA711" s="37"/>
      <c r="BB711" s="37"/>
      <c r="BC711" s="37"/>
      <c r="BD711" s="37"/>
      <c r="BE711" s="37"/>
      <c r="BF711" s="37"/>
      <c r="BG711" s="37"/>
      <c r="BH711" s="37"/>
      <c r="BI711" s="37"/>
      <c r="BJ711" s="37"/>
      <c r="BK711" s="37"/>
      <c r="BL711" s="37"/>
      <c r="BM711" s="37"/>
      <c r="BN711" s="37"/>
      <c r="BO711" s="37"/>
      <c r="BP711" s="37"/>
      <c r="BQ711" s="37"/>
      <c r="BR711" s="37"/>
      <c r="BS711" s="37"/>
      <c r="BT711" s="37"/>
      <c r="BU711" s="37"/>
      <c r="BV711" s="37"/>
      <c r="BW711" s="37"/>
      <c r="BX711" s="37"/>
      <c r="BY711" s="37"/>
      <c r="BZ711" s="37"/>
      <c r="CA711" s="37"/>
      <c r="CB711" s="37"/>
      <c r="CC711" s="37"/>
      <c r="CD711" s="37"/>
    </row>
    <row r="712" spans="1:82" ht="16.5" customHeight="1" x14ac:dyDescent="0.15">
      <c r="A712" s="39"/>
      <c r="B712" s="39"/>
      <c r="C712" s="39"/>
      <c r="D712" s="39"/>
      <c r="E712" s="39"/>
      <c r="F712" s="39"/>
      <c r="G712" s="39"/>
      <c r="H712" s="37"/>
      <c r="I712" s="40"/>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c r="AM712" s="37"/>
      <c r="AN712" s="37"/>
      <c r="AO712" s="37"/>
      <c r="AP712" s="37"/>
      <c r="AQ712" s="37"/>
      <c r="AR712" s="37"/>
      <c r="AS712" s="37"/>
      <c r="AT712" s="37"/>
      <c r="AU712" s="37"/>
      <c r="AV712" s="37"/>
      <c r="AW712" s="37"/>
      <c r="AX712" s="37"/>
      <c r="AY712" s="37"/>
      <c r="AZ712" s="37"/>
      <c r="BA712" s="37"/>
      <c r="BB712" s="37"/>
      <c r="BC712" s="37"/>
      <c r="BD712" s="37"/>
      <c r="BE712" s="37"/>
      <c r="BF712" s="37"/>
      <c r="BG712" s="37"/>
      <c r="BH712" s="37"/>
      <c r="BI712" s="37"/>
      <c r="BJ712" s="37"/>
      <c r="BK712" s="37"/>
      <c r="BL712" s="37"/>
      <c r="BM712" s="37"/>
      <c r="BN712" s="37"/>
      <c r="BO712" s="37"/>
      <c r="BP712" s="37"/>
      <c r="BQ712" s="37"/>
      <c r="BR712" s="37"/>
      <c r="BS712" s="37"/>
      <c r="BT712" s="37"/>
      <c r="BU712" s="37"/>
      <c r="BV712" s="37"/>
      <c r="BW712" s="37"/>
      <c r="BX712" s="37"/>
      <c r="BY712" s="37"/>
      <c r="BZ712" s="37"/>
      <c r="CA712" s="37"/>
      <c r="CB712" s="37"/>
      <c r="CC712" s="37"/>
      <c r="CD712" s="37"/>
    </row>
    <row r="713" spans="1:82" ht="16.5" customHeight="1" x14ac:dyDescent="0.15">
      <c r="A713" s="39"/>
      <c r="B713" s="39"/>
      <c r="C713" s="39"/>
      <c r="D713" s="39"/>
      <c r="E713" s="39"/>
      <c r="F713" s="39"/>
      <c r="G713" s="39"/>
      <c r="H713" s="37"/>
      <c r="I713" s="40"/>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c r="AM713" s="37"/>
      <c r="AN713" s="37"/>
      <c r="AO713" s="37"/>
      <c r="AP713" s="37"/>
      <c r="AQ713" s="37"/>
      <c r="AR713" s="37"/>
      <c r="AS713" s="37"/>
      <c r="AT713" s="37"/>
      <c r="AU713" s="37"/>
      <c r="AV713" s="37"/>
      <c r="AW713" s="37"/>
      <c r="AX713" s="37"/>
      <c r="AY713" s="37"/>
      <c r="AZ713" s="37"/>
      <c r="BA713" s="37"/>
      <c r="BB713" s="37"/>
      <c r="BC713" s="37"/>
      <c r="BD713" s="37"/>
      <c r="BE713" s="37"/>
      <c r="BF713" s="37"/>
      <c r="BG713" s="37"/>
      <c r="BH713" s="37"/>
      <c r="BI713" s="37"/>
      <c r="BJ713" s="37"/>
      <c r="BK713" s="37"/>
      <c r="BL713" s="37"/>
      <c r="BM713" s="37"/>
      <c r="BN713" s="37"/>
      <c r="BO713" s="37"/>
      <c r="BP713" s="37"/>
      <c r="BQ713" s="37"/>
      <c r="BR713" s="37"/>
      <c r="BS713" s="37"/>
      <c r="BT713" s="37"/>
      <c r="BU713" s="37"/>
      <c r="BV713" s="37"/>
      <c r="BW713" s="37"/>
      <c r="BX713" s="37"/>
      <c r="BY713" s="37"/>
      <c r="BZ713" s="37"/>
      <c r="CA713" s="37"/>
      <c r="CB713" s="37"/>
      <c r="CC713" s="37"/>
      <c r="CD713" s="37"/>
    </row>
    <row r="714" spans="1:82" ht="16.5" customHeight="1" x14ac:dyDescent="0.15">
      <c r="A714" s="39"/>
      <c r="B714" s="39"/>
      <c r="C714" s="39"/>
      <c r="D714" s="39"/>
      <c r="E714" s="39"/>
      <c r="F714" s="39"/>
      <c r="G714" s="39"/>
      <c r="H714" s="37"/>
      <c r="I714" s="40"/>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c r="AM714" s="37"/>
      <c r="AN714" s="37"/>
      <c r="AO714" s="37"/>
      <c r="AP714" s="37"/>
      <c r="AQ714" s="37"/>
      <c r="AR714" s="37"/>
      <c r="AS714" s="37"/>
      <c r="AT714" s="37"/>
      <c r="AU714" s="37"/>
      <c r="AV714" s="37"/>
      <c r="AW714" s="37"/>
      <c r="AX714" s="37"/>
      <c r="AY714" s="37"/>
      <c r="AZ714" s="37"/>
      <c r="BA714" s="37"/>
      <c r="BB714" s="37"/>
      <c r="BC714" s="37"/>
      <c r="BD714" s="37"/>
      <c r="BE714" s="37"/>
      <c r="BF714" s="37"/>
      <c r="BG714" s="37"/>
      <c r="BH714" s="37"/>
      <c r="BI714" s="37"/>
      <c r="BJ714" s="37"/>
      <c r="BK714" s="37"/>
      <c r="BL714" s="37"/>
      <c r="BM714" s="37"/>
      <c r="BN714" s="37"/>
      <c r="BO714" s="37"/>
      <c r="BP714" s="37"/>
      <c r="BQ714" s="37"/>
      <c r="BR714" s="37"/>
      <c r="BS714" s="37"/>
      <c r="BT714" s="37"/>
      <c r="BU714" s="37"/>
      <c r="BV714" s="37"/>
      <c r="BW714" s="37"/>
      <c r="BX714" s="37"/>
      <c r="BY714" s="37"/>
      <c r="BZ714" s="37"/>
      <c r="CA714" s="37"/>
      <c r="CB714" s="37"/>
      <c r="CC714" s="37"/>
      <c r="CD714" s="37"/>
    </row>
    <row r="715" spans="1:82" ht="16.5" customHeight="1" x14ac:dyDescent="0.15">
      <c r="A715" s="39"/>
      <c r="B715" s="39"/>
      <c r="C715" s="39"/>
      <c r="D715" s="39"/>
      <c r="E715" s="39"/>
      <c r="F715" s="39"/>
      <c r="G715" s="39"/>
      <c r="H715" s="37"/>
      <c r="I715" s="40"/>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c r="AM715" s="37"/>
      <c r="AN715" s="37"/>
      <c r="AO715" s="37"/>
      <c r="AP715" s="37"/>
      <c r="AQ715" s="37"/>
      <c r="AR715" s="37"/>
      <c r="AS715" s="37"/>
      <c r="AT715" s="37"/>
      <c r="AU715" s="37"/>
      <c r="AV715" s="37"/>
      <c r="AW715" s="37"/>
      <c r="AX715" s="37"/>
      <c r="AY715" s="37"/>
      <c r="AZ715" s="37"/>
      <c r="BA715" s="37"/>
      <c r="BB715" s="37"/>
      <c r="BC715" s="37"/>
      <c r="BD715" s="37"/>
      <c r="BE715" s="37"/>
      <c r="BF715" s="37"/>
      <c r="BG715" s="37"/>
      <c r="BH715" s="37"/>
      <c r="BI715" s="37"/>
      <c r="BJ715" s="37"/>
      <c r="BK715" s="37"/>
      <c r="BL715" s="37"/>
      <c r="BM715" s="37"/>
      <c r="BN715" s="37"/>
      <c r="BO715" s="37"/>
      <c r="BP715" s="37"/>
      <c r="BQ715" s="37"/>
      <c r="BR715" s="37"/>
      <c r="BS715" s="37"/>
      <c r="BT715" s="37"/>
      <c r="BU715" s="37"/>
      <c r="BV715" s="37"/>
      <c r="BW715" s="37"/>
      <c r="BX715" s="37"/>
      <c r="BY715" s="37"/>
      <c r="BZ715" s="37"/>
      <c r="CA715" s="37"/>
      <c r="CB715" s="37"/>
      <c r="CC715" s="37"/>
      <c r="CD715" s="37"/>
    </row>
    <row r="716" spans="1:82" ht="16.5" customHeight="1" x14ac:dyDescent="0.15">
      <c r="A716" s="39"/>
      <c r="B716" s="39"/>
      <c r="C716" s="39"/>
      <c r="D716" s="39"/>
      <c r="E716" s="39"/>
      <c r="F716" s="39"/>
      <c r="G716" s="39"/>
      <c r="H716" s="37"/>
      <c r="I716" s="40"/>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c r="AM716" s="37"/>
      <c r="AN716" s="37"/>
      <c r="AO716" s="37"/>
      <c r="AP716" s="37"/>
      <c r="AQ716" s="37"/>
      <c r="AR716" s="37"/>
      <c r="AS716" s="37"/>
      <c r="AT716" s="37"/>
      <c r="AU716" s="37"/>
      <c r="AV716" s="37"/>
      <c r="AW716" s="37"/>
      <c r="AX716" s="37"/>
      <c r="AY716" s="37"/>
      <c r="AZ716" s="37"/>
      <c r="BA716" s="37"/>
      <c r="BB716" s="37"/>
      <c r="BC716" s="37"/>
      <c r="BD716" s="37"/>
      <c r="BE716" s="37"/>
      <c r="BF716" s="37"/>
      <c r="BG716" s="37"/>
      <c r="BH716" s="37"/>
      <c r="BI716" s="37"/>
      <c r="BJ716" s="37"/>
      <c r="BK716" s="37"/>
      <c r="BL716" s="37"/>
      <c r="BM716" s="37"/>
      <c r="BN716" s="37"/>
      <c r="BO716" s="37"/>
      <c r="BP716" s="37"/>
      <c r="BQ716" s="37"/>
      <c r="BR716" s="37"/>
      <c r="BS716" s="37"/>
      <c r="BT716" s="37"/>
      <c r="BU716" s="37"/>
      <c r="BV716" s="37"/>
      <c r="BW716" s="37"/>
      <c r="BX716" s="37"/>
      <c r="BY716" s="37"/>
      <c r="BZ716" s="37"/>
      <c r="CA716" s="37"/>
      <c r="CB716" s="37"/>
      <c r="CC716" s="37"/>
      <c r="CD716" s="37"/>
    </row>
    <row r="717" spans="1:82" ht="16.5" customHeight="1" x14ac:dyDescent="0.15">
      <c r="A717" s="39"/>
      <c r="B717" s="39"/>
      <c r="C717" s="39"/>
      <c r="D717" s="39"/>
      <c r="E717" s="39"/>
      <c r="F717" s="39"/>
      <c r="G717" s="39"/>
      <c r="H717" s="37"/>
      <c r="I717" s="40"/>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c r="AM717" s="37"/>
      <c r="AN717" s="37"/>
      <c r="AO717" s="37"/>
      <c r="AP717" s="37"/>
      <c r="AQ717" s="37"/>
      <c r="AR717" s="37"/>
      <c r="AS717" s="37"/>
      <c r="AT717" s="37"/>
      <c r="AU717" s="37"/>
      <c r="AV717" s="37"/>
      <c r="AW717" s="37"/>
      <c r="AX717" s="37"/>
      <c r="AY717" s="37"/>
      <c r="AZ717" s="37"/>
      <c r="BA717" s="37"/>
      <c r="BB717" s="37"/>
      <c r="BC717" s="37"/>
      <c r="BD717" s="37"/>
      <c r="BE717" s="37"/>
      <c r="BF717" s="37"/>
      <c r="BG717" s="37"/>
      <c r="BH717" s="37"/>
      <c r="BI717" s="37"/>
      <c r="BJ717" s="37"/>
      <c r="BK717" s="37"/>
      <c r="BL717" s="37"/>
      <c r="BM717" s="37"/>
      <c r="BN717" s="37"/>
      <c r="BO717" s="37"/>
      <c r="BP717" s="37"/>
      <c r="BQ717" s="37"/>
      <c r="BR717" s="37"/>
      <c r="BS717" s="37"/>
      <c r="BT717" s="37"/>
      <c r="BU717" s="37"/>
      <c r="BV717" s="37"/>
      <c r="BW717" s="37"/>
      <c r="BX717" s="37"/>
      <c r="BY717" s="37"/>
      <c r="BZ717" s="37"/>
      <c r="CA717" s="37"/>
      <c r="CB717" s="37"/>
      <c r="CC717" s="37"/>
      <c r="CD717" s="37"/>
    </row>
    <row r="718" spans="1:82" ht="16.5" customHeight="1" x14ac:dyDescent="0.15">
      <c r="A718" s="39"/>
      <c r="B718" s="39"/>
      <c r="C718" s="39"/>
      <c r="D718" s="39"/>
      <c r="E718" s="39"/>
      <c r="F718" s="39"/>
      <c r="G718" s="39"/>
      <c r="H718" s="37"/>
      <c r="I718" s="40"/>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c r="AM718" s="37"/>
      <c r="AN718" s="37"/>
      <c r="AO718" s="37"/>
      <c r="AP718" s="37"/>
      <c r="AQ718" s="37"/>
      <c r="AR718" s="37"/>
      <c r="AS718" s="37"/>
      <c r="AT718" s="37"/>
      <c r="AU718" s="37"/>
      <c r="AV718" s="37"/>
      <c r="AW718" s="37"/>
      <c r="AX718" s="37"/>
      <c r="AY718" s="37"/>
      <c r="AZ718" s="37"/>
      <c r="BA718" s="37"/>
      <c r="BB718" s="37"/>
      <c r="BC718" s="37"/>
      <c r="BD718" s="37"/>
      <c r="BE718" s="37"/>
      <c r="BF718" s="37"/>
      <c r="BG718" s="37"/>
      <c r="BH718" s="37"/>
      <c r="BI718" s="37"/>
      <c r="BJ718" s="37"/>
      <c r="BK718" s="37"/>
      <c r="BL718" s="37"/>
      <c r="BM718" s="37"/>
      <c r="BN718" s="37"/>
      <c r="BO718" s="37"/>
      <c r="BP718" s="37"/>
      <c r="BQ718" s="37"/>
      <c r="BR718" s="37"/>
      <c r="BS718" s="37"/>
      <c r="BT718" s="37"/>
      <c r="BU718" s="37"/>
      <c r="BV718" s="37"/>
      <c r="BW718" s="37"/>
      <c r="BX718" s="37"/>
      <c r="BY718" s="37"/>
      <c r="BZ718" s="37"/>
      <c r="CA718" s="37"/>
      <c r="CB718" s="37"/>
      <c r="CC718" s="37"/>
      <c r="CD718" s="37"/>
    </row>
    <row r="719" spans="1:82" ht="16.5" customHeight="1" x14ac:dyDescent="0.15">
      <c r="A719" s="39"/>
      <c r="B719" s="39"/>
      <c r="C719" s="39"/>
      <c r="D719" s="39"/>
      <c r="E719" s="39"/>
      <c r="F719" s="39"/>
      <c r="G719" s="39"/>
      <c r="H719" s="37"/>
      <c r="I719" s="40"/>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c r="AL719" s="37"/>
      <c r="AM719" s="37"/>
      <c r="AN719" s="37"/>
      <c r="AO719" s="37"/>
      <c r="AP719" s="37"/>
      <c r="AQ719" s="37"/>
      <c r="AR719" s="37"/>
      <c r="AS719" s="37"/>
      <c r="AT719" s="37"/>
      <c r="AU719" s="37"/>
      <c r="AV719" s="37"/>
      <c r="AW719" s="37"/>
      <c r="AX719" s="37"/>
      <c r="AY719" s="37"/>
      <c r="AZ719" s="37"/>
      <c r="BA719" s="37"/>
      <c r="BB719" s="37"/>
      <c r="BC719" s="37"/>
      <c r="BD719" s="37"/>
      <c r="BE719" s="37"/>
      <c r="BF719" s="37"/>
      <c r="BG719" s="37"/>
      <c r="BH719" s="37"/>
      <c r="BI719" s="37"/>
      <c r="BJ719" s="37"/>
      <c r="BK719" s="37"/>
      <c r="BL719" s="37"/>
      <c r="BM719" s="37"/>
      <c r="BN719" s="37"/>
      <c r="BO719" s="37"/>
      <c r="BP719" s="37"/>
      <c r="BQ719" s="37"/>
      <c r="BR719" s="37"/>
      <c r="BS719" s="37"/>
      <c r="BT719" s="37"/>
      <c r="BU719" s="37"/>
      <c r="BV719" s="37"/>
      <c r="BW719" s="37"/>
      <c r="BX719" s="37"/>
      <c r="BY719" s="37"/>
      <c r="BZ719" s="37"/>
      <c r="CA719" s="37"/>
      <c r="CB719" s="37"/>
      <c r="CC719" s="37"/>
      <c r="CD719" s="37"/>
    </row>
    <row r="720" spans="1:82" ht="16.5" customHeight="1" x14ac:dyDescent="0.15">
      <c r="A720" s="39"/>
      <c r="B720" s="39"/>
      <c r="C720" s="39"/>
      <c r="D720" s="39"/>
      <c r="E720" s="39"/>
      <c r="F720" s="39"/>
      <c r="G720" s="39"/>
      <c r="H720" s="37"/>
      <c r="I720" s="40"/>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c r="AM720" s="37"/>
      <c r="AN720" s="37"/>
      <c r="AO720" s="37"/>
      <c r="AP720" s="37"/>
      <c r="AQ720" s="37"/>
      <c r="AR720" s="37"/>
      <c r="AS720" s="37"/>
      <c r="AT720" s="37"/>
      <c r="AU720" s="37"/>
      <c r="AV720" s="37"/>
      <c r="AW720" s="37"/>
      <c r="AX720" s="37"/>
      <c r="AY720" s="37"/>
      <c r="AZ720" s="37"/>
      <c r="BA720" s="37"/>
      <c r="BB720" s="37"/>
      <c r="BC720" s="37"/>
      <c r="BD720" s="37"/>
      <c r="BE720" s="37"/>
      <c r="BF720" s="37"/>
      <c r="BG720" s="37"/>
      <c r="BH720" s="37"/>
      <c r="BI720" s="37"/>
      <c r="BJ720" s="37"/>
      <c r="BK720" s="37"/>
      <c r="BL720" s="37"/>
      <c r="BM720" s="37"/>
      <c r="BN720" s="37"/>
      <c r="BO720" s="37"/>
      <c r="BP720" s="37"/>
      <c r="BQ720" s="37"/>
      <c r="BR720" s="37"/>
      <c r="BS720" s="37"/>
      <c r="BT720" s="37"/>
      <c r="BU720" s="37"/>
      <c r="BV720" s="37"/>
      <c r="BW720" s="37"/>
      <c r="BX720" s="37"/>
      <c r="BY720" s="37"/>
      <c r="BZ720" s="37"/>
      <c r="CA720" s="37"/>
      <c r="CB720" s="37"/>
      <c r="CC720" s="37"/>
      <c r="CD720" s="37"/>
    </row>
    <row r="721" spans="1:82" ht="16.5" customHeight="1" x14ac:dyDescent="0.15">
      <c r="A721" s="39"/>
      <c r="B721" s="39"/>
      <c r="C721" s="39"/>
      <c r="D721" s="39"/>
      <c r="E721" s="39"/>
      <c r="F721" s="39"/>
      <c r="G721" s="39"/>
      <c r="H721" s="37"/>
      <c r="I721" s="40"/>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c r="AM721" s="37"/>
      <c r="AN721" s="37"/>
      <c r="AO721" s="37"/>
      <c r="AP721" s="37"/>
      <c r="AQ721" s="37"/>
      <c r="AR721" s="37"/>
      <c r="AS721" s="37"/>
      <c r="AT721" s="37"/>
      <c r="AU721" s="37"/>
      <c r="AV721" s="37"/>
      <c r="AW721" s="37"/>
      <c r="AX721" s="37"/>
      <c r="AY721" s="37"/>
      <c r="AZ721" s="37"/>
      <c r="BA721" s="37"/>
      <c r="BB721" s="37"/>
      <c r="BC721" s="37"/>
      <c r="BD721" s="37"/>
      <c r="BE721" s="37"/>
      <c r="BF721" s="37"/>
      <c r="BG721" s="37"/>
      <c r="BH721" s="37"/>
      <c r="BI721" s="37"/>
      <c r="BJ721" s="37"/>
      <c r="BK721" s="37"/>
      <c r="BL721" s="37"/>
      <c r="BM721" s="37"/>
      <c r="BN721" s="37"/>
      <c r="BO721" s="37"/>
      <c r="BP721" s="37"/>
      <c r="BQ721" s="37"/>
      <c r="BR721" s="37"/>
      <c r="BS721" s="37"/>
      <c r="BT721" s="37"/>
      <c r="BU721" s="37"/>
      <c r="BV721" s="37"/>
      <c r="BW721" s="37"/>
      <c r="BX721" s="37"/>
      <c r="BY721" s="37"/>
      <c r="BZ721" s="37"/>
      <c r="CA721" s="37"/>
      <c r="CB721" s="37"/>
      <c r="CC721" s="37"/>
      <c r="CD721" s="37"/>
    </row>
    <row r="722" spans="1:82" ht="16.5" customHeight="1" x14ac:dyDescent="0.15">
      <c r="A722" s="39"/>
      <c r="B722" s="39"/>
      <c r="C722" s="39"/>
      <c r="D722" s="39"/>
      <c r="E722" s="39"/>
      <c r="F722" s="39"/>
      <c r="G722" s="39"/>
      <c r="H722" s="37"/>
      <c r="I722" s="40"/>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c r="AM722" s="37"/>
      <c r="AN722" s="37"/>
      <c r="AO722" s="37"/>
      <c r="AP722" s="37"/>
      <c r="AQ722" s="37"/>
      <c r="AR722" s="37"/>
      <c r="AS722" s="37"/>
      <c r="AT722" s="37"/>
      <c r="AU722" s="37"/>
      <c r="AV722" s="37"/>
      <c r="AW722" s="37"/>
      <c r="AX722" s="37"/>
      <c r="AY722" s="37"/>
      <c r="AZ722" s="37"/>
      <c r="BA722" s="37"/>
      <c r="BB722" s="37"/>
      <c r="BC722" s="37"/>
      <c r="BD722" s="37"/>
      <c r="BE722" s="37"/>
      <c r="BF722" s="37"/>
      <c r="BG722" s="37"/>
      <c r="BH722" s="37"/>
      <c r="BI722" s="37"/>
      <c r="BJ722" s="37"/>
      <c r="BK722" s="37"/>
      <c r="BL722" s="37"/>
      <c r="BM722" s="37"/>
      <c r="BN722" s="37"/>
      <c r="BO722" s="37"/>
      <c r="BP722" s="37"/>
      <c r="BQ722" s="37"/>
      <c r="BR722" s="37"/>
      <c r="BS722" s="37"/>
      <c r="BT722" s="37"/>
      <c r="BU722" s="37"/>
      <c r="BV722" s="37"/>
      <c r="BW722" s="37"/>
      <c r="BX722" s="37"/>
      <c r="BY722" s="37"/>
      <c r="BZ722" s="37"/>
      <c r="CA722" s="37"/>
      <c r="CB722" s="37"/>
      <c r="CC722" s="37"/>
      <c r="CD722" s="37"/>
    </row>
    <row r="723" spans="1:82" ht="16.5" customHeight="1" x14ac:dyDescent="0.15">
      <c r="A723" s="39"/>
      <c r="B723" s="39"/>
      <c r="C723" s="39"/>
      <c r="D723" s="39"/>
      <c r="E723" s="39"/>
      <c r="F723" s="39"/>
      <c r="G723" s="39"/>
      <c r="H723" s="37"/>
      <c r="I723" s="40"/>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c r="AM723" s="37"/>
      <c r="AN723" s="37"/>
      <c r="AO723" s="37"/>
      <c r="AP723" s="37"/>
      <c r="AQ723" s="37"/>
      <c r="AR723" s="37"/>
      <c r="AS723" s="37"/>
      <c r="AT723" s="37"/>
      <c r="AU723" s="37"/>
      <c r="AV723" s="37"/>
      <c r="AW723" s="37"/>
      <c r="AX723" s="37"/>
      <c r="AY723" s="37"/>
      <c r="AZ723" s="37"/>
      <c r="BA723" s="37"/>
      <c r="BB723" s="37"/>
      <c r="BC723" s="37"/>
      <c r="BD723" s="37"/>
      <c r="BE723" s="37"/>
      <c r="BF723" s="37"/>
      <c r="BG723" s="37"/>
      <c r="BH723" s="37"/>
      <c r="BI723" s="37"/>
      <c r="BJ723" s="37"/>
      <c r="BK723" s="37"/>
      <c r="BL723" s="37"/>
      <c r="BM723" s="37"/>
      <c r="BN723" s="37"/>
      <c r="BO723" s="37"/>
      <c r="BP723" s="37"/>
      <c r="BQ723" s="37"/>
      <c r="BR723" s="37"/>
      <c r="BS723" s="37"/>
      <c r="BT723" s="37"/>
      <c r="BU723" s="37"/>
      <c r="BV723" s="37"/>
      <c r="BW723" s="37"/>
      <c r="BX723" s="37"/>
      <c r="BY723" s="37"/>
      <c r="BZ723" s="37"/>
      <c r="CA723" s="37"/>
      <c r="CB723" s="37"/>
      <c r="CC723" s="37"/>
      <c r="CD723" s="37"/>
    </row>
    <row r="724" spans="1:82" ht="16.5" customHeight="1" x14ac:dyDescent="0.15">
      <c r="A724" s="39"/>
      <c r="B724" s="39"/>
      <c r="C724" s="39"/>
      <c r="D724" s="39"/>
      <c r="E724" s="39"/>
      <c r="F724" s="39"/>
      <c r="G724" s="39"/>
      <c r="H724" s="37"/>
      <c r="I724" s="40"/>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c r="AM724" s="37"/>
      <c r="AN724" s="37"/>
      <c r="AO724" s="37"/>
      <c r="AP724" s="37"/>
      <c r="AQ724" s="37"/>
      <c r="AR724" s="37"/>
      <c r="AS724" s="37"/>
      <c r="AT724" s="37"/>
      <c r="AU724" s="37"/>
      <c r="AV724" s="37"/>
      <c r="AW724" s="37"/>
      <c r="AX724" s="37"/>
      <c r="AY724" s="37"/>
      <c r="AZ724" s="37"/>
      <c r="BA724" s="37"/>
      <c r="BB724" s="37"/>
      <c r="BC724" s="37"/>
      <c r="BD724" s="37"/>
      <c r="BE724" s="37"/>
      <c r="BF724" s="37"/>
      <c r="BG724" s="37"/>
      <c r="BH724" s="37"/>
      <c r="BI724" s="37"/>
      <c r="BJ724" s="37"/>
      <c r="BK724" s="37"/>
      <c r="BL724" s="37"/>
      <c r="BM724" s="37"/>
      <c r="BN724" s="37"/>
      <c r="BO724" s="37"/>
      <c r="BP724" s="37"/>
      <c r="BQ724" s="37"/>
      <c r="BR724" s="37"/>
      <c r="BS724" s="37"/>
      <c r="BT724" s="37"/>
      <c r="BU724" s="37"/>
      <c r="BV724" s="37"/>
      <c r="BW724" s="37"/>
      <c r="BX724" s="37"/>
      <c r="BY724" s="37"/>
      <c r="BZ724" s="37"/>
      <c r="CA724" s="37"/>
      <c r="CB724" s="37"/>
      <c r="CC724" s="37"/>
      <c r="CD724" s="37"/>
    </row>
    <row r="725" spans="1:82" ht="16.5" customHeight="1" x14ac:dyDescent="0.15">
      <c r="A725" s="39"/>
      <c r="B725" s="39"/>
      <c r="C725" s="39"/>
      <c r="D725" s="39"/>
      <c r="E725" s="39"/>
      <c r="F725" s="39"/>
      <c r="G725" s="39"/>
      <c r="H725" s="37"/>
      <c r="I725" s="40"/>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c r="AM725" s="37"/>
      <c r="AN725" s="37"/>
      <c r="AO725" s="37"/>
      <c r="AP725" s="37"/>
      <c r="AQ725" s="37"/>
      <c r="AR725" s="37"/>
      <c r="AS725" s="37"/>
      <c r="AT725" s="37"/>
      <c r="AU725" s="37"/>
      <c r="AV725" s="37"/>
      <c r="AW725" s="37"/>
      <c r="AX725" s="37"/>
      <c r="AY725" s="37"/>
      <c r="AZ725" s="37"/>
      <c r="BA725" s="37"/>
      <c r="BB725" s="37"/>
      <c r="BC725" s="37"/>
      <c r="BD725" s="37"/>
      <c r="BE725" s="37"/>
      <c r="BF725" s="37"/>
      <c r="BG725" s="37"/>
      <c r="BH725" s="37"/>
      <c r="BI725" s="37"/>
      <c r="BJ725" s="37"/>
      <c r="BK725" s="37"/>
      <c r="BL725" s="37"/>
      <c r="BM725" s="37"/>
      <c r="BN725" s="37"/>
      <c r="BO725" s="37"/>
      <c r="BP725" s="37"/>
      <c r="BQ725" s="37"/>
      <c r="BR725" s="37"/>
      <c r="BS725" s="37"/>
      <c r="BT725" s="37"/>
      <c r="BU725" s="37"/>
      <c r="BV725" s="37"/>
      <c r="BW725" s="37"/>
      <c r="BX725" s="37"/>
      <c r="BY725" s="37"/>
      <c r="BZ725" s="37"/>
      <c r="CA725" s="37"/>
      <c r="CB725" s="37"/>
      <c r="CC725" s="37"/>
      <c r="CD725" s="37"/>
    </row>
    <row r="726" spans="1:82" ht="16.5" customHeight="1" x14ac:dyDescent="0.15">
      <c r="A726" s="39"/>
      <c r="B726" s="39"/>
      <c r="C726" s="39"/>
      <c r="D726" s="39"/>
      <c r="E726" s="39"/>
      <c r="F726" s="39"/>
      <c r="G726" s="39"/>
      <c r="H726" s="37"/>
      <c r="I726" s="40"/>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c r="AM726" s="37"/>
      <c r="AN726" s="37"/>
      <c r="AO726" s="37"/>
      <c r="AP726" s="37"/>
      <c r="AQ726" s="37"/>
      <c r="AR726" s="37"/>
      <c r="AS726" s="37"/>
      <c r="AT726" s="37"/>
      <c r="AU726" s="37"/>
      <c r="AV726" s="37"/>
      <c r="AW726" s="37"/>
      <c r="AX726" s="37"/>
      <c r="AY726" s="37"/>
      <c r="AZ726" s="37"/>
      <c r="BA726" s="37"/>
      <c r="BB726" s="37"/>
      <c r="BC726" s="37"/>
      <c r="BD726" s="37"/>
      <c r="BE726" s="37"/>
      <c r="BF726" s="37"/>
      <c r="BG726" s="37"/>
      <c r="BH726" s="37"/>
      <c r="BI726" s="37"/>
      <c r="BJ726" s="37"/>
      <c r="BK726" s="37"/>
      <c r="BL726" s="37"/>
      <c r="BM726" s="37"/>
      <c r="BN726" s="37"/>
      <c r="BO726" s="37"/>
      <c r="BP726" s="37"/>
      <c r="BQ726" s="37"/>
      <c r="BR726" s="37"/>
      <c r="BS726" s="37"/>
      <c r="BT726" s="37"/>
      <c r="BU726" s="37"/>
      <c r="BV726" s="37"/>
      <c r="BW726" s="37"/>
      <c r="BX726" s="37"/>
      <c r="BY726" s="37"/>
      <c r="BZ726" s="37"/>
      <c r="CA726" s="37"/>
      <c r="CB726" s="37"/>
      <c r="CC726" s="37"/>
      <c r="CD726" s="37"/>
    </row>
    <row r="727" spans="1:82" ht="16.5" customHeight="1" x14ac:dyDescent="0.15">
      <c r="A727" s="39"/>
      <c r="B727" s="39"/>
      <c r="C727" s="39"/>
      <c r="D727" s="39"/>
      <c r="E727" s="39"/>
      <c r="F727" s="39"/>
      <c r="G727" s="39"/>
      <c r="H727" s="37"/>
      <c r="I727" s="40"/>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c r="AM727" s="37"/>
      <c r="AN727" s="37"/>
      <c r="AO727" s="37"/>
      <c r="AP727" s="37"/>
      <c r="AQ727" s="37"/>
      <c r="AR727" s="37"/>
      <c r="AS727" s="37"/>
      <c r="AT727" s="37"/>
      <c r="AU727" s="37"/>
      <c r="AV727" s="37"/>
      <c r="AW727" s="37"/>
      <c r="AX727" s="37"/>
      <c r="AY727" s="37"/>
      <c r="AZ727" s="37"/>
      <c r="BA727" s="37"/>
      <c r="BB727" s="37"/>
      <c r="BC727" s="37"/>
      <c r="BD727" s="37"/>
      <c r="BE727" s="37"/>
      <c r="BF727" s="37"/>
      <c r="BG727" s="37"/>
      <c r="BH727" s="37"/>
      <c r="BI727" s="37"/>
      <c r="BJ727" s="37"/>
      <c r="BK727" s="37"/>
      <c r="BL727" s="37"/>
      <c r="BM727" s="37"/>
      <c r="BN727" s="37"/>
      <c r="BO727" s="37"/>
      <c r="BP727" s="37"/>
      <c r="BQ727" s="37"/>
      <c r="BR727" s="37"/>
      <c r="BS727" s="37"/>
      <c r="BT727" s="37"/>
      <c r="BU727" s="37"/>
      <c r="BV727" s="37"/>
      <c r="BW727" s="37"/>
      <c r="BX727" s="37"/>
      <c r="BY727" s="37"/>
      <c r="BZ727" s="37"/>
      <c r="CA727" s="37"/>
      <c r="CB727" s="37"/>
      <c r="CC727" s="37"/>
      <c r="CD727" s="37"/>
    </row>
    <row r="728" spans="1:82" ht="16.5" customHeight="1" x14ac:dyDescent="0.15">
      <c r="A728" s="39"/>
      <c r="B728" s="39"/>
      <c r="C728" s="39"/>
      <c r="D728" s="39"/>
      <c r="E728" s="39"/>
      <c r="F728" s="39"/>
      <c r="G728" s="39"/>
      <c r="H728" s="37"/>
      <c r="I728" s="40"/>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c r="AM728" s="37"/>
      <c r="AN728" s="37"/>
      <c r="AO728" s="37"/>
      <c r="AP728" s="37"/>
      <c r="AQ728" s="37"/>
      <c r="AR728" s="37"/>
      <c r="AS728" s="37"/>
      <c r="AT728" s="37"/>
      <c r="AU728" s="37"/>
      <c r="AV728" s="37"/>
      <c r="AW728" s="37"/>
      <c r="AX728" s="37"/>
      <c r="AY728" s="37"/>
      <c r="AZ728" s="37"/>
      <c r="BA728" s="37"/>
      <c r="BB728" s="37"/>
      <c r="BC728" s="37"/>
      <c r="BD728" s="37"/>
      <c r="BE728" s="37"/>
      <c r="BF728" s="37"/>
      <c r="BG728" s="37"/>
      <c r="BH728" s="37"/>
      <c r="BI728" s="37"/>
      <c r="BJ728" s="37"/>
      <c r="BK728" s="37"/>
      <c r="BL728" s="37"/>
      <c r="BM728" s="37"/>
      <c r="BN728" s="37"/>
      <c r="BO728" s="37"/>
      <c r="BP728" s="37"/>
      <c r="BQ728" s="37"/>
      <c r="BR728" s="37"/>
      <c r="BS728" s="37"/>
      <c r="BT728" s="37"/>
      <c r="BU728" s="37"/>
      <c r="BV728" s="37"/>
      <c r="BW728" s="37"/>
      <c r="BX728" s="37"/>
      <c r="BY728" s="37"/>
      <c r="BZ728" s="37"/>
      <c r="CA728" s="37"/>
      <c r="CB728" s="37"/>
      <c r="CC728" s="37"/>
      <c r="CD728" s="37"/>
    </row>
    <row r="729" spans="1:82" ht="16.5" customHeight="1" x14ac:dyDescent="0.15">
      <c r="A729" s="39"/>
      <c r="B729" s="39"/>
      <c r="C729" s="39"/>
      <c r="D729" s="39"/>
      <c r="E729" s="39"/>
      <c r="F729" s="39"/>
      <c r="G729" s="39"/>
      <c r="H729" s="37"/>
      <c r="I729" s="40"/>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c r="AM729" s="37"/>
      <c r="AN729" s="37"/>
      <c r="AO729" s="37"/>
      <c r="AP729" s="37"/>
      <c r="AQ729" s="37"/>
      <c r="AR729" s="37"/>
      <c r="AS729" s="37"/>
      <c r="AT729" s="37"/>
      <c r="AU729" s="37"/>
      <c r="AV729" s="37"/>
      <c r="AW729" s="37"/>
      <c r="AX729" s="37"/>
      <c r="AY729" s="37"/>
      <c r="AZ729" s="37"/>
      <c r="BA729" s="37"/>
      <c r="BB729" s="37"/>
      <c r="BC729" s="37"/>
      <c r="BD729" s="37"/>
      <c r="BE729" s="37"/>
      <c r="BF729" s="37"/>
      <c r="BG729" s="37"/>
      <c r="BH729" s="37"/>
      <c r="BI729" s="37"/>
      <c r="BJ729" s="37"/>
      <c r="BK729" s="37"/>
      <c r="BL729" s="37"/>
      <c r="BM729" s="37"/>
      <c r="BN729" s="37"/>
      <c r="BO729" s="37"/>
      <c r="BP729" s="37"/>
      <c r="BQ729" s="37"/>
      <c r="BR729" s="37"/>
      <c r="BS729" s="37"/>
      <c r="BT729" s="37"/>
      <c r="BU729" s="37"/>
      <c r="BV729" s="37"/>
      <c r="BW729" s="37"/>
      <c r="BX729" s="37"/>
      <c r="BY729" s="37"/>
      <c r="BZ729" s="37"/>
      <c r="CA729" s="37"/>
      <c r="CB729" s="37"/>
      <c r="CC729" s="37"/>
      <c r="CD729" s="37"/>
    </row>
    <row r="730" spans="1:82" ht="16.5" customHeight="1" x14ac:dyDescent="0.15">
      <c r="A730" s="39"/>
      <c r="B730" s="39"/>
      <c r="C730" s="39"/>
      <c r="D730" s="39"/>
      <c r="E730" s="39"/>
      <c r="F730" s="39"/>
      <c r="G730" s="39"/>
      <c r="H730" s="37"/>
      <c r="I730" s="40"/>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c r="AM730" s="37"/>
      <c r="AN730" s="37"/>
      <c r="AO730" s="37"/>
      <c r="AP730" s="37"/>
      <c r="AQ730" s="37"/>
      <c r="AR730" s="37"/>
      <c r="AS730" s="37"/>
      <c r="AT730" s="37"/>
      <c r="AU730" s="37"/>
      <c r="AV730" s="37"/>
      <c r="AW730" s="37"/>
      <c r="AX730" s="37"/>
      <c r="AY730" s="37"/>
      <c r="AZ730" s="37"/>
      <c r="BA730" s="37"/>
      <c r="BB730" s="37"/>
      <c r="BC730" s="37"/>
      <c r="BD730" s="37"/>
      <c r="BE730" s="37"/>
      <c r="BF730" s="37"/>
      <c r="BG730" s="37"/>
      <c r="BH730" s="37"/>
      <c r="BI730" s="37"/>
      <c r="BJ730" s="37"/>
      <c r="BK730" s="37"/>
      <c r="BL730" s="37"/>
      <c r="BM730" s="37"/>
      <c r="BN730" s="37"/>
      <c r="BO730" s="37"/>
      <c r="BP730" s="37"/>
      <c r="BQ730" s="37"/>
      <c r="BR730" s="37"/>
      <c r="BS730" s="37"/>
      <c r="BT730" s="37"/>
      <c r="BU730" s="37"/>
      <c r="BV730" s="37"/>
      <c r="BW730" s="37"/>
      <c r="BX730" s="37"/>
      <c r="BY730" s="37"/>
      <c r="BZ730" s="37"/>
      <c r="CA730" s="37"/>
      <c r="CB730" s="37"/>
      <c r="CC730" s="37"/>
      <c r="CD730" s="37"/>
    </row>
    <row r="731" spans="1:82" ht="16.5" customHeight="1" x14ac:dyDescent="0.15">
      <c r="A731" s="39"/>
      <c r="B731" s="39"/>
      <c r="C731" s="39"/>
      <c r="D731" s="39"/>
      <c r="E731" s="39"/>
      <c r="F731" s="39"/>
      <c r="G731" s="39"/>
      <c r="H731" s="37"/>
      <c r="I731" s="40"/>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c r="AM731" s="37"/>
      <c r="AN731" s="37"/>
      <c r="AO731" s="37"/>
      <c r="AP731" s="37"/>
      <c r="AQ731" s="37"/>
      <c r="AR731" s="37"/>
      <c r="AS731" s="37"/>
      <c r="AT731" s="37"/>
      <c r="AU731" s="37"/>
      <c r="AV731" s="37"/>
      <c r="AW731" s="37"/>
      <c r="AX731" s="37"/>
      <c r="AY731" s="37"/>
      <c r="AZ731" s="37"/>
      <c r="BA731" s="37"/>
      <c r="BB731" s="37"/>
      <c r="BC731" s="37"/>
      <c r="BD731" s="37"/>
      <c r="BE731" s="37"/>
      <c r="BF731" s="37"/>
      <c r="BG731" s="37"/>
      <c r="BH731" s="37"/>
      <c r="BI731" s="37"/>
      <c r="BJ731" s="37"/>
      <c r="BK731" s="37"/>
      <c r="BL731" s="37"/>
      <c r="BM731" s="37"/>
      <c r="BN731" s="37"/>
      <c r="BO731" s="37"/>
      <c r="BP731" s="37"/>
      <c r="BQ731" s="37"/>
      <c r="BR731" s="37"/>
      <c r="BS731" s="37"/>
      <c r="BT731" s="37"/>
      <c r="BU731" s="37"/>
      <c r="BV731" s="37"/>
      <c r="BW731" s="37"/>
      <c r="BX731" s="37"/>
      <c r="BY731" s="37"/>
      <c r="BZ731" s="37"/>
      <c r="CA731" s="37"/>
      <c r="CB731" s="37"/>
      <c r="CC731" s="37"/>
      <c r="CD731" s="37"/>
    </row>
    <row r="732" spans="1:82" ht="16.5" customHeight="1" x14ac:dyDescent="0.15">
      <c r="A732" s="39"/>
      <c r="B732" s="39"/>
      <c r="C732" s="39"/>
      <c r="D732" s="39"/>
      <c r="E732" s="39"/>
      <c r="F732" s="39"/>
      <c r="G732" s="39"/>
      <c r="H732" s="37"/>
      <c r="I732" s="40"/>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c r="AM732" s="37"/>
      <c r="AN732" s="37"/>
      <c r="AO732" s="37"/>
      <c r="AP732" s="37"/>
      <c r="AQ732" s="37"/>
      <c r="AR732" s="37"/>
      <c r="AS732" s="37"/>
      <c r="AT732" s="37"/>
      <c r="AU732" s="37"/>
      <c r="AV732" s="37"/>
      <c r="AW732" s="37"/>
      <c r="AX732" s="37"/>
      <c r="AY732" s="37"/>
      <c r="AZ732" s="37"/>
      <c r="BA732" s="37"/>
      <c r="BB732" s="37"/>
      <c r="BC732" s="37"/>
      <c r="BD732" s="37"/>
      <c r="BE732" s="37"/>
      <c r="BF732" s="37"/>
      <c r="BG732" s="37"/>
      <c r="BH732" s="37"/>
      <c r="BI732" s="37"/>
      <c r="BJ732" s="37"/>
      <c r="BK732" s="37"/>
      <c r="BL732" s="37"/>
      <c r="BM732" s="37"/>
      <c r="BN732" s="37"/>
      <c r="BO732" s="37"/>
      <c r="BP732" s="37"/>
      <c r="BQ732" s="37"/>
      <c r="BR732" s="37"/>
      <c r="BS732" s="37"/>
      <c r="BT732" s="37"/>
      <c r="BU732" s="37"/>
      <c r="BV732" s="37"/>
      <c r="BW732" s="37"/>
      <c r="BX732" s="37"/>
      <c r="BY732" s="37"/>
      <c r="BZ732" s="37"/>
      <c r="CA732" s="37"/>
      <c r="CB732" s="37"/>
      <c r="CC732" s="37"/>
      <c r="CD732" s="37"/>
    </row>
    <row r="733" spans="1:82" ht="16.5" customHeight="1" x14ac:dyDescent="0.15">
      <c r="A733" s="39"/>
      <c r="B733" s="39"/>
      <c r="C733" s="39"/>
      <c r="D733" s="39"/>
      <c r="E733" s="39"/>
      <c r="F733" s="39"/>
      <c r="G733" s="39"/>
      <c r="H733" s="37"/>
      <c r="I733" s="40"/>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c r="AM733" s="37"/>
      <c r="AN733" s="37"/>
      <c r="AO733" s="37"/>
      <c r="AP733" s="37"/>
      <c r="AQ733" s="37"/>
      <c r="AR733" s="37"/>
      <c r="AS733" s="37"/>
      <c r="AT733" s="37"/>
      <c r="AU733" s="37"/>
      <c r="AV733" s="37"/>
      <c r="AW733" s="37"/>
      <c r="AX733" s="37"/>
      <c r="AY733" s="37"/>
      <c r="AZ733" s="37"/>
      <c r="BA733" s="37"/>
      <c r="BB733" s="37"/>
      <c r="BC733" s="37"/>
      <c r="BD733" s="37"/>
      <c r="BE733" s="37"/>
      <c r="BF733" s="37"/>
      <c r="BG733" s="37"/>
      <c r="BH733" s="37"/>
      <c r="BI733" s="37"/>
      <c r="BJ733" s="37"/>
      <c r="BK733" s="37"/>
      <c r="BL733" s="37"/>
      <c r="BM733" s="37"/>
      <c r="BN733" s="37"/>
      <c r="BO733" s="37"/>
      <c r="BP733" s="37"/>
      <c r="BQ733" s="37"/>
      <c r="BR733" s="37"/>
      <c r="BS733" s="37"/>
      <c r="BT733" s="37"/>
      <c r="BU733" s="37"/>
      <c r="BV733" s="37"/>
      <c r="BW733" s="37"/>
      <c r="BX733" s="37"/>
      <c r="BY733" s="37"/>
      <c r="BZ733" s="37"/>
      <c r="CA733" s="37"/>
      <c r="CB733" s="37"/>
      <c r="CC733" s="37"/>
      <c r="CD733" s="37"/>
    </row>
    <row r="734" spans="1:82" ht="16.5" customHeight="1" x14ac:dyDescent="0.15">
      <c r="A734" s="39"/>
      <c r="B734" s="39"/>
      <c r="C734" s="39"/>
      <c r="D734" s="39"/>
      <c r="E734" s="39"/>
      <c r="F734" s="39"/>
      <c r="G734" s="39"/>
      <c r="H734" s="37"/>
      <c r="I734" s="40"/>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c r="AM734" s="37"/>
      <c r="AN734" s="37"/>
      <c r="AO734" s="37"/>
      <c r="AP734" s="37"/>
      <c r="AQ734" s="37"/>
      <c r="AR734" s="37"/>
      <c r="AS734" s="37"/>
      <c r="AT734" s="37"/>
      <c r="AU734" s="37"/>
      <c r="AV734" s="37"/>
      <c r="AW734" s="37"/>
      <c r="AX734" s="37"/>
      <c r="AY734" s="37"/>
      <c r="AZ734" s="37"/>
      <c r="BA734" s="37"/>
      <c r="BB734" s="37"/>
      <c r="BC734" s="37"/>
      <c r="BD734" s="37"/>
      <c r="BE734" s="37"/>
      <c r="BF734" s="37"/>
      <c r="BG734" s="37"/>
      <c r="BH734" s="37"/>
      <c r="BI734" s="37"/>
      <c r="BJ734" s="37"/>
      <c r="BK734" s="37"/>
      <c r="BL734" s="37"/>
      <c r="BM734" s="37"/>
      <c r="BN734" s="37"/>
      <c r="BO734" s="37"/>
      <c r="BP734" s="37"/>
      <c r="BQ734" s="37"/>
      <c r="BR734" s="37"/>
      <c r="BS734" s="37"/>
      <c r="BT734" s="37"/>
      <c r="BU734" s="37"/>
      <c r="BV734" s="37"/>
      <c r="BW734" s="37"/>
      <c r="BX734" s="37"/>
      <c r="BY734" s="37"/>
      <c r="BZ734" s="37"/>
      <c r="CA734" s="37"/>
      <c r="CB734" s="37"/>
      <c r="CC734" s="37"/>
      <c r="CD734" s="37"/>
    </row>
    <row r="735" spans="1:82" ht="16.5" customHeight="1" x14ac:dyDescent="0.15">
      <c r="A735" s="39"/>
      <c r="B735" s="39"/>
      <c r="C735" s="39"/>
      <c r="D735" s="39"/>
      <c r="E735" s="39"/>
      <c r="F735" s="39"/>
      <c r="G735" s="39"/>
      <c r="H735" s="37"/>
      <c r="I735" s="40"/>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c r="AM735" s="37"/>
      <c r="AN735" s="37"/>
      <c r="AO735" s="37"/>
      <c r="AP735" s="37"/>
      <c r="AQ735" s="37"/>
      <c r="AR735" s="37"/>
      <c r="AS735" s="37"/>
      <c r="AT735" s="37"/>
      <c r="AU735" s="37"/>
      <c r="AV735" s="37"/>
      <c r="AW735" s="37"/>
      <c r="AX735" s="37"/>
      <c r="AY735" s="37"/>
      <c r="AZ735" s="37"/>
      <c r="BA735" s="37"/>
      <c r="BB735" s="37"/>
      <c r="BC735" s="37"/>
      <c r="BD735" s="37"/>
      <c r="BE735" s="37"/>
      <c r="BF735" s="37"/>
      <c r="BG735" s="37"/>
      <c r="BH735" s="37"/>
      <c r="BI735" s="37"/>
      <c r="BJ735" s="37"/>
      <c r="BK735" s="37"/>
      <c r="BL735" s="37"/>
      <c r="BM735" s="37"/>
      <c r="BN735" s="37"/>
      <c r="BO735" s="37"/>
      <c r="BP735" s="37"/>
      <c r="BQ735" s="37"/>
      <c r="BR735" s="37"/>
      <c r="BS735" s="37"/>
      <c r="BT735" s="37"/>
      <c r="BU735" s="37"/>
      <c r="BV735" s="37"/>
      <c r="BW735" s="37"/>
      <c r="BX735" s="37"/>
      <c r="BY735" s="37"/>
      <c r="BZ735" s="37"/>
      <c r="CA735" s="37"/>
      <c r="CB735" s="37"/>
      <c r="CC735" s="37"/>
      <c r="CD735" s="37"/>
    </row>
    <row r="736" spans="1:82" ht="16.5" customHeight="1" x14ac:dyDescent="0.15">
      <c r="A736" s="39"/>
      <c r="B736" s="39"/>
      <c r="C736" s="39"/>
      <c r="D736" s="39"/>
      <c r="E736" s="39"/>
      <c r="F736" s="39"/>
      <c r="G736" s="39"/>
      <c r="H736" s="37"/>
      <c r="I736" s="40"/>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c r="AM736" s="37"/>
      <c r="AN736" s="37"/>
      <c r="AO736" s="37"/>
      <c r="AP736" s="37"/>
      <c r="AQ736" s="37"/>
      <c r="AR736" s="37"/>
      <c r="AS736" s="37"/>
      <c r="AT736" s="37"/>
      <c r="AU736" s="37"/>
      <c r="AV736" s="37"/>
      <c r="AW736" s="37"/>
      <c r="AX736" s="37"/>
      <c r="AY736" s="37"/>
      <c r="AZ736" s="37"/>
      <c r="BA736" s="37"/>
      <c r="BB736" s="37"/>
      <c r="BC736" s="37"/>
      <c r="BD736" s="37"/>
      <c r="BE736" s="37"/>
      <c r="BF736" s="37"/>
      <c r="BG736" s="37"/>
      <c r="BH736" s="37"/>
      <c r="BI736" s="37"/>
      <c r="BJ736" s="37"/>
      <c r="BK736" s="37"/>
      <c r="BL736" s="37"/>
      <c r="BM736" s="37"/>
      <c r="BN736" s="37"/>
      <c r="BO736" s="37"/>
      <c r="BP736" s="37"/>
      <c r="BQ736" s="37"/>
      <c r="BR736" s="37"/>
      <c r="BS736" s="37"/>
      <c r="BT736" s="37"/>
      <c r="BU736" s="37"/>
      <c r="BV736" s="37"/>
      <c r="BW736" s="37"/>
      <c r="BX736" s="37"/>
      <c r="BY736" s="37"/>
      <c r="BZ736" s="37"/>
      <c r="CA736" s="37"/>
      <c r="CB736" s="37"/>
      <c r="CC736" s="37"/>
      <c r="CD736" s="37"/>
    </row>
    <row r="737" spans="1:82" ht="16.5" customHeight="1" x14ac:dyDescent="0.15">
      <c r="A737" s="39"/>
      <c r="B737" s="39"/>
      <c r="C737" s="39"/>
      <c r="D737" s="39"/>
      <c r="E737" s="39"/>
      <c r="F737" s="39"/>
      <c r="G737" s="39"/>
      <c r="H737" s="37"/>
      <c r="I737" s="40"/>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c r="AL737" s="37"/>
      <c r="AM737" s="37"/>
      <c r="AN737" s="37"/>
      <c r="AO737" s="37"/>
      <c r="AP737" s="37"/>
      <c r="AQ737" s="37"/>
      <c r="AR737" s="37"/>
      <c r="AS737" s="37"/>
      <c r="AT737" s="37"/>
      <c r="AU737" s="37"/>
      <c r="AV737" s="37"/>
      <c r="AW737" s="37"/>
      <c r="AX737" s="37"/>
      <c r="AY737" s="37"/>
      <c r="AZ737" s="37"/>
      <c r="BA737" s="37"/>
      <c r="BB737" s="37"/>
      <c r="BC737" s="37"/>
      <c r="BD737" s="37"/>
      <c r="BE737" s="37"/>
      <c r="BF737" s="37"/>
      <c r="BG737" s="37"/>
      <c r="BH737" s="37"/>
      <c r="BI737" s="37"/>
      <c r="BJ737" s="37"/>
      <c r="BK737" s="37"/>
      <c r="BL737" s="37"/>
      <c r="BM737" s="37"/>
      <c r="BN737" s="37"/>
      <c r="BO737" s="37"/>
      <c r="BP737" s="37"/>
      <c r="BQ737" s="37"/>
      <c r="BR737" s="37"/>
      <c r="BS737" s="37"/>
      <c r="BT737" s="37"/>
      <c r="BU737" s="37"/>
      <c r="BV737" s="37"/>
      <c r="BW737" s="37"/>
      <c r="BX737" s="37"/>
      <c r="BY737" s="37"/>
      <c r="BZ737" s="37"/>
      <c r="CA737" s="37"/>
      <c r="CB737" s="37"/>
      <c r="CC737" s="37"/>
      <c r="CD737" s="37"/>
    </row>
    <row r="738" spans="1:82" ht="16.5" customHeight="1" x14ac:dyDescent="0.15">
      <c r="A738" s="39"/>
      <c r="B738" s="39"/>
      <c r="C738" s="39"/>
      <c r="D738" s="39"/>
      <c r="E738" s="39"/>
      <c r="F738" s="39"/>
      <c r="G738" s="39"/>
      <c r="H738" s="37"/>
      <c r="I738" s="40"/>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c r="AL738" s="37"/>
      <c r="AM738" s="37"/>
      <c r="AN738" s="37"/>
      <c r="AO738" s="37"/>
      <c r="AP738" s="37"/>
      <c r="AQ738" s="37"/>
      <c r="AR738" s="37"/>
      <c r="AS738" s="37"/>
      <c r="AT738" s="37"/>
      <c r="AU738" s="37"/>
      <c r="AV738" s="37"/>
      <c r="AW738" s="37"/>
      <c r="AX738" s="37"/>
      <c r="AY738" s="37"/>
      <c r="AZ738" s="37"/>
      <c r="BA738" s="37"/>
      <c r="BB738" s="37"/>
      <c r="BC738" s="37"/>
      <c r="BD738" s="37"/>
      <c r="BE738" s="37"/>
      <c r="BF738" s="37"/>
      <c r="BG738" s="37"/>
      <c r="BH738" s="37"/>
      <c r="BI738" s="37"/>
      <c r="BJ738" s="37"/>
      <c r="BK738" s="37"/>
      <c r="BL738" s="37"/>
      <c r="BM738" s="37"/>
      <c r="BN738" s="37"/>
      <c r="BO738" s="37"/>
      <c r="BP738" s="37"/>
      <c r="BQ738" s="37"/>
      <c r="BR738" s="37"/>
      <c r="BS738" s="37"/>
      <c r="BT738" s="37"/>
      <c r="BU738" s="37"/>
      <c r="BV738" s="37"/>
      <c r="BW738" s="37"/>
      <c r="BX738" s="37"/>
      <c r="BY738" s="37"/>
      <c r="BZ738" s="37"/>
      <c r="CA738" s="37"/>
      <c r="CB738" s="37"/>
      <c r="CC738" s="37"/>
      <c r="CD738" s="37"/>
    </row>
    <row r="739" spans="1:82" ht="16.5" customHeight="1" x14ac:dyDescent="0.15">
      <c r="A739" s="39"/>
      <c r="B739" s="39"/>
      <c r="C739" s="39"/>
      <c r="D739" s="39"/>
      <c r="E739" s="39"/>
      <c r="F739" s="39"/>
      <c r="G739" s="39"/>
      <c r="H739" s="37"/>
      <c r="I739" s="40"/>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c r="AM739" s="37"/>
      <c r="AN739" s="37"/>
      <c r="AO739" s="37"/>
      <c r="AP739" s="37"/>
      <c r="AQ739" s="37"/>
      <c r="AR739" s="37"/>
      <c r="AS739" s="37"/>
      <c r="AT739" s="37"/>
      <c r="AU739" s="37"/>
      <c r="AV739" s="37"/>
      <c r="AW739" s="37"/>
      <c r="AX739" s="37"/>
      <c r="AY739" s="37"/>
      <c r="AZ739" s="37"/>
      <c r="BA739" s="37"/>
      <c r="BB739" s="37"/>
      <c r="BC739" s="37"/>
      <c r="BD739" s="37"/>
      <c r="BE739" s="37"/>
      <c r="BF739" s="37"/>
      <c r="BG739" s="37"/>
      <c r="BH739" s="37"/>
      <c r="BI739" s="37"/>
      <c r="BJ739" s="37"/>
      <c r="BK739" s="37"/>
      <c r="BL739" s="37"/>
      <c r="BM739" s="37"/>
      <c r="BN739" s="37"/>
      <c r="BO739" s="37"/>
      <c r="BP739" s="37"/>
      <c r="BQ739" s="37"/>
      <c r="BR739" s="37"/>
      <c r="BS739" s="37"/>
      <c r="BT739" s="37"/>
      <c r="BU739" s="37"/>
      <c r="BV739" s="37"/>
      <c r="BW739" s="37"/>
      <c r="BX739" s="37"/>
      <c r="BY739" s="37"/>
      <c r="BZ739" s="37"/>
      <c r="CA739" s="37"/>
      <c r="CB739" s="37"/>
      <c r="CC739" s="37"/>
      <c r="CD739" s="37"/>
    </row>
    <row r="740" spans="1:82" ht="16.5" customHeight="1" x14ac:dyDescent="0.15">
      <c r="A740" s="39"/>
      <c r="B740" s="39"/>
      <c r="C740" s="39"/>
      <c r="D740" s="39"/>
      <c r="E740" s="39"/>
      <c r="F740" s="39"/>
      <c r="G740" s="39"/>
      <c r="H740" s="37"/>
      <c r="I740" s="40"/>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7"/>
      <c r="AY740" s="37"/>
      <c r="AZ740" s="37"/>
      <c r="BA740" s="37"/>
      <c r="BB740" s="37"/>
      <c r="BC740" s="37"/>
      <c r="BD740" s="37"/>
      <c r="BE740" s="37"/>
      <c r="BF740" s="37"/>
      <c r="BG740" s="37"/>
      <c r="BH740" s="37"/>
      <c r="BI740" s="37"/>
      <c r="BJ740" s="37"/>
      <c r="BK740" s="37"/>
      <c r="BL740" s="37"/>
      <c r="BM740" s="37"/>
      <c r="BN740" s="37"/>
      <c r="BO740" s="37"/>
      <c r="BP740" s="37"/>
      <c r="BQ740" s="37"/>
      <c r="BR740" s="37"/>
      <c r="BS740" s="37"/>
      <c r="BT740" s="37"/>
      <c r="BU740" s="37"/>
      <c r="BV740" s="37"/>
      <c r="BW740" s="37"/>
      <c r="BX740" s="37"/>
      <c r="BY740" s="37"/>
      <c r="BZ740" s="37"/>
      <c r="CA740" s="37"/>
      <c r="CB740" s="37"/>
      <c r="CC740" s="37"/>
      <c r="CD740" s="37"/>
    </row>
    <row r="741" spans="1:82" ht="16.5" customHeight="1" x14ac:dyDescent="0.15">
      <c r="A741" s="39"/>
      <c r="B741" s="39"/>
      <c r="C741" s="39"/>
      <c r="D741" s="39"/>
      <c r="E741" s="39"/>
      <c r="F741" s="39"/>
      <c r="G741" s="39"/>
      <c r="H741" s="37"/>
      <c r="I741" s="40"/>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7"/>
      <c r="AY741" s="37"/>
      <c r="AZ741" s="37"/>
      <c r="BA741" s="37"/>
      <c r="BB741" s="37"/>
      <c r="BC741" s="37"/>
      <c r="BD741" s="37"/>
      <c r="BE741" s="37"/>
      <c r="BF741" s="37"/>
      <c r="BG741" s="37"/>
      <c r="BH741" s="37"/>
      <c r="BI741" s="37"/>
      <c r="BJ741" s="37"/>
      <c r="BK741" s="37"/>
      <c r="BL741" s="37"/>
      <c r="BM741" s="37"/>
      <c r="BN741" s="37"/>
      <c r="BO741" s="37"/>
      <c r="BP741" s="37"/>
      <c r="BQ741" s="37"/>
      <c r="BR741" s="37"/>
      <c r="BS741" s="37"/>
      <c r="BT741" s="37"/>
      <c r="BU741" s="37"/>
      <c r="BV741" s="37"/>
      <c r="BW741" s="37"/>
      <c r="BX741" s="37"/>
      <c r="BY741" s="37"/>
      <c r="BZ741" s="37"/>
      <c r="CA741" s="37"/>
      <c r="CB741" s="37"/>
      <c r="CC741" s="37"/>
      <c r="CD741" s="37"/>
    </row>
    <row r="742" spans="1:82" ht="16.5" customHeight="1" x14ac:dyDescent="0.15">
      <c r="A742" s="39"/>
      <c r="B742" s="39"/>
      <c r="C742" s="39"/>
      <c r="D742" s="39"/>
      <c r="E742" s="39"/>
      <c r="F742" s="39"/>
      <c r="G742" s="39"/>
      <c r="H742" s="37"/>
      <c r="I742" s="40"/>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7"/>
      <c r="AY742" s="37"/>
      <c r="AZ742" s="37"/>
      <c r="BA742" s="37"/>
      <c r="BB742" s="37"/>
      <c r="BC742" s="37"/>
      <c r="BD742" s="37"/>
      <c r="BE742" s="37"/>
      <c r="BF742" s="37"/>
      <c r="BG742" s="37"/>
      <c r="BH742" s="37"/>
      <c r="BI742" s="37"/>
      <c r="BJ742" s="37"/>
      <c r="BK742" s="37"/>
      <c r="BL742" s="37"/>
      <c r="BM742" s="37"/>
      <c r="BN742" s="37"/>
      <c r="BO742" s="37"/>
      <c r="BP742" s="37"/>
      <c r="BQ742" s="37"/>
      <c r="BR742" s="37"/>
      <c r="BS742" s="37"/>
      <c r="BT742" s="37"/>
      <c r="BU742" s="37"/>
      <c r="BV742" s="37"/>
      <c r="BW742" s="37"/>
      <c r="BX742" s="37"/>
      <c r="BY742" s="37"/>
      <c r="BZ742" s="37"/>
      <c r="CA742" s="37"/>
      <c r="CB742" s="37"/>
      <c r="CC742" s="37"/>
      <c r="CD742" s="37"/>
    </row>
    <row r="743" spans="1:82" ht="16.5" customHeight="1" x14ac:dyDescent="0.15">
      <c r="A743" s="39"/>
      <c r="B743" s="39"/>
      <c r="C743" s="39"/>
      <c r="D743" s="39"/>
      <c r="E743" s="39"/>
      <c r="F743" s="39"/>
      <c r="G743" s="39"/>
      <c r="H743" s="37"/>
      <c r="I743" s="40"/>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7"/>
      <c r="AY743" s="37"/>
      <c r="AZ743" s="37"/>
      <c r="BA743" s="37"/>
      <c r="BB743" s="37"/>
      <c r="BC743" s="37"/>
      <c r="BD743" s="37"/>
      <c r="BE743" s="37"/>
      <c r="BF743" s="37"/>
      <c r="BG743" s="37"/>
      <c r="BH743" s="37"/>
      <c r="BI743" s="37"/>
      <c r="BJ743" s="37"/>
      <c r="BK743" s="37"/>
      <c r="BL743" s="37"/>
      <c r="BM743" s="37"/>
      <c r="BN743" s="37"/>
      <c r="BO743" s="37"/>
      <c r="BP743" s="37"/>
      <c r="BQ743" s="37"/>
      <c r="BR743" s="37"/>
      <c r="BS743" s="37"/>
      <c r="BT743" s="37"/>
      <c r="BU743" s="37"/>
      <c r="BV743" s="37"/>
      <c r="BW743" s="37"/>
      <c r="BX743" s="37"/>
      <c r="BY743" s="37"/>
      <c r="BZ743" s="37"/>
      <c r="CA743" s="37"/>
      <c r="CB743" s="37"/>
      <c r="CC743" s="37"/>
      <c r="CD743" s="37"/>
    </row>
    <row r="744" spans="1:82" ht="16.5" customHeight="1" x14ac:dyDescent="0.15">
      <c r="A744" s="39"/>
      <c r="B744" s="39"/>
      <c r="C744" s="39"/>
      <c r="D744" s="39"/>
      <c r="E744" s="39"/>
      <c r="F744" s="39"/>
      <c r="G744" s="39"/>
      <c r="H744" s="37"/>
      <c r="I744" s="40"/>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7"/>
      <c r="AY744" s="37"/>
      <c r="AZ744" s="37"/>
      <c r="BA744" s="37"/>
      <c r="BB744" s="37"/>
      <c r="BC744" s="37"/>
      <c r="BD744" s="37"/>
      <c r="BE744" s="37"/>
      <c r="BF744" s="37"/>
      <c r="BG744" s="37"/>
      <c r="BH744" s="37"/>
      <c r="BI744" s="37"/>
      <c r="BJ744" s="37"/>
      <c r="BK744" s="37"/>
      <c r="BL744" s="37"/>
      <c r="BM744" s="37"/>
      <c r="BN744" s="37"/>
      <c r="BO744" s="37"/>
      <c r="BP744" s="37"/>
      <c r="BQ744" s="37"/>
      <c r="BR744" s="37"/>
      <c r="BS744" s="37"/>
      <c r="BT744" s="37"/>
      <c r="BU744" s="37"/>
      <c r="BV744" s="37"/>
      <c r="BW744" s="37"/>
      <c r="BX744" s="37"/>
      <c r="BY744" s="37"/>
      <c r="BZ744" s="37"/>
      <c r="CA744" s="37"/>
      <c r="CB744" s="37"/>
      <c r="CC744" s="37"/>
      <c r="CD744" s="37"/>
    </row>
    <row r="745" spans="1:82" ht="16.5" customHeight="1" x14ac:dyDescent="0.15">
      <c r="A745" s="39"/>
      <c r="B745" s="39"/>
      <c r="C745" s="39"/>
      <c r="D745" s="39"/>
      <c r="E745" s="39"/>
      <c r="F745" s="39"/>
      <c r="G745" s="39"/>
      <c r="H745" s="37"/>
      <c r="I745" s="40"/>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7"/>
      <c r="AY745" s="37"/>
      <c r="AZ745" s="37"/>
      <c r="BA745" s="37"/>
      <c r="BB745" s="37"/>
      <c r="BC745" s="37"/>
      <c r="BD745" s="37"/>
      <c r="BE745" s="37"/>
      <c r="BF745" s="37"/>
      <c r="BG745" s="37"/>
      <c r="BH745" s="37"/>
      <c r="BI745" s="37"/>
      <c r="BJ745" s="37"/>
      <c r="BK745" s="37"/>
      <c r="BL745" s="37"/>
      <c r="BM745" s="37"/>
      <c r="BN745" s="37"/>
      <c r="BO745" s="37"/>
      <c r="BP745" s="37"/>
      <c r="BQ745" s="37"/>
      <c r="BR745" s="37"/>
      <c r="BS745" s="37"/>
      <c r="BT745" s="37"/>
      <c r="BU745" s="37"/>
      <c r="BV745" s="37"/>
      <c r="BW745" s="37"/>
      <c r="BX745" s="37"/>
      <c r="BY745" s="37"/>
      <c r="BZ745" s="37"/>
      <c r="CA745" s="37"/>
      <c r="CB745" s="37"/>
      <c r="CC745" s="37"/>
      <c r="CD745" s="37"/>
    </row>
    <row r="746" spans="1:82" ht="16.5" customHeight="1" x14ac:dyDescent="0.15">
      <c r="A746" s="39"/>
      <c r="B746" s="39"/>
      <c r="C746" s="39"/>
      <c r="D746" s="39"/>
      <c r="E746" s="39"/>
      <c r="F746" s="39"/>
      <c r="G746" s="39"/>
      <c r="H746" s="37"/>
      <c r="I746" s="40"/>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7"/>
      <c r="AY746" s="37"/>
      <c r="AZ746" s="37"/>
      <c r="BA746" s="37"/>
      <c r="BB746" s="37"/>
      <c r="BC746" s="37"/>
      <c r="BD746" s="37"/>
      <c r="BE746" s="37"/>
      <c r="BF746" s="37"/>
      <c r="BG746" s="37"/>
      <c r="BH746" s="37"/>
      <c r="BI746" s="37"/>
      <c r="BJ746" s="37"/>
      <c r="BK746" s="37"/>
      <c r="BL746" s="37"/>
      <c r="BM746" s="37"/>
      <c r="BN746" s="37"/>
      <c r="BO746" s="37"/>
      <c r="BP746" s="37"/>
      <c r="BQ746" s="37"/>
      <c r="BR746" s="37"/>
      <c r="BS746" s="37"/>
      <c r="BT746" s="37"/>
      <c r="BU746" s="37"/>
      <c r="BV746" s="37"/>
      <c r="BW746" s="37"/>
      <c r="BX746" s="37"/>
      <c r="BY746" s="37"/>
      <c r="BZ746" s="37"/>
      <c r="CA746" s="37"/>
      <c r="CB746" s="37"/>
      <c r="CC746" s="37"/>
      <c r="CD746" s="37"/>
    </row>
    <row r="747" spans="1:82" ht="16.5" customHeight="1" x14ac:dyDescent="0.15">
      <c r="A747" s="39"/>
      <c r="B747" s="39"/>
      <c r="C747" s="39"/>
      <c r="D747" s="39"/>
      <c r="E747" s="39"/>
      <c r="F747" s="39"/>
      <c r="G747" s="39"/>
      <c r="H747" s="37"/>
      <c r="I747" s="40"/>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
      <c r="BQ747" s="37"/>
      <c r="BR747" s="37"/>
      <c r="BS747" s="37"/>
      <c r="BT747" s="37"/>
      <c r="BU747" s="37"/>
      <c r="BV747" s="37"/>
      <c r="BW747" s="37"/>
      <c r="BX747" s="37"/>
      <c r="BY747" s="37"/>
      <c r="BZ747" s="37"/>
      <c r="CA747" s="37"/>
      <c r="CB747" s="37"/>
      <c r="CC747" s="37"/>
      <c r="CD747" s="37"/>
    </row>
    <row r="748" spans="1:82" ht="16.5" customHeight="1" x14ac:dyDescent="0.15">
      <c r="A748" s="39"/>
      <c r="B748" s="39"/>
      <c r="C748" s="39"/>
      <c r="D748" s="39"/>
      <c r="E748" s="39"/>
      <c r="F748" s="39"/>
      <c r="G748" s="39"/>
      <c r="H748" s="37"/>
      <c r="I748" s="40"/>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7"/>
      <c r="AY748" s="37"/>
      <c r="AZ748" s="37"/>
      <c r="BA748" s="37"/>
      <c r="BB748" s="37"/>
      <c r="BC748" s="37"/>
      <c r="BD748" s="37"/>
      <c r="BE748" s="37"/>
      <c r="BF748" s="37"/>
      <c r="BG748" s="37"/>
      <c r="BH748" s="37"/>
      <c r="BI748" s="37"/>
      <c r="BJ748" s="37"/>
      <c r="BK748" s="37"/>
      <c r="BL748" s="37"/>
      <c r="BM748" s="37"/>
      <c r="BN748" s="37"/>
      <c r="BO748" s="37"/>
      <c r="BP748" s="37"/>
      <c r="BQ748" s="37"/>
      <c r="BR748" s="37"/>
      <c r="BS748" s="37"/>
      <c r="BT748" s="37"/>
      <c r="BU748" s="37"/>
      <c r="BV748" s="37"/>
      <c r="BW748" s="37"/>
      <c r="BX748" s="37"/>
      <c r="BY748" s="37"/>
      <c r="BZ748" s="37"/>
      <c r="CA748" s="37"/>
      <c r="CB748" s="37"/>
      <c r="CC748" s="37"/>
      <c r="CD748" s="37"/>
    </row>
    <row r="749" spans="1:82" ht="16.5" customHeight="1" x14ac:dyDescent="0.15">
      <c r="A749" s="39"/>
      <c r="B749" s="39"/>
      <c r="C749" s="39"/>
      <c r="D749" s="39"/>
      <c r="E749" s="39"/>
      <c r="F749" s="39"/>
      <c r="G749" s="39"/>
      <c r="H749" s="37"/>
      <c r="I749" s="40"/>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row>
    <row r="750" spans="1:82" ht="16.5" customHeight="1" x14ac:dyDescent="0.15">
      <c r="A750" s="39"/>
      <c r="B750" s="39"/>
      <c r="C750" s="39"/>
      <c r="D750" s="39"/>
      <c r="E750" s="39"/>
      <c r="F750" s="39"/>
      <c r="G750" s="39"/>
      <c r="H750" s="37"/>
      <c r="I750" s="40"/>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7"/>
      <c r="AY750" s="37"/>
      <c r="AZ750" s="37"/>
      <c r="BA750" s="37"/>
      <c r="BB750" s="37"/>
      <c r="BC750" s="37"/>
      <c r="BD750" s="37"/>
      <c r="BE750" s="37"/>
      <c r="BF750" s="37"/>
      <c r="BG750" s="37"/>
      <c r="BH750" s="37"/>
      <c r="BI750" s="37"/>
      <c r="BJ750" s="37"/>
      <c r="BK750" s="37"/>
      <c r="BL750" s="37"/>
      <c r="BM750" s="37"/>
      <c r="BN750" s="37"/>
      <c r="BO750" s="37"/>
      <c r="BP750" s="37"/>
      <c r="BQ750" s="37"/>
      <c r="BR750" s="37"/>
      <c r="BS750" s="37"/>
      <c r="BT750" s="37"/>
      <c r="BU750" s="37"/>
      <c r="BV750" s="37"/>
      <c r="BW750" s="37"/>
      <c r="BX750" s="37"/>
      <c r="BY750" s="37"/>
      <c r="BZ750" s="37"/>
      <c r="CA750" s="37"/>
      <c r="CB750" s="37"/>
      <c r="CC750" s="37"/>
      <c r="CD750" s="37"/>
    </row>
    <row r="751" spans="1:82" ht="16.5" customHeight="1" x14ac:dyDescent="0.15">
      <c r="A751" s="39"/>
      <c r="B751" s="39"/>
      <c r="C751" s="39"/>
      <c r="D751" s="39"/>
      <c r="E751" s="39"/>
      <c r="F751" s="39"/>
      <c r="G751" s="39"/>
      <c r="H751" s="37"/>
      <c r="I751" s="40"/>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7"/>
      <c r="AY751" s="37"/>
      <c r="AZ751" s="37"/>
      <c r="BA751" s="37"/>
      <c r="BB751" s="37"/>
      <c r="BC751" s="37"/>
      <c r="BD751" s="37"/>
      <c r="BE751" s="37"/>
      <c r="BF751" s="37"/>
      <c r="BG751" s="37"/>
      <c r="BH751" s="37"/>
      <c r="BI751" s="37"/>
      <c r="BJ751" s="37"/>
      <c r="BK751" s="37"/>
      <c r="BL751" s="37"/>
      <c r="BM751" s="37"/>
      <c r="BN751" s="37"/>
      <c r="BO751" s="37"/>
      <c r="BP751" s="37"/>
      <c r="BQ751" s="37"/>
      <c r="BR751" s="37"/>
      <c r="BS751" s="37"/>
      <c r="BT751" s="37"/>
      <c r="BU751" s="37"/>
      <c r="BV751" s="37"/>
      <c r="BW751" s="37"/>
      <c r="BX751" s="37"/>
      <c r="BY751" s="37"/>
      <c r="BZ751" s="37"/>
      <c r="CA751" s="37"/>
      <c r="CB751" s="37"/>
      <c r="CC751" s="37"/>
      <c r="CD751" s="37"/>
    </row>
    <row r="752" spans="1:82" ht="16.5" customHeight="1" x14ac:dyDescent="0.15">
      <c r="A752" s="39"/>
      <c r="B752" s="39"/>
      <c r="C752" s="39"/>
      <c r="D752" s="39"/>
      <c r="E752" s="39"/>
      <c r="F752" s="39"/>
      <c r="G752" s="39"/>
      <c r="H752" s="37"/>
      <c r="I752" s="40"/>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row>
    <row r="753" spans="1:82" ht="16.5" customHeight="1" x14ac:dyDescent="0.15">
      <c r="A753" s="39"/>
      <c r="B753" s="39"/>
      <c r="C753" s="39"/>
      <c r="D753" s="39"/>
      <c r="E753" s="39"/>
      <c r="F753" s="39"/>
      <c r="G753" s="39"/>
      <c r="H753" s="37"/>
      <c r="I753" s="40"/>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row>
    <row r="754" spans="1:82" ht="16.5" customHeight="1" x14ac:dyDescent="0.15">
      <c r="A754" s="39"/>
      <c r="B754" s="39"/>
      <c r="C754" s="39"/>
      <c r="D754" s="39"/>
      <c r="E754" s="39"/>
      <c r="F754" s="39"/>
      <c r="G754" s="39"/>
      <c r="H754" s="37"/>
      <c r="I754" s="40"/>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row>
    <row r="755" spans="1:82" ht="16.5" customHeight="1" x14ac:dyDescent="0.15">
      <c r="A755" s="39"/>
      <c r="B755" s="39"/>
      <c r="C755" s="39"/>
      <c r="D755" s="39"/>
      <c r="E755" s="39"/>
      <c r="F755" s="39"/>
      <c r="G755" s="39"/>
      <c r="H755" s="37"/>
      <c r="I755" s="40"/>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row>
    <row r="756" spans="1:82" ht="16.5" customHeight="1" x14ac:dyDescent="0.15">
      <c r="A756" s="39"/>
      <c r="B756" s="39"/>
      <c r="C756" s="39"/>
      <c r="D756" s="39"/>
      <c r="E756" s="39"/>
      <c r="F756" s="39"/>
      <c r="G756" s="39"/>
      <c r="H756" s="37"/>
      <c r="I756" s="40"/>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row>
    <row r="757" spans="1:82" ht="16.5" customHeight="1" x14ac:dyDescent="0.15">
      <c r="A757" s="39"/>
      <c r="B757" s="39"/>
      <c r="C757" s="39"/>
      <c r="D757" s="39"/>
      <c r="E757" s="39"/>
      <c r="F757" s="39"/>
      <c r="G757" s="39"/>
      <c r="H757" s="37"/>
      <c r="I757" s="40"/>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row>
    <row r="758" spans="1:82" ht="16.5" customHeight="1" x14ac:dyDescent="0.15">
      <c r="A758" s="39"/>
      <c r="B758" s="39"/>
      <c r="C758" s="39"/>
      <c r="D758" s="39"/>
      <c r="E758" s="39"/>
      <c r="F758" s="39"/>
      <c r="G758" s="39"/>
      <c r="H758" s="37"/>
      <c r="I758" s="40"/>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row>
    <row r="759" spans="1:82" ht="16.5" customHeight="1" x14ac:dyDescent="0.15">
      <c r="A759" s="39"/>
      <c r="B759" s="39"/>
      <c r="C759" s="39"/>
      <c r="D759" s="39"/>
      <c r="E759" s="39"/>
      <c r="F759" s="39"/>
      <c r="G759" s="39"/>
      <c r="H759" s="37"/>
      <c r="I759" s="40"/>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row>
    <row r="760" spans="1:82" ht="16.5" customHeight="1" x14ac:dyDescent="0.15">
      <c r="A760" s="39"/>
      <c r="B760" s="39"/>
      <c r="C760" s="39"/>
      <c r="D760" s="39"/>
      <c r="E760" s="39"/>
      <c r="F760" s="39"/>
      <c r="G760" s="39"/>
      <c r="H760" s="37"/>
      <c r="I760" s="40"/>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row>
    <row r="761" spans="1:82" ht="16.5" customHeight="1" x14ac:dyDescent="0.15">
      <c r="A761" s="39"/>
      <c r="B761" s="39"/>
      <c r="C761" s="39"/>
      <c r="D761" s="39"/>
      <c r="E761" s="39"/>
      <c r="F761" s="39"/>
      <c r="G761" s="39"/>
      <c r="H761" s="37"/>
      <c r="I761" s="40"/>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row>
    <row r="762" spans="1:82" ht="16.5" customHeight="1" x14ac:dyDescent="0.15">
      <c r="A762" s="39"/>
      <c r="B762" s="39"/>
      <c r="C762" s="39"/>
      <c r="D762" s="39"/>
      <c r="E762" s="39"/>
      <c r="F762" s="39"/>
      <c r="G762" s="39"/>
      <c r="H762" s="37"/>
      <c r="I762" s="40"/>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row>
    <row r="763" spans="1:82" ht="16.5" customHeight="1" x14ac:dyDescent="0.15">
      <c r="A763" s="39"/>
      <c r="B763" s="39"/>
      <c r="C763" s="39"/>
      <c r="D763" s="39"/>
      <c r="E763" s="39"/>
      <c r="F763" s="39"/>
      <c r="G763" s="39"/>
      <c r="H763" s="37"/>
      <c r="I763" s="40"/>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row>
    <row r="764" spans="1:82" ht="16.5" customHeight="1" x14ac:dyDescent="0.15">
      <c r="A764" s="39"/>
      <c r="B764" s="39"/>
      <c r="C764" s="39"/>
      <c r="D764" s="39"/>
      <c r="E764" s="39"/>
      <c r="F764" s="39"/>
      <c r="G764" s="39"/>
      <c r="H764" s="37"/>
      <c r="I764" s="40"/>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row>
    <row r="765" spans="1:82" ht="16.5" customHeight="1" x14ac:dyDescent="0.15">
      <c r="A765" s="39"/>
      <c r="B765" s="39"/>
      <c r="C765" s="39"/>
      <c r="D765" s="39"/>
      <c r="E765" s="39"/>
      <c r="F765" s="39"/>
      <c r="G765" s="39"/>
      <c r="H765" s="37"/>
      <c r="I765" s="40"/>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row>
    <row r="766" spans="1:82" ht="16.5" customHeight="1" x14ac:dyDescent="0.15">
      <c r="A766" s="39"/>
      <c r="B766" s="39"/>
      <c r="C766" s="39"/>
      <c r="D766" s="39"/>
      <c r="E766" s="39"/>
      <c r="F766" s="39"/>
      <c r="G766" s="39"/>
      <c r="H766" s="37"/>
      <c r="I766" s="40"/>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row>
    <row r="767" spans="1:82" ht="16.5" customHeight="1" x14ac:dyDescent="0.15">
      <c r="A767" s="39"/>
      <c r="B767" s="39"/>
      <c r="C767" s="39"/>
      <c r="D767" s="39"/>
      <c r="E767" s="39"/>
      <c r="F767" s="39"/>
      <c r="G767" s="39"/>
      <c r="H767" s="37"/>
      <c r="I767" s="40"/>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row>
    <row r="768" spans="1:82" ht="16.5" customHeight="1" x14ac:dyDescent="0.15">
      <c r="A768" s="39"/>
      <c r="B768" s="39"/>
      <c r="C768" s="39"/>
      <c r="D768" s="39"/>
      <c r="E768" s="39"/>
      <c r="F768" s="39"/>
      <c r="G768" s="39"/>
      <c r="H768" s="37"/>
      <c r="I768" s="40"/>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row>
    <row r="769" spans="1:82" ht="16.5" customHeight="1" x14ac:dyDescent="0.15">
      <c r="A769" s="39"/>
      <c r="B769" s="39"/>
      <c r="C769" s="39"/>
      <c r="D769" s="39"/>
      <c r="E769" s="39"/>
      <c r="F769" s="39"/>
      <c r="G769" s="39"/>
      <c r="H769" s="37"/>
      <c r="I769" s="40"/>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row>
    <row r="770" spans="1:82" ht="16.5" customHeight="1" x14ac:dyDescent="0.15">
      <c r="A770" s="39"/>
      <c r="B770" s="39"/>
      <c r="C770" s="39"/>
      <c r="D770" s="39"/>
      <c r="E770" s="39"/>
      <c r="F770" s="39"/>
      <c r="G770" s="39"/>
      <c r="H770" s="37"/>
      <c r="I770" s="40"/>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row>
    <row r="771" spans="1:82" ht="16.5" customHeight="1" x14ac:dyDescent="0.15">
      <c r="A771" s="39"/>
      <c r="B771" s="39"/>
      <c r="C771" s="39"/>
      <c r="D771" s="39"/>
      <c r="E771" s="39"/>
      <c r="F771" s="39"/>
      <c r="G771" s="39"/>
      <c r="H771" s="37"/>
      <c r="I771" s="40"/>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row>
    <row r="772" spans="1:82" ht="16.5" customHeight="1" x14ac:dyDescent="0.15">
      <c r="A772" s="39"/>
      <c r="B772" s="39"/>
      <c r="C772" s="39"/>
      <c r="D772" s="39"/>
      <c r="E772" s="39"/>
      <c r="F772" s="39"/>
      <c r="G772" s="39"/>
      <c r="H772" s="37"/>
      <c r="I772" s="40"/>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row>
    <row r="773" spans="1:82" ht="16.5" customHeight="1" x14ac:dyDescent="0.15">
      <c r="A773" s="39"/>
      <c r="B773" s="39"/>
      <c r="C773" s="39"/>
      <c r="D773" s="39"/>
      <c r="E773" s="39"/>
      <c r="F773" s="39"/>
      <c r="G773" s="39"/>
      <c r="H773" s="37"/>
      <c r="I773" s="40"/>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row>
    <row r="774" spans="1:82" ht="16.5" customHeight="1" x14ac:dyDescent="0.15">
      <c r="A774" s="39"/>
      <c r="B774" s="39"/>
      <c r="C774" s="39"/>
      <c r="D774" s="39"/>
      <c r="E774" s="39"/>
      <c r="F774" s="39"/>
      <c r="G774" s="39"/>
      <c r="H774" s="37"/>
      <c r="I774" s="40"/>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row>
    <row r="775" spans="1:82" ht="16.5" customHeight="1" x14ac:dyDescent="0.15">
      <c r="A775" s="39"/>
      <c r="B775" s="39"/>
      <c r="C775" s="39"/>
      <c r="D775" s="39"/>
      <c r="E775" s="39"/>
      <c r="F775" s="39"/>
      <c r="G775" s="39"/>
      <c r="H775" s="37"/>
      <c r="I775" s="40"/>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row>
    <row r="776" spans="1:82" ht="16.5" customHeight="1" x14ac:dyDescent="0.15">
      <c r="A776" s="39"/>
      <c r="B776" s="39"/>
      <c r="C776" s="39"/>
      <c r="D776" s="39"/>
      <c r="E776" s="39"/>
      <c r="F776" s="39"/>
      <c r="G776" s="39"/>
      <c r="H776" s="37"/>
      <c r="I776" s="40"/>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row>
    <row r="777" spans="1:82" ht="16.5" customHeight="1" x14ac:dyDescent="0.15">
      <c r="A777" s="39"/>
      <c r="B777" s="39"/>
      <c r="C777" s="39"/>
      <c r="D777" s="39"/>
      <c r="E777" s="39"/>
      <c r="F777" s="39"/>
      <c r="G777" s="39"/>
      <c r="H777" s="37"/>
      <c r="I777" s="40"/>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row>
    <row r="778" spans="1:82" ht="16.5" customHeight="1" x14ac:dyDescent="0.15">
      <c r="A778" s="39"/>
      <c r="B778" s="39"/>
      <c r="C778" s="39"/>
      <c r="D778" s="39"/>
      <c r="E778" s="39"/>
      <c r="F778" s="39"/>
      <c r="G778" s="39"/>
      <c r="H778" s="37"/>
      <c r="I778" s="40"/>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row>
    <row r="779" spans="1:82" ht="16.5" customHeight="1" x14ac:dyDescent="0.15">
      <c r="A779" s="39"/>
      <c r="B779" s="39"/>
      <c r="C779" s="39"/>
      <c r="D779" s="39"/>
      <c r="E779" s="39"/>
      <c r="F779" s="39"/>
      <c r="G779" s="39"/>
      <c r="H779" s="37"/>
      <c r="I779" s="40"/>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row>
    <row r="780" spans="1:82" ht="16.5" customHeight="1" x14ac:dyDescent="0.15">
      <c r="A780" s="39"/>
      <c r="B780" s="39"/>
      <c r="C780" s="39"/>
      <c r="D780" s="39"/>
      <c r="E780" s="39"/>
      <c r="F780" s="39"/>
      <c r="G780" s="39"/>
      <c r="H780" s="37"/>
      <c r="I780" s="40"/>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row>
    <row r="781" spans="1:82" ht="16.5" customHeight="1" x14ac:dyDescent="0.15">
      <c r="A781" s="39"/>
      <c r="B781" s="39"/>
      <c r="C781" s="39"/>
      <c r="D781" s="39"/>
      <c r="E781" s="39"/>
      <c r="F781" s="39"/>
      <c r="G781" s="39"/>
      <c r="H781" s="37"/>
      <c r="I781" s="40"/>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c r="AL781" s="37"/>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row>
    <row r="782" spans="1:82" ht="16.5" customHeight="1" x14ac:dyDescent="0.15">
      <c r="A782" s="39"/>
      <c r="B782" s="39"/>
      <c r="C782" s="39"/>
      <c r="D782" s="39"/>
      <c r="E782" s="39"/>
      <c r="F782" s="39"/>
      <c r="G782" s="39"/>
      <c r="H782" s="37"/>
      <c r="I782" s="40"/>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c r="AL782" s="37"/>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row>
    <row r="783" spans="1:82" ht="16.5" customHeight="1" x14ac:dyDescent="0.15">
      <c r="A783" s="39"/>
      <c r="B783" s="39"/>
      <c r="C783" s="39"/>
      <c r="D783" s="39"/>
      <c r="E783" s="39"/>
      <c r="F783" s="39"/>
      <c r="G783" s="39"/>
      <c r="H783" s="37"/>
      <c r="I783" s="40"/>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c r="AL783" s="37"/>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row>
    <row r="784" spans="1:82" ht="16.5" customHeight="1" x14ac:dyDescent="0.15">
      <c r="A784" s="39"/>
      <c r="B784" s="39"/>
      <c r="C784" s="39"/>
      <c r="D784" s="39"/>
      <c r="E784" s="39"/>
      <c r="F784" s="39"/>
      <c r="G784" s="39"/>
      <c r="H784" s="37"/>
      <c r="I784" s="40"/>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c r="AL784" s="37"/>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row>
    <row r="785" spans="1:82" ht="16.5" customHeight="1" x14ac:dyDescent="0.15">
      <c r="A785" s="39"/>
      <c r="B785" s="39"/>
      <c r="C785" s="39"/>
      <c r="D785" s="39"/>
      <c r="E785" s="39"/>
      <c r="F785" s="39"/>
      <c r="G785" s="39"/>
      <c r="H785" s="37"/>
      <c r="I785" s="40"/>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c r="AJ785" s="37"/>
      <c r="AK785" s="37"/>
      <c r="AL785" s="37"/>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row>
    <row r="786" spans="1:82" ht="16.5" customHeight="1" x14ac:dyDescent="0.15">
      <c r="A786" s="39"/>
      <c r="B786" s="39"/>
      <c r="C786" s="39"/>
      <c r="D786" s="39"/>
      <c r="E786" s="39"/>
      <c r="F786" s="39"/>
      <c r="G786" s="39"/>
      <c r="H786" s="37"/>
      <c r="I786" s="40"/>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row>
    <row r="787" spans="1:82" ht="16.5" customHeight="1" x14ac:dyDescent="0.15">
      <c r="A787" s="39"/>
      <c r="B787" s="39"/>
      <c r="C787" s="39"/>
      <c r="D787" s="39"/>
      <c r="E787" s="39"/>
      <c r="F787" s="39"/>
      <c r="G787" s="39"/>
      <c r="H787" s="37"/>
      <c r="I787" s="40"/>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c r="AL787" s="37"/>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row>
    <row r="788" spans="1:82" ht="16.5" customHeight="1" x14ac:dyDescent="0.15">
      <c r="A788" s="39"/>
      <c r="B788" s="39"/>
      <c r="C788" s="39"/>
      <c r="D788" s="39"/>
      <c r="E788" s="39"/>
      <c r="F788" s="39"/>
      <c r="G788" s="39"/>
      <c r="H788" s="37"/>
      <c r="I788" s="40"/>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c r="AL788" s="37"/>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row>
    <row r="789" spans="1:82" ht="16.5" customHeight="1" x14ac:dyDescent="0.15">
      <c r="A789" s="39"/>
      <c r="B789" s="39"/>
      <c r="C789" s="39"/>
      <c r="D789" s="39"/>
      <c r="E789" s="39"/>
      <c r="F789" s="39"/>
      <c r="G789" s="39"/>
      <c r="H789" s="37"/>
      <c r="I789" s="40"/>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row>
    <row r="790" spans="1:82" ht="16.5" customHeight="1" x14ac:dyDescent="0.15">
      <c r="A790" s="39"/>
      <c r="B790" s="39"/>
      <c r="C790" s="39"/>
      <c r="D790" s="39"/>
      <c r="E790" s="39"/>
      <c r="F790" s="39"/>
      <c r="G790" s="39"/>
      <c r="H790" s="37"/>
      <c r="I790" s="40"/>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c r="AL790" s="37"/>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row>
    <row r="791" spans="1:82" ht="16.5" customHeight="1" x14ac:dyDescent="0.15">
      <c r="A791" s="39"/>
      <c r="B791" s="39"/>
      <c r="C791" s="39"/>
      <c r="D791" s="39"/>
      <c r="E791" s="39"/>
      <c r="F791" s="39"/>
      <c r="G791" s="39"/>
      <c r="H791" s="37"/>
      <c r="I791" s="40"/>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c r="AL791" s="37"/>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row>
    <row r="792" spans="1:82" ht="16.5" customHeight="1" x14ac:dyDescent="0.15">
      <c r="A792" s="39"/>
      <c r="B792" s="39"/>
      <c r="C792" s="39"/>
      <c r="D792" s="39"/>
      <c r="E792" s="39"/>
      <c r="F792" s="39"/>
      <c r="G792" s="39"/>
      <c r="H792" s="37"/>
      <c r="I792" s="40"/>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c r="AL792" s="37"/>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row>
    <row r="793" spans="1:82" ht="16.5" customHeight="1" x14ac:dyDescent="0.15">
      <c r="A793" s="39"/>
      <c r="B793" s="39"/>
      <c r="C793" s="39"/>
      <c r="D793" s="39"/>
      <c r="E793" s="39"/>
      <c r="F793" s="39"/>
      <c r="G793" s="39"/>
      <c r="H793" s="37"/>
      <c r="I793" s="40"/>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row>
    <row r="794" spans="1:82" ht="16.5" customHeight="1" x14ac:dyDescent="0.15">
      <c r="A794" s="39"/>
      <c r="B794" s="39"/>
      <c r="C794" s="39"/>
      <c r="D794" s="39"/>
      <c r="E794" s="39"/>
      <c r="F794" s="39"/>
      <c r="G794" s="39"/>
      <c r="H794" s="37"/>
      <c r="I794" s="40"/>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c r="AL794" s="37"/>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row>
    <row r="795" spans="1:82" ht="16.5" customHeight="1" x14ac:dyDescent="0.15">
      <c r="A795" s="39"/>
      <c r="B795" s="39"/>
      <c r="C795" s="39"/>
      <c r="D795" s="39"/>
      <c r="E795" s="39"/>
      <c r="F795" s="39"/>
      <c r="G795" s="39"/>
      <c r="H795" s="37"/>
      <c r="I795" s="40"/>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c r="AL795" s="37"/>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row>
    <row r="796" spans="1:82" ht="16.5" customHeight="1" x14ac:dyDescent="0.15">
      <c r="A796" s="39"/>
      <c r="B796" s="39"/>
      <c r="C796" s="39"/>
      <c r="D796" s="39"/>
      <c r="E796" s="39"/>
      <c r="F796" s="39"/>
      <c r="G796" s="39"/>
      <c r="H796" s="37"/>
      <c r="I796" s="40"/>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c r="AL796" s="37"/>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row>
    <row r="797" spans="1:82" ht="16.5" customHeight="1" x14ac:dyDescent="0.15">
      <c r="A797" s="39"/>
      <c r="B797" s="39"/>
      <c r="C797" s="39"/>
      <c r="D797" s="39"/>
      <c r="E797" s="39"/>
      <c r="F797" s="39"/>
      <c r="G797" s="39"/>
      <c r="H797" s="37"/>
      <c r="I797" s="40"/>
      <c r="J797" s="37"/>
      <c r="K797" s="37"/>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c r="AJ797" s="37"/>
      <c r="AK797" s="37"/>
      <c r="AL797" s="37"/>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row>
    <row r="798" spans="1:82" ht="16.5" customHeight="1" x14ac:dyDescent="0.15">
      <c r="A798" s="39"/>
      <c r="B798" s="39"/>
      <c r="C798" s="39"/>
      <c r="D798" s="39"/>
      <c r="E798" s="39"/>
      <c r="F798" s="39"/>
      <c r="G798" s="39"/>
      <c r="H798" s="37"/>
      <c r="I798" s="40"/>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row>
    <row r="799" spans="1:82" ht="16.5" customHeight="1" x14ac:dyDescent="0.15">
      <c r="A799" s="39"/>
      <c r="B799" s="39"/>
      <c r="C799" s="39"/>
      <c r="D799" s="39"/>
      <c r="E799" s="39"/>
      <c r="F799" s="39"/>
      <c r="G799" s="39"/>
      <c r="H799" s="37"/>
      <c r="I799" s="40"/>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c r="AL799" s="37"/>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row>
    <row r="800" spans="1:82" ht="16.5" customHeight="1" x14ac:dyDescent="0.15">
      <c r="A800" s="39"/>
      <c r="B800" s="39"/>
      <c r="C800" s="39"/>
      <c r="D800" s="39"/>
      <c r="E800" s="39"/>
      <c r="F800" s="39"/>
      <c r="G800" s="39"/>
      <c r="H800" s="37"/>
      <c r="I800" s="40"/>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c r="AJ800" s="37"/>
      <c r="AK800" s="37"/>
      <c r="AL800" s="37"/>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row>
    <row r="801" spans="1:82" ht="16.5" customHeight="1" x14ac:dyDescent="0.15">
      <c r="A801" s="39"/>
      <c r="B801" s="39"/>
      <c r="C801" s="39"/>
      <c r="D801" s="39"/>
      <c r="E801" s="39"/>
      <c r="F801" s="39"/>
      <c r="G801" s="39"/>
      <c r="H801" s="37"/>
      <c r="I801" s="40"/>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c r="AL801" s="37"/>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row>
    <row r="802" spans="1:82" ht="16.5" customHeight="1" x14ac:dyDescent="0.15">
      <c r="A802" s="39"/>
      <c r="B802" s="39"/>
      <c r="C802" s="39"/>
      <c r="D802" s="39"/>
      <c r="E802" s="39"/>
      <c r="F802" s="39"/>
      <c r="G802" s="39"/>
      <c r="H802" s="37"/>
      <c r="I802" s="40"/>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c r="AL802" s="37"/>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row>
    <row r="803" spans="1:82" ht="16.5" customHeight="1" x14ac:dyDescent="0.15">
      <c r="A803" s="39"/>
      <c r="B803" s="39"/>
      <c r="C803" s="39"/>
      <c r="D803" s="39"/>
      <c r="E803" s="39"/>
      <c r="F803" s="39"/>
      <c r="G803" s="39"/>
      <c r="H803" s="37"/>
      <c r="I803" s="40"/>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c r="AL803" s="37"/>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row>
    <row r="804" spans="1:82" ht="16.5" customHeight="1" x14ac:dyDescent="0.15">
      <c r="A804" s="39"/>
      <c r="B804" s="39"/>
      <c r="C804" s="39"/>
      <c r="D804" s="39"/>
      <c r="E804" s="39"/>
      <c r="F804" s="39"/>
      <c r="G804" s="39"/>
      <c r="H804" s="37"/>
      <c r="I804" s="40"/>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c r="AL804" s="37"/>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row>
    <row r="805" spans="1:82" ht="16.5" customHeight="1" x14ac:dyDescent="0.15">
      <c r="A805" s="39"/>
      <c r="B805" s="39"/>
      <c r="C805" s="39"/>
      <c r="D805" s="39"/>
      <c r="E805" s="39"/>
      <c r="F805" s="39"/>
      <c r="G805" s="39"/>
      <c r="H805" s="37"/>
      <c r="I805" s="40"/>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c r="AL805" s="37"/>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row>
    <row r="806" spans="1:82" ht="16.5" customHeight="1" x14ac:dyDescent="0.15">
      <c r="A806" s="39"/>
      <c r="B806" s="39"/>
      <c r="C806" s="39"/>
      <c r="D806" s="39"/>
      <c r="E806" s="39"/>
      <c r="F806" s="39"/>
      <c r="G806" s="39"/>
      <c r="H806" s="37"/>
      <c r="I806" s="40"/>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c r="AL806" s="37"/>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row>
    <row r="807" spans="1:82" ht="16.5" customHeight="1" x14ac:dyDescent="0.15">
      <c r="A807" s="39"/>
      <c r="B807" s="39"/>
      <c r="C807" s="39"/>
      <c r="D807" s="39"/>
      <c r="E807" s="39"/>
      <c r="F807" s="39"/>
      <c r="G807" s="39"/>
      <c r="H807" s="37"/>
      <c r="I807" s="40"/>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row>
    <row r="808" spans="1:82" ht="16.5" customHeight="1" x14ac:dyDescent="0.15">
      <c r="A808" s="39"/>
      <c r="B808" s="39"/>
      <c r="C808" s="39"/>
      <c r="D808" s="39"/>
      <c r="E808" s="39"/>
      <c r="F808" s="39"/>
      <c r="G808" s="39"/>
      <c r="H808" s="37"/>
      <c r="I808" s="40"/>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row>
    <row r="809" spans="1:82" ht="16.5" customHeight="1" x14ac:dyDescent="0.15">
      <c r="A809" s="39"/>
      <c r="B809" s="39"/>
      <c r="C809" s="39"/>
      <c r="D809" s="39"/>
      <c r="E809" s="39"/>
      <c r="F809" s="39"/>
      <c r="G809" s="39"/>
      <c r="H809" s="37"/>
      <c r="I809" s="40"/>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row>
    <row r="810" spans="1:82" ht="16.5" customHeight="1" x14ac:dyDescent="0.15">
      <c r="A810" s="39"/>
      <c r="B810" s="39"/>
      <c r="C810" s="39"/>
      <c r="D810" s="39"/>
      <c r="E810" s="39"/>
      <c r="F810" s="39"/>
      <c r="G810" s="39"/>
      <c r="H810" s="37"/>
      <c r="I810" s="40"/>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c r="AL810" s="37"/>
      <c r="AM810" s="37"/>
      <c r="AN810" s="37"/>
      <c r="AO810" s="37"/>
      <c r="AP810" s="37"/>
      <c r="AQ810" s="37"/>
      <c r="AR810" s="37"/>
      <c r="AS810" s="37"/>
      <c r="AT810" s="37"/>
      <c r="AU810" s="37"/>
      <c r="AV810" s="37"/>
      <c r="AW810" s="37"/>
      <c r="AX810" s="37"/>
      <c r="AY810" s="37"/>
      <c r="AZ810" s="37"/>
      <c r="BA810" s="37"/>
      <c r="BB810" s="37"/>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row>
    <row r="811" spans="1:82" ht="16.5" customHeight="1" x14ac:dyDescent="0.15">
      <c r="A811" s="39"/>
      <c r="B811" s="39"/>
      <c r="C811" s="39"/>
      <c r="D811" s="39"/>
      <c r="E811" s="39"/>
      <c r="F811" s="39"/>
      <c r="G811" s="39"/>
      <c r="H811" s="37"/>
      <c r="I811" s="40"/>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c r="AM811" s="37"/>
      <c r="AN811" s="37"/>
      <c r="AO811" s="37"/>
      <c r="AP811" s="37"/>
      <c r="AQ811" s="37"/>
      <c r="AR811" s="37"/>
      <c r="AS811" s="37"/>
      <c r="AT811" s="37"/>
      <c r="AU811" s="37"/>
      <c r="AV811" s="37"/>
      <c r="AW811" s="37"/>
      <c r="AX811" s="37"/>
      <c r="AY811" s="37"/>
      <c r="AZ811" s="37"/>
      <c r="BA811" s="37"/>
      <c r="BB811" s="37"/>
      <c r="BC811" s="37"/>
      <c r="BD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row>
    <row r="812" spans="1:82" ht="16.5" customHeight="1" x14ac:dyDescent="0.15">
      <c r="A812" s="39"/>
      <c r="B812" s="39"/>
      <c r="C812" s="39"/>
      <c r="D812" s="39"/>
      <c r="E812" s="39"/>
      <c r="F812" s="39"/>
      <c r="G812" s="39"/>
      <c r="H812" s="37"/>
      <c r="I812" s="40"/>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c r="AM812" s="37"/>
      <c r="AN812" s="37"/>
      <c r="AO812" s="37"/>
      <c r="AP812" s="37"/>
      <c r="AQ812" s="37"/>
      <c r="AR812" s="37"/>
      <c r="AS812" s="37"/>
      <c r="AT812" s="37"/>
      <c r="AU812" s="37"/>
      <c r="AV812" s="37"/>
      <c r="AW812" s="37"/>
      <c r="AX812" s="37"/>
      <c r="AY812" s="37"/>
      <c r="AZ812" s="37"/>
      <c r="BA812" s="37"/>
      <c r="BB812" s="37"/>
      <c r="BC812" s="37"/>
      <c r="BD812" s="37"/>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row>
    <row r="813" spans="1:82" ht="16.5" customHeight="1" x14ac:dyDescent="0.15">
      <c r="A813" s="39"/>
      <c r="B813" s="39"/>
      <c r="C813" s="39"/>
      <c r="D813" s="39"/>
      <c r="E813" s="39"/>
      <c r="F813" s="39"/>
      <c r="G813" s="39"/>
      <c r="H813" s="37"/>
      <c r="I813" s="40"/>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c r="AL813" s="37"/>
      <c r="AM813" s="37"/>
      <c r="AN813" s="37"/>
      <c r="AO813" s="37"/>
      <c r="AP813" s="37"/>
      <c r="AQ813" s="37"/>
      <c r="AR813" s="37"/>
      <c r="AS813" s="37"/>
      <c r="AT813" s="37"/>
      <c r="AU813" s="37"/>
      <c r="AV813" s="37"/>
      <c r="AW813" s="37"/>
      <c r="AX813" s="37"/>
      <c r="AY813" s="37"/>
      <c r="AZ813" s="37"/>
      <c r="BA813" s="37"/>
      <c r="BB813" s="37"/>
      <c r="BC813" s="37"/>
      <c r="BD813" s="37"/>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row>
    <row r="814" spans="1:82" ht="16.5" customHeight="1" x14ac:dyDescent="0.15">
      <c r="A814" s="39"/>
      <c r="B814" s="39"/>
      <c r="C814" s="39"/>
      <c r="D814" s="39"/>
      <c r="E814" s="39"/>
      <c r="F814" s="39"/>
      <c r="G814" s="39"/>
      <c r="H814" s="37"/>
      <c r="I814" s="40"/>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c r="AM814" s="37"/>
      <c r="AN814" s="37"/>
      <c r="AO814" s="37"/>
      <c r="AP814" s="37"/>
      <c r="AQ814" s="37"/>
      <c r="AR814" s="37"/>
      <c r="AS814" s="37"/>
      <c r="AT814" s="37"/>
      <c r="AU814" s="37"/>
      <c r="AV814" s="37"/>
      <c r="AW814" s="37"/>
      <c r="AX814" s="37"/>
      <c r="AY814" s="37"/>
      <c r="AZ814" s="37"/>
      <c r="BA814" s="37"/>
      <c r="BB814" s="37"/>
      <c r="BC814" s="37"/>
      <c r="BD814" s="37"/>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row>
    <row r="815" spans="1:82" ht="16.5" customHeight="1" x14ac:dyDescent="0.15">
      <c r="A815" s="39"/>
      <c r="B815" s="39"/>
      <c r="C815" s="39"/>
      <c r="D815" s="39"/>
      <c r="E815" s="39"/>
      <c r="F815" s="39"/>
      <c r="G815" s="39"/>
      <c r="H815" s="37"/>
      <c r="I815" s="40"/>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c r="AM815" s="37"/>
      <c r="AN815" s="37"/>
      <c r="AO815" s="37"/>
      <c r="AP815" s="37"/>
      <c r="AQ815" s="37"/>
      <c r="AR815" s="37"/>
      <c r="AS815" s="37"/>
      <c r="AT815" s="37"/>
      <c r="AU815" s="37"/>
      <c r="AV815" s="37"/>
      <c r="AW815" s="37"/>
      <c r="AX815" s="37"/>
      <c r="AY815" s="37"/>
      <c r="AZ815" s="37"/>
      <c r="BA815" s="37"/>
      <c r="BB815" s="37"/>
      <c r="BC815" s="37"/>
      <c r="BD815" s="37"/>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row>
    <row r="816" spans="1:82" ht="16.5" customHeight="1" x14ac:dyDescent="0.15">
      <c r="A816" s="39"/>
      <c r="B816" s="39"/>
      <c r="C816" s="39"/>
      <c r="D816" s="39"/>
      <c r="E816" s="39"/>
      <c r="F816" s="39"/>
      <c r="G816" s="39"/>
      <c r="H816" s="37"/>
      <c r="I816" s="40"/>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c r="AL816" s="37"/>
      <c r="AM816" s="37"/>
      <c r="AN816" s="37"/>
      <c r="AO816" s="37"/>
      <c r="AP816" s="37"/>
      <c r="AQ816" s="37"/>
      <c r="AR816" s="37"/>
      <c r="AS816" s="37"/>
      <c r="AT816" s="37"/>
      <c r="AU816" s="37"/>
      <c r="AV816" s="37"/>
      <c r="AW816" s="37"/>
      <c r="AX816" s="37"/>
      <c r="AY816" s="37"/>
      <c r="AZ816" s="37"/>
      <c r="BA816" s="37"/>
      <c r="BB816" s="37"/>
      <c r="BC816" s="37"/>
      <c r="BD816" s="37"/>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row>
    <row r="817" spans="1:82" ht="16.5" customHeight="1" x14ac:dyDescent="0.15">
      <c r="A817" s="39"/>
      <c r="B817" s="39"/>
      <c r="C817" s="39"/>
      <c r="D817" s="39"/>
      <c r="E817" s="39"/>
      <c r="F817" s="39"/>
      <c r="G817" s="39"/>
      <c r="H817" s="37"/>
      <c r="I817" s="40"/>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c r="AL817" s="37"/>
      <c r="AM817" s="37"/>
      <c r="AN817" s="37"/>
      <c r="AO817" s="37"/>
      <c r="AP817" s="37"/>
      <c r="AQ817" s="37"/>
      <c r="AR817" s="37"/>
      <c r="AS817" s="37"/>
      <c r="AT817" s="37"/>
      <c r="AU817" s="37"/>
      <c r="AV817" s="37"/>
      <c r="AW817" s="37"/>
      <c r="AX817" s="37"/>
      <c r="AY817" s="37"/>
      <c r="AZ817" s="37"/>
      <c r="BA817" s="37"/>
      <c r="BB817" s="37"/>
      <c r="BC817" s="37"/>
      <c r="BD817" s="37"/>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row>
    <row r="818" spans="1:82" ht="16.5" customHeight="1" x14ac:dyDescent="0.15">
      <c r="A818" s="39"/>
      <c r="B818" s="39"/>
      <c r="C818" s="39"/>
      <c r="D818" s="39"/>
      <c r="E818" s="39"/>
      <c r="F818" s="39"/>
      <c r="G818" s="39"/>
      <c r="H818" s="37"/>
      <c r="I818" s="40"/>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c r="AL818" s="37"/>
      <c r="AM818" s="37"/>
      <c r="AN818" s="37"/>
      <c r="AO818" s="37"/>
      <c r="AP818" s="37"/>
      <c r="AQ818" s="37"/>
      <c r="AR818" s="37"/>
      <c r="AS818" s="37"/>
      <c r="AT818" s="37"/>
      <c r="AU818" s="37"/>
      <c r="AV818" s="37"/>
      <c r="AW818" s="37"/>
      <c r="AX818" s="37"/>
      <c r="AY818" s="37"/>
      <c r="AZ818" s="37"/>
      <c r="BA818" s="37"/>
      <c r="BB818" s="37"/>
      <c r="BC818" s="37"/>
      <c r="BD818" s="37"/>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row>
    <row r="819" spans="1:82" ht="16.5" customHeight="1" x14ac:dyDescent="0.15">
      <c r="A819" s="39"/>
      <c r="B819" s="39"/>
      <c r="C819" s="39"/>
      <c r="D819" s="39"/>
      <c r="E819" s="39"/>
      <c r="F819" s="39"/>
      <c r="G819" s="39"/>
      <c r="H819" s="37"/>
      <c r="I819" s="40"/>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c r="AM819" s="37"/>
      <c r="AN819" s="37"/>
      <c r="AO819" s="37"/>
      <c r="AP819" s="37"/>
      <c r="AQ819" s="37"/>
      <c r="AR819" s="37"/>
      <c r="AS819" s="37"/>
      <c r="AT819" s="37"/>
      <c r="AU819" s="37"/>
      <c r="AV819" s="37"/>
      <c r="AW819" s="37"/>
      <c r="AX819" s="37"/>
      <c r="AY819" s="37"/>
      <c r="AZ819" s="37"/>
      <c r="BA819" s="37"/>
      <c r="BB819" s="37"/>
      <c r="BC819" s="37"/>
      <c r="BD819" s="37"/>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row>
    <row r="820" spans="1:82" ht="16.5" customHeight="1" x14ac:dyDescent="0.15">
      <c r="A820" s="39"/>
      <c r="B820" s="39"/>
      <c r="C820" s="39"/>
      <c r="D820" s="39"/>
      <c r="E820" s="39"/>
      <c r="F820" s="39"/>
      <c r="G820" s="39"/>
      <c r="H820" s="37"/>
      <c r="I820" s="40"/>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c r="AL820" s="37"/>
      <c r="AM820" s="37"/>
      <c r="AN820" s="37"/>
      <c r="AO820" s="37"/>
      <c r="AP820" s="37"/>
      <c r="AQ820" s="37"/>
      <c r="AR820" s="37"/>
      <c r="AS820" s="37"/>
      <c r="AT820" s="37"/>
      <c r="AU820" s="37"/>
      <c r="AV820" s="37"/>
      <c r="AW820" s="37"/>
      <c r="AX820" s="37"/>
      <c r="AY820" s="37"/>
      <c r="AZ820" s="37"/>
      <c r="BA820" s="37"/>
      <c r="BB820" s="37"/>
      <c r="BC820" s="37"/>
      <c r="BD820" s="37"/>
      <c r="BE820" s="37"/>
      <c r="BF820" s="37"/>
      <c r="BG820" s="37"/>
      <c r="BH820" s="37"/>
      <c r="BI820" s="37"/>
      <c r="BJ820" s="37"/>
      <c r="BK820" s="37"/>
      <c r="BL820" s="37"/>
      <c r="BM820" s="37"/>
      <c r="BN820" s="37"/>
      <c r="BO820" s="37"/>
      <c r="BP820" s="37"/>
      <c r="BQ820" s="37"/>
      <c r="BR820" s="37"/>
      <c r="BS820" s="37"/>
      <c r="BT820" s="37"/>
      <c r="BU820" s="37"/>
      <c r="BV820" s="37"/>
      <c r="BW820" s="37"/>
      <c r="BX820" s="37"/>
      <c r="BY820" s="37"/>
      <c r="BZ820" s="37"/>
      <c r="CA820" s="37"/>
      <c r="CB820" s="37"/>
      <c r="CC820" s="37"/>
      <c r="CD820" s="37"/>
    </row>
    <row r="821" spans="1:82" ht="16.5" customHeight="1" x14ac:dyDescent="0.15">
      <c r="A821" s="39"/>
      <c r="B821" s="39"/>
      <c r="C821" s="39"/>
      <c r="D821" s="39"/>
      <c r="E821" s="39"/>
      <c r="F821" s="39"/>
      <c r="G821" s="39"/>
      <c r="H821" s="37"/>
      <c r="I821" s="40"/>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c r="AM821" s="37"/>
      <c r="AN821" s="37"/>
      <c r="AO821" s="37"/>
      <c r="AP821" s="37"/>
      <c r="AQ821" s="37"/>
      <c r="AR821" s="37"/>
      <c r="AS821" s="37"/>
      <c r="AT821" s="37"/>
      <c r="AU821" s="37"/>
      <c r="AV821" s="37"/>
      <c r="AW821" s="37"/>
      <c r="AX821" s="37"/>
      <c r="AY821" s="37"/>
      <c r="AZ821" s="37"/>
      <c r="BA821" s="37"/>
      <c r="BB821" s="37"/>
      <c r="BC821" s="37"/>
      <c r="BD821" s="37"/>
      <c r="BE821" s="37"/>
      <c r="BF821" s="37"/>
      <c r="BG821" s="37"/>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row>
    <row r="822" spans="1:82" ht="16.5" customHeight="1" x14ac:dyDescent="0.15">
      <c r="A822" s="39"/>
      <c r="B822" s="39"/>
      <c r="C822" s="39"/>
      <c r="D822" s="39"/>
      <c r="E822" s="39"/>
      <c r="F822" s="39"/>
      <c r="G822" s="39"/>
      <c r="H822" s="37"/>
      <c r="I822" s="40"/>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c r="AL822" s="37"/>
      <c r="AM822" s="37"/>
      <c r="AN822" s="37"/>
      <c r="AO822" s="37"/>
      <c r="AP822" s="37"/>
      <c r="AQ822" s="37"/>
      <c r="AR822" s="37"/>
      <c r="AS822" s="37"/>
      <c r="AT822" s="37"/>
      <c r="AU822" s="37"/>
      <c r="AV822" s="37"/>
      <c r="AW822" s="37"/>
      <c r="AX822" s="37"/>
      <c r="AY822" s="37"/>
      <c r="AZ822" s="37"/>
      <c r="BA822" s="37"/>
      <c r="BB822" s="37"/>
      <c r="BC822" s="37"/>
      <c r="BD822" s="37"/>
      <c r="BE822" s="37"/>
      <c r="BF822" s="37"/>
      <c r="BG822" s="37"/>
      <c r="BH822" s="37"/>
      <c r="BI822" s="37"/>
      <c r="BJ822" s="37"/>
      <c r="BK822" s="37"/>
      <c r="BL822" s="37"/>
      <c r="BM822" s="37"/>
      <c r="BN822" s="37"/>
      <c r="BO822" s="37"/>
      <c r="BP822" s="37"/>
      <c r="BQ822" s="37"/>
      <c r="BR822" s="37"/>
      <c r="BS822" s="37"/>
      <c r="BT822" s="37"/>
      <c r="BU822" s="37"/>
      <c r="BV822" s="37"/>
      <c r="BW822" s="37"/>
      <c r="BX822" s="37"/>
      <c r="BY822" s="37"/>
      <c r="BZ822" s="37"/>
      <c r="CA822" s="37"/>
      <c r="CB822" s="37"/>
      <c r="CC822" s="37"/>
      <c r="CD822" s="37"/>
    </row>
    <row r="823" spans="1:82" ht="16.5" customHeight="1" x14ac:dyDescent="0.15">
      <c r="A823" s="39"/>
      <c r="B823" s="39"/>
      <c r="C823" s="39"/>
      <c r="D823" s="39"/>
      <c r="E823" s="39"/>
      <c r="F823" s="39"/>
      <c r="G823" s="39"/>
      <c r="H823" s="37"/>
      <c r="I823" s="40"/>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c r="AM823" s="37"/>
      <c r="AN823" s="37"/>
      <c r="AO823" s="37"/>
      <c r="AP823" s="37"/>
      <c r="AQ823" s="37"/>
      <c r="AR823" s="37"/>
      <c r="AS823" s="37"/>
      <c r="AT823" s="37"/>
      <c r="AU823" s="37"/>
      <c r="AV823" s="37"/>
      <c r="AW823" s="37"/>
      <c r="AX823" s="37"/>
      <c r="AY823" s="37"/>
      <c r="AZ823" s="37"/>
      <c r="BA823" s="37"/>
      <c r="BB823" s="37"/>
      <c r="BC823" s="37"/>
      <c r="BD823" s="37"/>
      <c r="BE823" s="37"/>
      <c r="BF823" s="37"/>
      <c r="BG823" s="37"/>
      <c r="BH823" s="37"/>
      <c r="BI823" s="37"/>
      <c r="BJ823" s="37"/>
      <c r="BK823" s="37"/>
      <c r="BL823" s="37"/>
      <c r="BM823" s="37"/>
      <c r="BN823" s="37"/>
      <c r="BO823" s="37"/>
      <c r="BP823" s="37"/>
      <c r="BQ823" s="37"/>
      <c r="BR823" s="37"/>
      <c r="BS823" s="37"/>
      <c r="BT823" s="37"/>
      <c r="BU823" s="37"/>
      <c r="BV823" s="37"/>
      <c r="BW823" s="37"/>
      <c r="BX823" s="37"/>
      <c r="BY823" s="37"/>
      <c r="BZ823" s="37"/>
      <c r="CA823" s="37"/>
      <c r="CB823" s="37"/>
      <c r="CC823" s="37"/>
      <c r="CD823" s="37"/>
    </row>
    <row r="824" spans="1:82" ht="16.5" customHeight="1" x14ac:dyDescent="0.15">
      <c r="A824" s="39"/>
      <c r="B824" s="39"/>
      <c r="C824" s="39"/>
      <c r="D824" s="39"/>
      <c r="E824" s="39"/>
      <c r="F824" s="39"/>
      <c r="G824" s="39"/>
      <c r="H824" s="37"/>
      <c r="I824" s="40"/>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c r="AL824" s="37"/>
      <c r="AM824" s="37"/>
      <c r="AN824" s="37"/>
      <c r="AO824" s="37"/>
      <c r="AP824" s="37"/>
      <c r="AQ824" s="37"/>
      <c r="AR824" s="37"/>
      <c r="AS824" s="37"/>
      <c r="AT824" s="37"/>
      <c r="AU824" s="37"/>
      <c r="AV824" s="37"/>
      <c r="AW824" s="37"/>
      <c r="AX824" s="37"/>
      <c r="AY824" s="37"/>
      <c r="AZ824" s="37"/>
      <c r="BA824" s="37"/>
      <c r="BB824" s="37"/>
      <c r="BC824" s="37"/>
      <c r="BD824" s="37"/>
      <c r="BE824" s="37"/>
      <c r="BF824" s="37"/>
      <c r="BG824" s="37"/>
      <c r="BH824" s="37"/>
      <c r="BI824" s="37"/>
      <c r="BJ824" s="37"/>
      <c r="BK824" s="37"/>
      <c r="BL824" s="37"/>
      <c r="BM824" s="37"/>
      <c r="BN824" s="37"/>
      <c r="BO824" s="37"/>
      <c r="BP824" s="37"/>
      <c r="BQ824" s="37"/>
      <c r="BR824" s="37"/>
      <c r="BS824" s="37"/>
      <c r="BT824" s="37"/>
      <c r="BU824" s="37"/>
      <c r="BV824" s="37"/>
      <c r="BW824" s="37"/>
      <c r="BX824" s="37"/>
      <c r="BY824" s="37"/>
      <c r="BZ824" s="37"/>
      <c r="CA824" s="37"/>
      <c r="CB824" s="37"/>
      <c r="CC824" s="37"/>
      <c r="CD824" s="37"/>
    </row>
    <row r="825" spans="1:82" ht="16.5" customHeight="1" x14ac:dyDescent="0.15">
      <c r="A825" s="39"/>
      <c r="B825" s="39"/>
      <c r="C825" s="39"/>
      <c r="D825" s="39"/>
      <c r="E825" s="39"/>
      <c r="F825" s="39"/>
      <c r="G825" s="39"/>
      <c r="H825" s="37"/>
      <c r="I825" s="40"/>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c r="AL825" s="37"/>
      <c r="AM825" s="37"/>
      <c r="AN825" s="37"/>
      <c r="AO825" s="37"/>
      <c r="AP825" s="37"/>
      <c r="AQ825" s="37"/>
      <c r="AR825" s="37"/>
      <c r="AS825" s="37"/>
      <c r="AT825" s="37"/>
      <c r="AU825" s="37"/>
      <c r="AV825" s="37"/>
      <c r="AW825" s="37"/>
      <c r="AX825" s="37"/>
      <c r="AY825" s="37"/>
      <c r="AZ825" s="37"/>
      <c r="BA825" s="37"/>
      <c r="BB825" s="37"/>
      <c r="BC825" s="37"/>
      <c r="BD825" s="37"/>
      <c r="BE825" s="37"/>
      <c r="BF825" s="37"/>
      <c r="BG825" s="37"/>
      <c r="BH825" s="37"/>
      <c r="BI825" s="37"/>
      <c r="BJ825" s="37"/>
      <c r="BK825" s="37"/>
      <c r="BL825" s="37"/>
      <c r="BM825" s="37"/>
      <c r="BN825" s="37"/>
      <c r="BO825" s="37"/>
      <c r="BP825" s="37"/>
      <c r="BQ825" s="37"/>
      <c r="BR825" s="37"/>
      <c r="BS825" s="37"/>
      <c r="BT825" s="37"/>
      <c r="BU825" s="37"/>
      <c r="BV825" s="37"/>
      <c r="BW825" s="37"/>
      <c r="BX825" s="37"/>
      <c r="BY825" s="37"/>
      <c r="BZ825" s="37"/>
      <c r="CA825" s="37"/>
      <c r="CB825" s="37"/>
      <c r="CC825" s="37"/>
      <c r="CD825" s="37"/>
    </row>
    <row r="826" spans="1:82" ht="16.5" customHeight="1" x14ac:dyDescent="0.15">
      <c r="A826" s="39"/>
      <c r="B826" s="39"/>
      <c r="C826" s="39"/>
      <c r="D826" s="39"/>
      <c r="E826" s="39"/>
      <c r="F826" s="39"/>
      <c r="G826" s="39"/>
      <c r="H826" s="37"/>
      <c r="I826" s="40"/>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c r="AL826" s="37"/>
      <c r="AM826" s="37"/>
      <c r="AN826" s="37"/>
      <c r="AO826" s="37"/>
      <c r="AP826" s="37"/>
      <c r="AQ826" s="37"/>
      <c r="AR826" s="37"/>
      <c r="AS826" s="37"/>
      <c r="AT826" s="37"/>
      <c r="AU826" s="37"/>
      <c r="AV826" s="37"/>
      <c r="AW826" s="37"/>
      <c r="AX826" s="37"/>
      <c r="AY826" s="37"/>
      <c r="AZ826" s="37"/>
      <c r="BA826" s="37"/>
      <c r="BB826" s="37"/>
      <c r="BC826" s="37"/>
      <c r="BD826" s="37"/>
      <c r="BE826" s="37"/>
      <c r="BF826" s="37"/>
      <c r="BG826" s="37"/>
      <c r="BH826" s="37"/>
      <c r="BI826" s="37"/>
      <c r="BJ826" s="37"/>
      <c r="BK826" s="37"/>
      <c r="BL826" s="37"/>
      <c r="BM826" s="37"/>
      <c r="BN826" s="37"/>
      <c r="BO826" s="37"/>
      <c r="BP826" s="37"/>
      <c r="BQ826" s="37"/>
      <c r="BR826" s="37"/>
      <c r="BS826" s="37"/>
      <c r="BT826" s="37"/>
      <c r="BU826" s="37"/>
      <c r="BV826" s="37"/>
      <c r="BW826" s="37"/>
      <c r="BX826" s="37"/>
      <c r="BY826" s="37"/>
      <c r="BZ826" s="37"/>
      <c r="CA826" s="37"/>
      <c r="CB826" s="37"/>
      <c r="CC826" s="37"/>
      <c r="CD826" s="37"/>
    </row>
    <row r="827" spans="1:82" ht="16.5" customHeight="1" x14ac:dyDescent="0.15">
      <c r="A827" s="39"/>
      <c r="B827" s="39"/>
      <c r="C827" s="39"/>
      <c r="D827" s="39"/>
      <c r="E827" s="39"/>
      <c r="F827" s="39"/>
      <c r="G827" s="39"/>
      <c r="H827" s="37"/>
      <c r="I827" s="40"/>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c r="AJ827" s="37"/>
      <c r="AK827" s="37"/>
      <c r="AL827" s="37"/>
      <c r="AM827" s="37"/>
      <c r="AN827" s="37"/>
      <c r="AO827" s="37"/>
      <c r="AP827" s="37"/>
      <c r="AQ827" s="37"/>
      <c r="AR827" s="37"/>
      <c r="AS827" s="37"/>
      <c r="AT827" s="37"/>
      <c r="AU827" s="37"/>
      <c r="AV827" s="37"/>
      <c r="AW827" s="37"/>
      <c r="AX827" s="37"/>
      <c r="AY827" s="37"/>
      <c r="AZ827" s="37"/>
      <c r="BA827" s="37"/>
      <c r="BB827" s="37"/>
      <c r="BC827" s="37"/>
      <c r="BD827" s="37"/>
      <c r="BE827" s="37"/>
      <c r="BF827" s="37"/>
      <c r="BG827" s="37"/>
      <c r="BH827" s="37"/>
      <c r="BI827" s="37"/>
      <c r="BJ827" s="37"/>
      <c r="BK827" s="37"/>
      <c r="BL827" s="37"/>
      <c r="BM827" s="37"/>
      <c r="BN827" s="37"/>
      <c r="BO827" s="37"/>
      <c r="BP827" s="37"/>
      <c r="BQ827" s="37"/>
      <c r="BR827" s="37"/>
      <c r="BS827" s="37"/>
      <c r="BT827" s="37"/>
      <c r="BU827" s="37"/>
      <c r="BV827" s="37"/>
      <c r="BW827" s="37"/>
      <c r="BX827" s="37"/>
      <c r="BY827" s="37"/>
      <c r="BZ827" s="37"/>
      <c r="CA827" s="37"/>
      <c r="CB827" s="37"/>
      <c r="CC827" s="37"/>
      <c r="CD827" s="37"/>
    </row>
    <row r="828" spans="1:82" ht="16.5" customHeight="1" x14ac:dyDescent="0.15">
      <c r="A828" s="39"/>
      <c r="B828" s="39"/>
      <c r="C828" s="39"/>
      <c r="D828" s="39"/>
      <c r="E828" s="39"/>
      <c r="F828" s="39"/>
      <c r="G828" s="39"/>
      <c r="H828" s="37"/>
      <c r="I828" s="40"/>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c r="AJ828" s="37"/>
      <c r="AK828" s="37"/>
      <c r="AL828" s="37"/>
      <c r="AM828" s="37"/>
      <c r="AN828" s="37"/>
      <c r="AO828" s="37"/>
      <c r="AP828" s="37"/>
      <c r="AQ828" s="37"/>
      <c r="AR828" s="37"/>
      <c r="AS828" s="37"/>
      <c r="AT828" s="37"/>
      <c r="AU828" s="37"/>
      <c r="AV828" s="37"/>
      <c r="AW828" s="37"/>
      <c r="AX828" s="37"/>
      <c r="AY828" s="37"/>
      <c r="AZ828" s="37"/>
      <c r="BA828" s="37"/>
      <c r="BB828" s="37"/>
      <c r="BC828" s="37"/>
      <c r="BD828" s="37"/>
      <c r="BE828" s="37"/>
      <c r="BF828" s="37"/>
      <c r="BG828" s="37"/>
      <c r="BH828" s="37"/>
      <c r="BI828" s="37"/>
      <c r="BJ828" s="37"/>
      <c r="BK828" s="37"/>
      <c r="BL828" s="37"/>
      <c r="BM828" s="37"/>
      <c r="BN828" s="37"/>
      <c r="BO828" s="37"/>
      <c r="BP828" s="37"/>
      <c r="BQ828" s="37"/>
      <c r="BR828" s="37"/>
      <c r="BS828" s="37"/>
      <c r="BT828" s="37"/>
      <c r="BU828" s="37"/>
      <c r="BV828" s="37"/>
      <c r="BW828" s="37"/>
      <c r="BX828" s="37"/>
      <c r="BY828" s="37"/>
      <c r="BZ828" s="37"/>
      <c r="CA828" s="37"/>
      <c r="CB828" s="37"/>
      <c r="CC828" s="37"/>
      <c r="CD828" s="37"/>
    </row>
    <row r="829" spans="1:82" ht="16.5" customHeight="1" x14ac:dyDescent="0.15">
      <c r="A829" s="39"/>
      <c r="B829" s="39"/>
      <c r="C829" s="39"/>
      <c r="D829" s="39"/>
      <c r="E829" s="39"/>
      <c r="F829" s="39"/>
      <c r="G829" s="39"/>
      <c r="H829" s="37"/>
      <c r="I829" s="40"/>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c r="AL829" s="37"/>
      <c r="AM829" s="37"/>
      <c r="AN829" s="37"/>
      <c r="AO829" s="37"/>
      <c r="AP829" s="37"/>
      <c r="AQ829" s="37"/>
      <c r="AR829" s="37"/>
      <c r="AS829" s="37"/>
      <c r="AT829" s="37"/>
      <c r="AU829" s="37"/>
      <c r="AV829" s="37"/>
      <c r="AW829" s="37"/>
      <c r="AX829" s="37"/>
      <c r="AY829" s="37"/>
      <c r="AZ829" s="37"/>
      <c r="BA829" s="37"/>
      <c r="BB829" s="37"/>
      <c r="BC829" s="37"/>
      <c r="BD829" s="37"/>
      <c r="BE829" s="37"/>
      <c r="BF829" s="37"/>
      <c r="BG829" s="37"/>
      <c r="BH829" s="37"/>
      <c r="BI829" s="37"/>
      <c r="BJ829" s="37"/>
      <c r="BK829" s="37"/>
      <c r="BL829" s="37"/>
      <c r="BM829" s="37"/>
      <c r="BN829" s="37"/>
      <c r="BO829" s="37"/>
      <c r="BP829" s="37"/>
      <c r="BQ829" s="37"/>
      <c r="BR829" s="37"/>
      <c r="BS829" s="37"/>
      <c r="BT829" s="37"/>
      <c r="BU829" s="37"/>
      <c r="BV829" s="37"/>
      <c r="BW829" s="37"/>
      <c r="BX829" s="37"/>
      <c r="BY829" s="37"/>
      <c r="BZ829" s="37"/>
      <c r="CA829" s="37"/>
      <c r="CB829" s="37"/>
      <c r="CC829" s="37"/>
      <c r="CD829" s="37"/>
    </row>
    <row r="830" spans="1:82" ht="16.5" customHeight="1" x14ac:dyDescent="0.15">
      <c r="A830" s="39"/>
      <c r="B830" s="39"/>
      <c r="C830" s="39"/>
      <c r="D830" s="39"/>
      <c r="E830" s="39"/>
      <c r="F830" s="39"/>
      <c r="G830" s="39"/>
      <c r="H830" s="37"/>
      <c r="I830" s="40"/>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c r="AL830" s="37"/>
      <c r="AM830" s="37"/>
      <c r="AN830" s="37"/>
      <c r="AO830" s="37"/>
      <c r="AP830" s="37"/>
      <c r="AQ830" s="37"/>
      <c r="AR830" s="37"/>
      <c r="AS830" s="37"/>
      <c r="AT830" s="37"/>
      <c r="AU830" s="37"/>
      <c r="AV830" s="37"/>
      <c r="AW830" s="37"/>
      <c r="AX830" s="37"/>
      <c r="AY830" s="37"/>
      <c r="AZ830" s="37"/>
      <c r="BA830" s="37"/>
      <c r="BB830" s="37"/>
      <c r="BC830" s="37"/>
      <c r="BD830" s="37"/>
      <c r="BE830" s="37"/>
      <c r="BF830" s="37"/>
      <c r="BG830" s="37"/>
      <c r="BH830" s="37"/>
      <c r="BI830" s="37"/>
      <c r="BJ830" s="37"/>
      <c r="BK830" s="37"/>
      <c r="BL830" s="37"/>
      <c r="BM830" s="37"/>
      <c r="BN830" s="37"/>
      <c r="BO830" s="37"/>
      <c r="BP830" s="37"/>
      <c r="BQ830" s="37"/>
      <c r="BR830" s="37"/>
      <c r="BS830" s="37"/>
      <c r="BT830" s="37"/>
      <c r="BU830" s="37"/>
      <c r="BV830" s="37"/>
      <c r="BW830" s="37"/>
      <c r="BX830" s="37"/>
      <c r="BY830" s="37"/>
      <c r="BZ830" s="37"/>
      <c r="CA830" s="37"/>
      <c r="CB830" s="37"/>
      <c r="CC830" s="37"/>
      <c r="CD830" s="37"/>
    </row>
    <row r="831" spans="1:82" ht="16.5" customHeight="1" x14ac:dyDescent="0.15">
      <c r="A831" s="39"/>
      <c r="B831" s="39"/>
      <c r="C831" s="39"/>
      <c r="D831" s="39"/>
      <c r="E831" s="39"/>
      <c r="F831" s="39"/>
      <c r="G831" s="39"/>
      <c r="H831" s="37"/>
      <c r="I831" s="40"/>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c r="AL831" s="37"/>
      <c r="AM831" s="37"/>
      <c r="AN831" s="37"/>
      <c r="AO831" s="37"/>
      <c r="AP831" s="37"/>
      <c r="AQ831" s="37"/>
      <c r="AR831" s="37"/>
      <c r="AS831" s="37"/>
      <c r="AT831" s="37"/>
      <c r="AU831" s="37"/>
      <c r="AV831" s="37"/>
      <c r="AW831" s="37"/>
      <c r="AX831" s="37"/>
      <c r="AY831" s="37"/>
      <c r="AZ831" s="37"/>
      <c r="BA831" s="37"/>
      <c r="BB831" s="37"/>
      <c r="BC831" s="37"/>
      <c r="BD831" s="37"/>
      <c r="BE831" s="37"/>
      <c r="BF831" s="37"/>
      <c r="BG831" s="37"/>
      <c r="BH831" s="37"/>
      <c r="BI831" s="37"/>
      <c r="BJ831" s="37"/>
      <c r="BK831" s="37"/>
      <c r="BL831" s="37"/>
      <c r="BM831" s="37"/>
      <c r="BN831" s="37"/>
      <c r="BO831" s="37"/>
      <c r="BP831" s="37"/>
      <c r="BQ831" s="37"/>
      <c r="BR831" s="37"/>
      <c r="BS831" s="37"/>
      <c r="BT831" s="37"/>
      <c r="BU831" s="37"/>
      <c r="BV831" s="37"/>
      <c r="BW831" s="37"/>
      <c r="BX831" s="37"/>
      <c r="BY831" s="37"/>
      <c r="BZ831" s="37"/>
      <c r="CA831" s="37"/>
      <c r="CB831" s="37"/>
      <c r="CC831" s="37"/>
      <c r="CD831" s="37"/>
    </row>
    <row r="832" spans="1:82" ht="16.5" customHeight="1" x14ac:dyDescent="0.15">
      <c r="A832" s="39"/>
      <c r="B832" s="39"/>
      <c r="C832" s="39"/>
      <c r="D832" s="39"/>
      <c r="E832" s="39"/>
      <c r="F832" s="39"/>
      <c r="G832" s="39"/>
      <c r="H832" s="37"/>
      <c r="I832" s="40"/>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c r="AL832" s="37"/>
      <c r="AM832" s="37"/>
      <c r="AN832" s="37"/>
      <c r="AO832" s="37"/>
      <c r="AP832" s="37"/>
      <c r="AQ832" s="37"/>
      <c r="AR832" s="37"/>
      <c r="AS832" s="37"/>
      <c r="AT832" s="37"/>
      <c r="AU832" s="37"/>
      <c r="AV832" s="37"/>
      <c r="AW832" s="37"/>
      <c r="AX832" s="37"/>
      <c r="AY832" s="37"/>
      <c r="AZ832" s="37"/>
      <c r="BA832" s="37"/>
      <c r="BB832" s="37"/>
      <c r="BC832" s="37"/>
      <c r="BD832" s="37"/>
      <c r="BE832" s="37"/>
      <c r="BF832" s="37"/>
      <c r="BG832" s="37"/>
      <c r="BH832" s="37"/>
      <c r="BI832" s="37"/>
      <c r="BJ832" s="37"/>
      <c r="BK832" s="37"/>
      <c r="BL832" s="37"/>
      <c r="BM832" s="37"/>
      <c r="BN832" s="37"/>
      <c r="BO832" s="37"/>
      <c r="BP832" s="37"/>
      <c r="BQ832" s="37"/>
      <c r="BR832" s="37"/>
      <c r="BS832" s="37"/>
      <c r="BT832" s="37"/>
      <c r="BU832" s="37"/>
      <c r="BV832" s="37"/>
      <c r="BW832" s="37"/>
      <c r="BX832" s="37"/>
      <c r="BY832" s="37"/>
      <c r="BZ832" s="37"/>
      <c r="CA832" s="37"/>
      <c r="CB832" s="37"/>
      <c r="CC832" s="37"/>
      <c r="CD832" s="37"/>
    </row>
    <row r="833" spans="1:82" ht="16.5" customHeight="1" x14ac:dyDescent="0.15">
      <c r="A833" s="39"/>
      <c r="B833" s="39"/>
      <c r="C833" s="39"/>
      <c r="D833" s="39"/>
      <c r="E833" s="39"/>
      <c r="F833" s="39"/>
      <c r="G833" s="39"/>
      <c r="H833" s="37"/>
      <c r="I833" s="40"/>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c r="AM833" s="37"/>
      <c r="AN833" s="37"/>
      <c r="AO833" s="37"/>
      <c r="AP833" s="37"/>
      <c r="AQ833" s="37"/>
      <c r="AR833" s="37"/>
      <c r="AS833" s="37"/>
      <c r="AT833" s="37"/>
      <c r="AU833" s="37"/>
      <c r="AV833" s="37"/>
      <c r="AW833" s="37"/>
      <c r="AX833" s="37"/>
      <c r="AY833" s="37"/>
      <c r="AZ833" s="37"/>
      <c r="BA833" s="37"/>
      <c r="BB833" s="37"/>
      <c r="BC833" s="37"/>
      <c r="BD833" s="37"/>
      <c r="BE833" s="37"/>
      <c r="BF833" s="37"/>
      <c r="BG833" s="37"/>
      <c r="BH833" s="37"/>
      <c r="BI833" s="37"/>
      <c r="BJ833" s="37"/>
      <c r="BK833" s="37"/>
      <c r="BL833" s="37"/>
      <c r="BM833" s="37"/>
      <c r="BN833" s="37"/>
      <c r="BO833" s="37"/>
      <c r="BP833" s="37"/>
      <c r="BQ833" s="37"/>
      <c r="BR833" s="37"/>
      <c r="BS833" s="37"/>
      <c r="BT833" s="37"/>
      <c r="BU833" s="37"/>
      <c r="BV833" s="37"/>
      <c r="BW833" s="37"/>
      <c r="BX833" s="37"/>
      <c r="BY833" s="37"/>
      <c r="BZ833" s="37"/>
      <c r="CA833" s="37"/>
      <c r="CB833" s="37"/>
      <c r="CC833" s="37"/>
      <c r="CD833" s="37"/>
    </row>
    <row r="834" spans="1:82" ht="16.5" customHeight="1" x14ac:dyDescent="0.15">
      <c r="A834" s="39"/>
      <c r="B834" s="39"/>
      <c r="C834" s="39"/>
      <c r="D834" s="39"/>
      <c r="E834" s="39"/>
      <c r="F834" s="39"/>
      <c r="G834" s="39"/>
      <c r="H834" s="37"/>
      <c r="I834" s="40"/>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c r="AY834" s="37"/>
      <c r="AZ834" s="37"/>
      <c r="BA834" s="37"/>
      <c r="BB834" s="37"/>
      <c r="BC834" s="37"/>
      <c r="BD834" s="37"/>
      <c r="BE834" s="37"/>
      <c r="BF834" s="37"/>
      <c r="BG834" s="37"/>
      <c r="BH834" s="37"/>
      <c r="BI834" s="37"/>
      <c r="BJ834" s="37"/>
      <c r="BK834" s="37"/>
      <c r="BL834" s="37"/>
      <c r="BM834" s="37"/>
      <c r="BN834" s="37"/>
      <c r="BO834" s="37"/>
      <c r="BP834" s="37"/>
      <c r="BQ834" s="37"/>
      <c r="BR834" s="37"/>
      <c r="BS834" s="37"/>
      <c r="BT834" s="37"/>
      <c r="BU834" s="37"/>
      <c r="BV834" s="37"/>
      <c r="BW834" s="37"/>
      <c r="BX834" s="37"/>
      <c r="BY834" s="37"/>
      <c r="BZ834" s="37"/>
      <c r="CA834" s="37"/>
      <c r="CB834" s="37"/>
      <c r="CC834" s="37"/>
      <c r="CD834" s="37"/>
    </row>
    <row r="835" spans="1:82" ht="16.5" customHeight="1" x14ac:dyDescent="0.15">
      <c r="A835" s="39"/>
      <c r="B835" s="39"/>
      <c r="C835" s="39"/>
      <c r="D835" s="39"/>
      <c r="E835" s="39"/>
      <c r="F835" s="39"/>
      <c r="G835" s="39"/>
      <c r="H835" s="37"/>
      <c r="I835" s="40"/>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c r="AY835" s="37"/>
      <c r="AZ835" s="37"/>
      <c r="BA835" s="37"/>
      <c r="BB835" s="37"/>
      <c r="BC835" s="37"/>
      <c r="BD835" s="37"/>
      <c r="BE835" s="37"/>
      <c r="BF835" s="37"/>
      <c r="BG835" s="37"/>
      <c r="BH835" s="37"/>
      <c r="BI835" s="37"/>
      <c r="BJ835" s="37"/>
      <c r="BK835" s="37"/>
      <c r="BL835" s="37"/>
      <c r="BM835" s="37"/>
      <c r="BN835" s="37"/>
      <c r="BO835" s="37"/>
      <c r="BP835" s="37"/>
      <c r="BQ835" s="37"/>
      <c r="BR835" s="37"/>
      <c r="BS835" s="37"/>
      <c r="BT835" s="37"/>
      <c r="BU835" s="37"/>
      <c r="BV835" s="37"/>
      <c r="BW835" s="37"/>
      <c r="BX835" s="37"/>
      <c r="BY835" s="37"/>
      <c r="BZ835" s="37"/>
      <c r="CA835" s="37"/>
      <c r="CB835" s="37"/>
      <c r="CC835" s="37"/>
      <c r="CD835" s="37"/>
    </row>
    <row r="836" spans="1:82" ht="16.5" customHeight="1" x14ac:dyDescent="0.15">
      <c r="A836" s="39"/>
      <c r="B836" s="39"/>
      <c r="C836" s="39"/>
      <c r="D836" s="39"/>
      <c r="E836" s="39"/>
      <c r="F836" s="39"/>
      <c r="G836" s="39"/>
      <c r="H836" s="37"/>
      <c r="I836" s="40"/>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c r="AL836" s="37"/>
      <c r="AM836" s="37"/>
      <c r="AN836" s="37"/>
      <c r="AO836" s="37"/>
      <c r="AP836" s="37"/>
      <c r="AQ836" s="37"/>
      <c r="AR836" s="37"/>
      <c r="AS836" s="37"/>
      <c r="AT836" s="37"/>
      <c r="AU836" s="37"/>
      <c r="AV836" s="37"/>
      <c r="AW836" s="37"/>
      <c r="AX836" s="37"/>
      <c r="AY836" s="37"/>
      <c r="AZ836" s="37"/>
      <c r="BA836" s="37"/>
      <c r="BB836" s="37"/>
      <c r="BC836" s="37"/>
      <c r="BD836" s="37"/>
      <c r="BE836" s="37"/>
      <c r="BF836" s="37"/>
      <c r="BG836" s="37"/>
      <c r="BH836" s="37"/>
      <c r="BI836" s="37"/>
      <c r="BJ836" s="37"/>
      <c r="BK836" s="37"/>
      <c r="BL836" s="37"/>
      <c r="BM836" s="37"/>
      <c r="BN836" s="37"/>
      <c r="BO836" s="37"/>
      <c r="BP836" s="37"/>
      <c r="BQ836" s="37"/>
      <c r="BR836" s="37"/>
      <c r="BS836" s="37"/>
      <c r="BT836" s="37"/>
      <c r="BU836" s="37"/>
      <c r="BV836" s="37"/>
      <c r="BW836" s="37"/>
      <c r="BX836" s="37"/>
      <c r="BY836" s="37"/>
      <c r="BZ836" s="37"/>
      <c r="CA836" s="37"/>
      <c r="CB836" s="37"/>
      <c r="CC836" s="37"/>
      <c r="CD836" s="37"/>
    </row>
    <row r="837" spans="1:82" ht="16.5" customHeight="1" x14ac:dyDescent="0.15">
      <c r="A837" s="39"/>
      <c r="B837" s="39"/>
      <c r="C837" s="39"/>
      <c r="D837" s="39"/>
      <c r="E837" s="39"/>
      <c r="F837" s="39"/>
      <c r="G837" s="39"/>
      <c r="H837" s="37"/>
      <c r="I837" s="40"/>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c r="AL837" s="37"/>
      <c r="AM837" s="37"/>
      <c r="AN837" s="37"/>
      <c r="AO837" s="37"/>
      <c r="AP837" s="37"/>
      <c r="AQ837" s="37"/>
      <c r="AR837" s="37"/>
      <c r="AS837" s="37"/>
      <c r="AT837" s="37"/>
      <c r="AU837" s="37"/>
      <c r="AV837" s="37"/>
      <c r="AW837" s="37"/>
      <c r="AX837" s="37"/>
      <c r="AY837" s="37"/>
      <c r="AZ837" s="37"/>
      <c r="BA837" s="37"/>
      <c r="BB837" s="37"/>
      <c r="BC837" s="37"/>
      <c r="BD837" s="37"/>
      <c r="BE837" s="37"/>
      <c r="BF837" s="37"/>
      <c r="BG837" s="37"/>
      <c r="BH837" s="37"/>
      <c r="BI837" s="37"/>
      <c r="BJ837" s="37"/>
      <c r="BK837" s="37"/>
      <c r="BL837" s="37"/>
      <c r="BM837" s="37"/>
      <c r="BN837" s="37"/>
      <c r="BO837" s="37"/>
      <c r="BP837" s="37"/>
      <c r="BQ837" s="37"/>
      <c r="BR837" s="37"/>
      <c r="BS837" s="37"/>
      <c r="BT837" s="37"/>
      <c r="BU837" s="37"/>
      <c r="BV837" s="37"/>
      <c r="BW837" s="37"/>
      <c r="BX837" s="37"/>
      <c r="BY837" s="37"/>
      <c r="BZ837" s="37"/>
      <c r="CA837" s="37"/>
      <c r="CB837" s="37"/>
      <c r="CC837" s="37"/>
      <c r="CD837" s="37"/>
    </row>
    <row r="838" spans="1:82" ht="16.5" customHeight="1" x14ac:dyDescent="0.15">
      <c r="A838" s="39"/>
      <c r="B838" s="39"/>
      <c r="C838" s="39"/>
      <c r="D838" s="39"/>
      <c r="E838" s="39"/>
      <c r="F838" s="39"/>
      <c r="G838" s="39"/>
      <c r="H838" s="37"/>
      <c r="I838" s="40"/>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c r="AL838" s="37"/>
      <c r="AM838" s="37"/>
      <c r="AN838" s="37"/>
      <c r="AO838" s="37"/>
      <c r="AP838" s="37"/>
      <c r="AQ838" s="37"/>
      <c r="AR838" s="37"/>
      <c r="AS838" s="37"/>
      <c r="AT838" s="37"/>
      <c r="AU838" s="37"/>
      <c r="AV838" s="37"/>
      <c r="AW838" s="37"/>
      <c r="AX838" s="37"/>
      <c r="AY838" s="37"/>
      <c r="AZ838" s="37"/>
      <c r="BA838" s="37"/>
      <c r="BB838" s="37"/>
      <c r="BC838" s="37"/>
      <c r="BD838" s="37"/>
      <c r="BE838" s="37"/>
      <c r="BF838" s="37"/>
      <c r="BG838" s="37"/>
      <c r="BH838" s="37"/>
      <c r="BI838" s="37"/>
      <c r="BJ838" s="37"/>
      <c r="BK838" s="37"/>
      <c r="BL838" s="37"/>
      <c r="BM838" s="37"/>
      <c r="BN838" s="37"/>
      <c r="BO838" s="37"/>
      <c r="BP838" s="37"/>
      <c r="BQ838" s="37"/>
      <c r="BR838" s="37"/>
      <c r="BS838" s="37"/>
      <c r="BT838" s="37"/>
      <c r="BU838" s="37"/>
      <c r="BV838" s="37"/>
      <c r="BW838" s="37"/>
      <c r="BX838" s="37"/>
      <c r="BY838" s="37"/>
      <c r="BZ838" s="37"/>
      <c r="CA838" s="37"/>
      <c r="CB838" s="37"/>
      <c r="CC838" s="37"/>
      <c r="CD838" s="37"/>
    </row>
    <row r="839" spans="1:82" ht="16.5" customHeight="1" x14ac:dyDescent="0.15">
      <c r="A839" s="39"/>
      <c r="B839" s="39"/>
      <c r="C839" s="39"/>
      <c r="D839" s="39"/>
      <c r="E839" s="39"/>
      <c r="F839" s="39"/>
      <c r="G839" s="39"/>
      <c r="H839" s="37"/>
      <c r="I839" s="40"/>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c r="AL839" s="37"/>
      <c r="AM839" s="37"/>
      <c r="AN839" s="37"/>
      <c r="AO839" s="37"/>
      <c r="AP839" s="37"/>
      <c r="AQ839" s="37"/>
      <c r="AR839" s="37"/>
      <c r="AS839" s="37"/>
      <c r="AT839" s="37"/>
      <c r="AU839" s="37"/>
      <c r="AV839" s="37"/>
      <c r="AW839" s="37"/>
      <c r="AX839" s="37"/>
      <c r="AY839" s="37"/>
      <c r="AZ839" s="37"/>
      <c r="BA839" s="37"/>
      <c r="BB839" s="37"/>
      <c r="BC839" s="37"/>
      <c r="BD839" s="37"/>
      <c r="BE839" s="37"/>
      <c r="BF839" s="37"/>
      <c r="BG839" s="37"/>
      <c r="BH839" s="37"/>
      <c r="BI839" s="37"/>
      <c r="BJ839" s="37"/>
      <c r="BK839" s="37"/>
      <c r="BL839" s="37"/>
      <c r="BM839" s="37"/>
      <c r="BN839" s="37"/>
      <c r="BO839" s="37"/>
      <c r="BP839" s="37"/>
      <c r="BQ839" s="37"/>
      <c r="BR839" s="37"/>
      <c r="BS839" s="37"/>
      <c r="BT839" s="37"/>
      <c r="BU839" s="37"/>
      <c r="BV839" s="37"/>
      <c r="BW839" s="37"/>
      <c r="BX839" s="37"/>
      <c r="BY839" s="37"/>
      <c r="BZ839" s="37"/>
      <c r="CA839" s="37"/>
      <c r="CB839" s="37"/>
      <c r="CC839" s="37"/>
      <c r="CD839" s="37"/>
    </row>
    <row r="840" spans="1:82" ht="16.5" customHeight="1" x14ac:dyDescent="0.15">
      <c r="A840" s="39"/>
      <c r="B840" s="39"/>
      <c r="C840" s="39"/>
      <c r="D840" s="39"/>
      <c r="E840" s="39"/>
      <c r="F840" s="39"/>
      <c r="G840" s="39"/>
      <c r="H840" s="37"/>
      <c r="I840" s="40"/>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c r="AL840" s="37"/>
      <c r="AM840" s="37"/>
      <c r="AN840" s="37"/>
      <c r="AO840" s="37"/>
      <c r="AP840" s="37"/>
      <c r="AQ840" s="37"/>
      <c r="AR840" s="37"/>
      <c r="AS840" s="37"/>
      <c r="AT840" s="37"/>
      <c r="AU840" s="37"/>
      <c r="AV840" s="37"/>
      <c r="AW840" s="37"/>
      <c r="AX840" s="37"/>
      <c r="AY840" s="37"/>
      <c r="AZ840" s="37"/>
      <c r="BA840" s="37"/>
      <c r="BB840" s="37"/>
      <c r="BC840" s="37"/>
      <c r="BD840" s="37"/>
      <c r="BE840" s="37"/>
      <c r="BF840" s="37"/>
      <c r="BG840" s="37"/>
      <c r="BH840" s="37"/>
      <c r="BI840" s="37"/>
      <c r="BJ840" s="37"/>
      <c r="BK840" s="37"/>
      <c r="BL840" s="37"/>
      <c r="BM840" s="37"/>
      <c r="BN840" s="37"/>
      <c r="BO840" s="37"/>
      <c r="BP840" s="37"/>
      <c r="BQ840" s="37"/>
      <c r="BR840" s="37"/>
      <c r="BS840" s="37"/>
      <c r="BT840" s="37"/>
      <c r="BU840" s="37"/>
      <c r="BV840" s="37"/>
      <c r="BW840" s="37"/>
      <c r="BX840" s="37"/>
      <c r="BY840" s="37"/>
      <c r="BZ840" s="37"/>
      <c r="CA840" s="37"/>
      <c r="CB840" s="37"/>
      <c r="CC840" s="37"/>
      <c r="CD840" s="37"/>
    </row>
    <row r="841" spans="1:82" ht="16.5" customHeight="1" x14ac:dyDescent="0.15">
      <c r="A841" s="39"/>
      <c r="B841" s="39"/>
      <c r="C841" s="39"/>
      <c r="D841" s="39"/>
      <c r="E841" s="39"/>
      <c r="F841" s="39"/>
      <c r="G841" s="39"/>
      <c r="H841" s="37"/>
      <c r="I841" s="40"/>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c r="AL841" s="37"/>
      <c r="AM841" s="37"/>
      <c r="AN841" s="37"/>
      <c r="AO841" s="37"/>
      <c r="AP841" s="37"/>
      <c r="AQ841" s="37"/>
      <c r="AR841" s="37"/>
      <c r="AS841" s="37"/>
      <c r="AT841" s="37"/>
      <c r="AU841" s="37"/>
      <c r="AV841" s="37"/>
      <c r="AW841" s="37"/>
      <c r="AX841" s="37"/>
      <c r="AY841" s="37"/>
      <c r="AZ841" s="37"/>
      <c r="BA841" s="37"/>
      <c r="BB841" s="37"/>
      <c r="BC841" s="37"/>
      <c r="BD841" s="37"/>
      <c r="BE841" s="37"/>
      <c r="BF841" s="37"/>
      <c r="BG841" s="37"/>
      <c r="BH841" s="37"/>
      <c r="BI841" s="37"/>
      <c r="BJ841" s="37"/>
      <c r="BK841" s="37"/>
      <c r="BL841" s="37"/>
      <c r="BM841" s="37"/>
      <c r="BN841" s="37"/>
      <c r="BO841" s="37"/>
      <c r="BP841" s="37"/>
      <c r="BQ841" s="37"/>
      <c r="BR841" s="37"/>
      <c r="BS841" s="37"/>
      <c r="BT841" s="37"/>
      <c r="BU841" s="37"/>
      <c r="BV841" s="37"/>
      <c r="BW841" s="37"/>
      <c r="BX841" s="37"/>
      <c r="BY841" s="37"/>
      <c r="BZ841" s="37"/>
      <c r="CA841" s="37"/>
      <c r="CB841" s="37"/>
      <c r="CC841" s="37"/>
      <c r="CD841" s="37"/>
    </row>
    <row r="842" spans="1:82" ht="16.5" customHeight="1" x14ac:dyDescent="0.15">
      <c r="A842" s="39"/>
      <c r="B842" s="39"/>
      <c r="C842" s="39"/>
      <c r="D842" s="39"/>
      <c r="E842" s="39"/>
      <c r="F842" s="39"/>
      <c r="G842" s="39"/>
      <c r="H842" s="37"/>
      <c r="I842" s="40"/>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c r="AL842" s="37"/>
      <c r="AM842" s="37"/>
      <c r="AN842" s="37"/>
      <c r="AO842" s="37"/>
      <c r="AP842" s="37"/>
      <c r="AQ842" s="37"/>
      <c r="AR842" s="37"/>
      <c r="AS842" s="37"/>
      <c r="AT842" s="37"/>
      <c r="AU842" s="37"/>
      <c r="AV842" s="37"/>
      <c r="AW842" s="37"/>
      <c r="AX842" s="37"/>
      <c r="AY842" s="37"/>
      <c r="AZ842" s="37"/>
      <c r="BA842" s="37"/>
      <c r="BB842" s="37"/>
      <c r="BC842" s="37"/>
      <c r="BD842" s="37"/>
      <c r="BE842" s="37"/>
      <c r="BF842" s="37"/>
      <c r="BG842" s="37"/>
      <c r="BH842" s="37"/>
      <c r="BI842" s="37"/>
      <c r="BJ842" s="37"/>
      <c r="BK842" s="37"/>
      <c r="BL842" s="37"/>
      <c r="BM842" s="37"/>
      <c r="BN842" s="37"/>
      <c r="BO842" s="37"/>
      <c r="BP842" s="37"/>
      <c r="BQ842" s="37"/>
      <c r="BR842" s="37"/>
      <c r="BS842" s="37"/>
      <c r="BT842" s="37"/>
      <c r="BU842" s="37"/>
      <c r="BV842" s="37"/>
      <c r="BW842" s="37"/>
      <c r="BX842" s="37"/>
      <c r="BY842" s="37"/>
      <c r="BZ842" s="37"/>
      <c r="CA842" s="37"/>
      <c r="CB842" s="37"/>
      <c r="CC842" s="37"/>
      <c r="CD842" s="37"/>
    </row>
    <row r="843" spans="1:82" ht="16.5" customHeight="1" x14ac:dyDescent="0.15">
      <c r="A843" s="39"/>
      <c r="B843" s="39"/>
      <c r="C843" s="39"/>
      <c r="D843" s="39"/>
      <c r="E843" s="39"/>
      <c r="F843" s="39"/>
      <c r="G843" s="39"/>
      <c r="H843" s="37"/>
      <c r="I843" s="40"/>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c r="AL843" s="37"/>
      <c r="AM843" s="37"/>
      <c r="AN843" s="37"/>
      <c r="AO843" s="37"/>
      <c r="AP843" s="37"/>
      <c r="AQ843" s="37"/>
      <c r="AR843" s="37"/>
      <c r="AS843" s="37"/>
      <c r="AT843" s="37"/>
      <c r="AU843" s="37"/>
      <c r="AV843" s="37"/>
      <c r="AW843" s="37"/>
      <c r="AX843" s="37"/>
      <c r="AY843" s="37"/>
      <c r="AZ843" s="37"/>
      <c r="BA843" s="37"/>
      <c r="BB843" s="37"/>
      <c r="BC843" s="37"/>
      <c r="BD843" s="37"/>
      <c r="BE843" s="37"/>
      <c r="BF843" s="37"/>
      <c r="BG843" s="37"/>
      <c r="BH843" s="37"/>
      <c r="BI843" s="37"/>
      <c r="BJ843" s="37"/>
      <c r="BK843" s="37"/>
      <c r="BL843" s="37"/>
      <c r="BM843" s="37"/>
      <c r="BN843" s="37"/>
      <c r="BO843" s="37"/>
      <c r="BP843" s="37"/>
      <c r="BQ843" s="37"/>
      <c r="BR843" s="37"/>
      <c r="BS843" s="37"/>
      <c r="BT843" s="37"/>
      <c r="BU843" s="37"/>
      <c r="BV843" s="37"/>
      <c r="BW843" s="37"/>
      <c r="BX843" s="37"/>
      <c r="BY843" s="37"/>
      <c r="BZ843" s="37"/>
      <c r="CA843" s="37"/>
      <c r="CB843" s="37"/>
      <c r="CC843" s="37"/>
      <c r="CD843" s="37"/>
    </row>
    <row r="844" spans="1:82" ht="16.5" customHeight="1" x14ac:dyDescent="0.15">
      <c r="A844" s="39"/>
      <c r="B844" s="39"/>
      <c r="C844" s="39"/>
      <c r="D844" s="39"/>
      <c r="E844" s="39"/>
      <c r="F844" s="39"/>
      <c r="G844" s="39"/>
      <c r="H844" s="37"/>
      <c r="I844" s="40"/>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c r="AL844" s="37"/>
      <c r="AM844" s="37"/>
      <c r="AN844" s="37"/>
      <c r="AO844" s="37"/>
      <c r="AP844" s="37"/>
      <c r="AQ844" s="37"/>
      <c r="AR844" s="37"/>
      <c r="AS844" s="37"/>
      <c r="AT844" s="37"/>
      <c r="AU844" s="37"/>
      <c r="AV844" s="37"/>
      <c r="AW844" s="37"/>
      <c r="AX844" s="37"/>
      <c r="AY844" s="37"/>
      <c r="AZ844" s="37"/>
      <c r="BA844" s="37"/>
      <c r="BB844" s="37"/>
      <c r="BC844" s="37"/>
      <c r="BD844" s="37"/>
      <c r="BE844" s="37"/>
      <c r="BF844" s="37"/>
      <c r="BG844" s="37"/>
      <c r="BH844" s="37"/>
      <c r="BI844" s="37"/>
      <c r="BJ844" s="37"/>
      <c r="BK844" s="37"/>
      <c r="BL844" s="37"/>
      <c r="BM844" s="37"/>
      <c r="BN844" s="37"/>
      <c r="BO844" s="37"/>
      <c r="BP844" s="37"/>
      <c r="BQ844" s="37"/>
      <c r="BR844" s="37"/>
      <c r="BS844" s="37"/>
      <c r="BT844" s="37"/>
      <c r="BU844" s="37"/>
      <c r="BV844" s="37"/>
      <c r="BW844" s="37"/>
      <c r="BX844" s="37"/>
      <c r="BY844" s="37"/>
      <c r="BZ844" s="37"/>
      <c r="CA844" s="37"/>
      <c r="CB844" s="37"/>
      <c r="CC844" s="37"/>
      <c r="CD844" s="37"/>
    </row>
    <row r="845" spans="1:82" ht="16.5" customHeight="1" x14ac:dyDescent="0.15">
      <c r="A845" s="39"/>
      <c r="B845" s="39"/>
      <c r="C845" s="39"/>
      <c r="D845" s="39"/>
      <c r="E845" s="39"/>
      <c r="F845" s="39"/>
      <c r="G845" s="39"/>
      <c r="H845" s="37"/>
      <c r="I845" s="40"/>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c r="AL845" s="37"/>
      <c r="AM845" s="37"/>
      <c r="AN845" s="37"/>
      <c r="AO845" s="37"/>
      <c r="AP845" s="37"/>
      <c r="AQ845" s="37"/>
      <c r="AR845" s="37"/>
      <c r="AS845" s="37"/>
      <c r="AT845" s="37"/>
      <c r="AU845" s="37"/>
      <c r="AV845" s="37"/>
      <c r="AW845" s="37"/>
      <c r="AX845" s="37"/>
      <c r="AY845" s="37"/>
      <c r="AZ845" s="37"/>
      <c r="BA845" s="37"/>
      <c r="BB845" s="37"/>
      <c r="BC845" s="37"/>
      <c r="BD845" s="37"/>
      <c r="BE845" s="37"/>
      <c r="BF845" s="37"/>
      <c r="BG845" s="37"/>
      <c r="BH845" s="37"/>
      <c r="BI845" s="37"/>
      <c r="BJ845" s="37"/>
      <c r="BK845" s="37"/>
      <c r="BL845" s="37"/>
      <c r="BM845" s="37"/>
      <c r="BN845" s="37"/>
      <c r="BO845" s="37"/>
      <c r="BP845" s="37"/>
      <c r="BQ845" s="37"/>
      <c r="BR845" s="37"/>
      <c r="BS845" s="37"/>
      <c r="BT845" s="37"/>
      <c r="BU845" s="37"/>
      <c r="BV845" s="37"/>
      <c r="BW845" s="37"/>
      <c r="BX845" s="37"/>
      <c r="BY845" s="37"/>
      <c r="BZ845" s="37"/>
      <c r="CA845" s="37"/>
      <c r="CB845" s="37"/>
      <c r="CC845" s="37"/>
      <c r="CD845" s="37"/>
    </row>
    <row r="846" spans="1:82" ht="16.5" customHeight="1" x14ac:dyDescent="0.15">
      <c r="A846" s="39"/>
      <c r="B846" s="39"/>
      <c r="C846" s="39"/>
      <c r="D846" s="39"/>
      <c r="E846" s="39"/>
      <c r="F846" s="39"/>
      <c r="G846" s="39"/>
      <c r="H846" s="37"/>
      <c r="I846" s="40"/>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c r="AL846" s="37"/>
      <c r="AM846" s="37"/>
      <c r="AN846" s="37"/>
      <c r="AO846" s="37"/>
      <c r="AP846" s="37"/>
      <c r="AQ846" s="37"/>
      <c r="AR846" s="37"/>
      <c r="AS846" s="37"/>
      <c r="AT846" s="37"/>
      <c r="AU846" s="37"/>
      <c r="AV846" s="37"/>
      <c r="AW846" s="37"/>
      <c r="AX846" s="37"/>
      <c r="AY846" s="37"/>
      <c r="AZ846" s="37"/>
      <c r="BA846" s="37"/>
      <c r="BB846" s="37"/>
      <c r="BC846" s="37"/>
      <c r="BD846" s="37"/>
      <c r="BE846" s="37"/>
      <c r="BF846" s="37"/>
      <c r="BG846" s="37"/>
      <c r="BH846" s="37"/>
      <c r="BI846" s="37"/>
      <c r="BJ846" s="37"/>
      <c r="BK846" s="37"/>
      <c r="BL846" s="37"/>
      <c r="BM846" s="37"/>
      <c r="BN846" s="37"/>
      <c r="BO846" s="37"/>
      <c r="BP846" s="37"/>
      <c r="BQ846" s="37"/>
      <c r="BR846" s="37"/>
      <c r="BS846" s="37"/>
      <c r="BT846" s="37"/>
      <c r="BU846" s="37"/>
      <c r="BV846" s="37"/>
      <c r="BW846" s="37"/>
      <c r="BX846" s="37"/>
      <c r="BY846" s="37"/>
      <c r="BZ846" s="37"/>
      <c r="CA846" s="37"/>
      <c r="CB846" s="37"/>
      <c r="CC846" s="37"/>
      <c r="CD846" s="37"/>
    </row>
    <row r="847" spans="1:82" ht="16.5" customHeight="1" x14ac:dyDescent="0.15">
      <c r="A847" s="39"/>
      <c r="B847" s="39"/>
      <c r="C847" s="39"/>
      <c r="D847" s="39"/>
      <c r="E847" s="39"/>
      <c r="F847" s="39"/>
      <c r="G847" s="39"/>
      <c r="H847" s="37"/>
      <c r="I847" s="40"/>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c r="AL847" s="37"/>
      <c r="AM847" s="37"/>
      <c r="AN847" s="37"/>
      <c r="AO847" s="37"/>
      <c r="AP847" s="37"/>
      <c r="AQ847" s="37"/>
      <c r="AR847" s="37"/>
      <c r="AS847" s="37"/>
      <c r="AT847" s="37"/>
      <c r="AU847" s="37"/>
      <c r="AV847" s="37"/>
      <c r="AW847" s="37"/>
      <c r="AX847" s="37"/>
      <c r="AY847" s="37"/>
      <c r="AZ847" s="37"/>
      <c r="BA847" s="37"/>
      <c r="BB847" s="37"/>
      <c r="BC847" s="37"/>
      <c r="BD847" s="37"/>
      <c r="BE847" s="37"/>
      <c r="BF847" s="37"/>
      <c r="BG847" s="37"/>
      <c r="BH847" s="37"/>
      <c r="BI847" s="37"/>
      <c r="BJ847" s="37"/>
      <c r="BK847" s="37"/>
      <c r="BL847" s="37"/>
      <c r="BM847" s="37"/>
      <c r="BN847" s="37"/>
      <c r="BO847" s="37"/>
      <c r="BP847" s="37"/>
      <c r="BQ847" s="37"/>
      <c r="BR847" s="37"/>
      <c r="BS847" s="37"/>
      <c r="BT847" s="37"/>
      <c r="BU847" s="37"/>
      <c r="BV847" s="37"/>
      <c r="BW847" s="37"/>
      <c r="BX847" s="37"/>
      <c r="BY847" s="37"/>
      <c r="BZ847" s="37"/>
      <c r="CA847" s="37"/>
      <c r="CB847" s="37"/>
      <c r="CC847" s="37"/>
      <c r="CD847" s="37"/>
    </row>
    <row r="848" spans="1:82" ht="16.5" customHeight="1" x14ac:dyDescent="0.15">
      <c r="A848" s="39"/>
      <c r="B848" s="39"/>
      <c r="C848" s="39"/>
      <c r="D848" s="39"/>
      <c r="E848" s="39"/>
      <c r="F848" s="39"/>
      <c r="G848" s="39"/>
      <c r="H848" s="37"/>
      <c r="I848" s="40"/>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c r="AL848" s="37"/>
      <c r="AM848" s="37"/>
      <c r="AN848" s="37"/>
      <c r="AO848" s="37"/>
      <c r="AP848" s="37"/>
      <c r="AQ848" s="37"/>
      <c r="AR848" s="37"/>
      <c r="AS848" s="37"/>
      <c r="AT848" s="37"/>
      <c r="AU848" s="37"/>
      <c r="AV848" s="37"/>
      <c r="AW848" s="37"/>
      <c r="AX848" s="37"/>
      <c r="AY848" s="37"/>
      <c r="AZ848" s="37"/>
      <c r="BA848" s="37"/>
      <c r="BB848" s="37"/>
      <c r="BC848" s="37"/>
      <c r="BD848" s="37"/>
      <c r="BE848" s="37"/>
      <c r="BF848" s="37"/>
      <c r="BG848" s="37"/>
      <c r="BH848" s="37"/>
      <c r="BI848" s="37"/>
      <c r="BJ848" s="37"/>
      <c r="BK848" s="37"/>
      <c r="BL848" s="37"/>
      <c r="BM848" s="37"/>
      <c r="BN848" s="37"/>
      <c r="BO848" s="37"/>
      <c r="BP848" s="37"/>
      <c r="BQ848" s="37"/>
      <c r="BR848" s="37"/>
      <c r="BS848" s="37"/>
      <c r="BT848" s="37"/>
      <c r="BU848" s="37"/>
      <c r="BV848" s="37"/>
      <c r="BW848" s="37"/>
      <c r="BX848" s="37"/>
      <c r="BY848" s="37"/>
      <c r="BZ848" s="37"/>
      <c r="CA848" s="37"/>
      <c r="CB848" s="37"/>
      <c r="CC848" s="37"/>
      <c r="CD848" s="37"/>
    </row>
    <row r="849" spans="1:82" ht="16.5" customHeight="1" x14ac:dyDescent="0.15">
      <c r="A849" s="39"/>
      <c r="B849" s="39"/>
      <c r="C849" s="39"/>
      <c r="D849" s="39"/>
      <c r="E849" s="39"/>
      <c r="F849" s="39"/>
      <c r="G849" s="39"/>
      <c r="H849" s="37"/>
      <c r="I849" s="40"/>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c r="AL849" s="37"/>
      <c r="AM849" s="37"/>
      <c r="AN849" s="37"/>
      <c r="AO849" s="37"/>
      <c r="AP849" s="37"/>
      <c r="AQ849" s="37"/>
      <c r="AR849" s="37"/>
      <c r="AS849" s="37"/>
      <c r="AT849" s="37"/>
      <c r="AU849" s="37"/>
      <c r="AV849" s="37"/>
      <c r="AW849" s="37"/>
      <c r="AX849" s="37"/>
      <c r="AY849" s="37"/>
      <c r="AZ849" s="37"/>
      <c r="BA849" s="37"/>
      <c r="BB849" s="37"/>
      <c r="BC849" s="37"/>
      <c r="BD849" s="37"/>
      <c r="BE849" s="37"/>
      <c r="BF849" s="37"/>
      <c r="BG849" s="37"/>
      <c r="BH849" s="37"/>
      <c r="BI849" s="37"/>
      <c r="BJ849" s="37"/>
      <c r="BK849" s="37"/>
      <c r="BL849" s="37"/>
      <c r="BM849" s="37"/>
      <c r="BN849" s="37"/>
      <c r="BO849" s="37"/>
      <c r="BP849" s="37"/>
      <c r="BQ849" s="37"/>
      <c r="BR849" s="37"/>
      <c r="BS849" s="37"/>
      <c r="BT849" s="37"/>
      <c r="BU849" s="37"/>
      <c r="BV849" s="37"/>
      <c r="BW849" s="37"/>
      <c r="BX849" s="37"/>
      <c r="BY849" s="37"/>
      <c r="BZ849" s="37"/>
      <c r="CA849" s="37"/>
      <c r="CB849" s="37"/>
      <c r="CC849" s="37"/>
      <c r="CD849" s="37"/>
    </row>
    <row r="850" spans="1:82" ht="16.5" customHeight="1" x14ac:dyDescent="0.15">
      <c r="A850" s="39"/>
      <c r="B850" s="39"/>
      <c r="C850" s="39"/>
      <c r="D850" s="39"/>
      <c r="E850" s="39"/>
      <c r="F850" s="39"/>
      <c r="G850" s="39"/>
      <c r="H850" s="37"/>
      <c r="I850" s="40"/>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c r="AL850" s="37"/>
      <c r="AM850" s="37"/>
      <c r="AN850" s="37"/>
      <c r="AO850" s="37"/>
      <c r="AP850" s="37"/>
      <c r="AQ850" s="37"/>
      <c r="AR850" s="37"/>
      <c r="AS850" s="37"/>
      <c r="AT850" s="37"/>
      <c r="AU850" s="37"/>
      <c r="AV850" s="37"/>
      <c r="AW850" s="37"/>
      <c r="AX850" s="37"/>
      <c r="AY850" s="37"/>
      <c r="AZ850" s="37"/>
      <c r="BA850" s="37"/>
      <c r="BB850" s="37"/>
      <c r="BC850" s="37"/>
      <c r="BD850" s="37"/>
      <c r="BE850" s="37"/>
      <c r="BF850" s="37"/>
      <c r="BG850" s="37"/>
      <c r="BH850" s="37"/>
      <c r="BI850" s="37"/>
      <c r="BJ850" s="37"/>
      <c r="BK850" s="37"/>
      <c r="BL850" s="37"/>
      <c r="BM850" s="37"/>
      <c r="BN850" s="37"/>
      <c r="BO850" s="37"/>
      <c r="BP850" s="37"/>
      <c r="BQ850" s="37"/>
      <c r="BR850" s="37"/>
      <c r="BS850" s="37"/>
      <c r="BT850" s="37"/>
      <c r="BU850" s="37"/>
      <c r="BV850" s="37"/>
      <c r="BW850" s="37"/>
      <c r="BX850" s="37"/>
      <c r="BY850" s="37"/>
      <c r="BZ850" s="37"/>
      <c r="CA850" s="37"/>
      <c r="CB850" s="37"/>
      <c r="CC850" s="37"/>
      <c r="CD850" s="37"/>
    </row>
    <row r="851" spans="1:82" ht="16.5" customHeight="1" x14ac:dyDescent="0.15">
      <c r="A851" s="39"/>
      <c r="B851" s="39"/>
      <c r="C851" s="39"/>
      <c r="D851" s="39"/>
      <c r="E851" s="39"/>
      <c r="F851" s="39"/>
      <c r="G851" s="39"/>
      <c r="H851" s="37"/>
      <c r="I851" s="40"/>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c r="AJ851" s="37"/>
      <c r="AK851" s="37"/>
      <c r="AL851" s="37"/>
      <c r="AM851" s="37"/>
      <c r="AN851" s="37"/>
      <c r="AO851" s="37"/>
      <c r="AP851" s="37"/>
      <c r="AQ851" s="37"/>
      <c r="AR851" s="37"/>
      <c r="AS851" s="37"/>
      <c r="AT851" s="37"/>
      <c r="AU851" s="37"/>
      <c r="AV851" s="37"/>
      <c r="AW851" s="37"/>
      <c r="AX851" s="37"/>
      <c r="AY851" s="37"/>
      <c r="AZ851" s="37"/>
      <c r="BA851" s="37"/>
      <c r="BB851" s="37"/>
      <c r="BC851" s="37"/>
      <c r="BD851" s="37"/>
      <c r="BE851" s="37"/>
      <c r="BF851" s="37"/>
      <c r="BG851" s="37"/>
      <c r="BH851" s="37"/>
      <c r="BI851" s="37"/>
      <c r="BJ851" s="37"/>
      <c r="BK851" s="37"/>
      <c r="BL851" s="37"/>
      <c r="BM851" s="37"/>
      <c r="BN851" s="37"/>
      <c r="BO851" s="37"/>
      <c r="BP851" s="37"/>
      <c r="BQ851" s="37"/>
      <c r="BR851" s="37"/>
      <c r="BS851" s="37"/>
      <c r="BT851" s="37"/>
      <c r="BU851" s="37"/>
      <c r="BV851" s="37"/>
      <c r="BW851" s="37"/>
      <c r="BX851" s="37"/>
      <c r="BY851" s="37"/>
      <c r="BZ851" s="37"/>
      <c r="CA851" s="37"/>
      <c r="CB851" s="37"/>
      <c r="CC851" s="37"/>
      <c r="CD851" s="37"/>
    </row>
    <row r="852" spans="1:82" ht="16.5" customHeight="1" x14ac:dyDescent="0.15">
      <c r="A852" s="39"/>
      <c r="B852" s="39"/>
      <c r="C852" s="39"/>
      <c r="D852" s="39"/>
      <c r="E852" s="39"/>
      <c r="F852" s="39"/>
      <c r="G852" s="39"/>
      <c r="H852" s="37"/>
      <c r="I852" s="40"/>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c r="AL852" s="37"/>
      <c r="AM852" s="37"/>
      <c r="AN852" s="37"/>
      <c r="AO852" s="37"/>
      <c r="AP852" s="37"/>
      <c r="AQ852" s="37"/>
      <c r="AR852" s="37"/>
      <c r="AS852" s="37"/>
      <c r="AT852" s="37"/>
      <c r="AU852" s="37"/>
      <c r="AV852" s="37"/>
      <c r="AW852" s="37"/>
      <c r="AX852" s="37"/>
      <c r="AY852" s="37"/>
      <c r="AZ852" s="37"/>
      <c r="BA852" s="37"/>
      <c r="BB852" s="37"/>
      <c r="BC852" s="37"/>
      <c r="BD852" s="37"/>
      <c r="BE852" s="37"/>
      <c r="BF852" s="37"/>
      <c r="BG852" s="37"/>
      <c r="BH852" s="37"/>
      <c r="BI852" s="37"/>
      <c r="BJ852" s="37"/>
      <c r="BK852" s="37"/>
      <c r="BL852" s="37"/>
      <c r="BM852" s="37"/>
      <c r="BN852" s="37"/>
      <c r="BO852" s="37"/>
      <c r="BP852" s="37"/>
      <c r="BQ852" s="37"/>
      <c r="BR852" s="37"/>
      <c r="BS852" s="37"/>
      <c r="BT852" s="37"/>
      <c r="BU852" s="37"/>
      <c r="BV852" s="37"/>
      <c r="BW852" s="37"/>
      <c r="BX852" s="37"/>
      <c r="BY852" s="37"/>
      <c r="BZ852" s="37"/>
      <c r="CA852" s="37"/>
      <c r="CB852" s="37"/>
      <c r="CC852" s="37"/>
      <c r="CD852" s="37"/>
    </row>
    <row r="853" spans="1:82" ht="16.5" customHeight="1" x14ac:dyDescent="0.15">
      <c r="A853" s="39"/>
      <c r="B853" s="39"/>
      <c r="C853" s="39"/>
      <c r="D853" s="39"/>
      <c r="E853" s="39"/>
      <c r="F853" s="39"/>
      <c r="G853" s="39"/>
      <c r="H853" s="37"/>
      <c r="I853" s="40"/>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c r="AL853" s="37"/>
      <c r="AM853" s="37"/>
      <c r="AN853" s="37"/>
      <c r="AO853" s="37"/>
      <c r="AP853" s="37"/>
      <c r="AQ853" s="37"/>
      <c r="AR853" s="37"/>
      <c r="AS853" s="37"/>
      <c r="AT853" s="37"/>
      <c r="AU853" s="37"/>
      <c r="AV853" s="37"/>
      <c r="AW853" s="37"/>
      <c r="AX853" s="37"/>
      <c r="AY853" s="37"/>
      <c r="AZ853" s="37"/>
      <c r="BA853" s="37"/>
      <c r="BB853" s="37"/>
      <c r="BC853" s="37"/>
      <c r="BD853" s="37"/>
      <c r="BE853" s="37"/>
      <c r="BF853" s="37"/>
      <c r="BG853" s="37"/>
      <c r="BH853" s="37"/>
      <c r="BI853" s="37"/>
      <c r="BJ853" s="37"/>
      <c r="BK853" s="37"/>
      <c r="BL853" s="37"/>
      <c r="BM853" s="37"/>
      <c r="BN853" s="37"/>
      <c r="BO853" s="37"/>
      <c r="BP853" s="37"/>
      <c r="BQ853" s="37"/>
      <c r="BR853" s="37"/>
      <c r="BS853" s="37"/>
      <c r="BT853" s="37"/>
      <c r="BU853" s="37"/>
      <c r="BV853" s="37"/>
      <c r="BW853" s="37"/>
      <c r="BX853" s="37"/>
      <c r="BY853" s="37"/>
      <c r="BZ853" s="37"/>
      <c r="CA853" s="37"/>
      <c r="CB853" s="37"/>
      <c r="CC853" s="37"/>
      <c r="CD853" s="37"/>
    </row>
    <row r="854" spans="1:82" ht="16.5" customHeight="1" x14ac:dyDescent="0.15">
      <c r="A854" s="39"/>
      <c r="B854" s="39"/>
      <c r="C854" s="39"/>
      <c r="D854" s="39"/>
      <c r="E854" s="39"/>
      <c r="F854" s="39"/>
      <c r="G854" s="39"/>
      <c r="H854" s="37"/>
      <c r="I854" s="40"/>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c r="AL854" s="37"/>
      <c r="AM854" s="37"/>
      <c r="AN854" s="37"/>
      <c r="AO854" s="37"/>
      <c r="AP854" s="37"/>
      <c r="AQ854" s="37"/>
      <c r="AR854" s="37"/>
      <c r="AS854" s="37"/>
      <c r="AT854" s="37"/>
      <c r="AU854" s="37"/>
      <c r="AV854" s="37"/>
      <c r="AW854" s="37"/>
      <c r="AX854" s="37"/>
      <c r="AY854" s="37"/>
      <c r="AZ854" s="37"/>
      <c r="BA854" s="37"/>
      <c r="BB854" s="37"/>
      <c r="BC854" s="37"/>
      <c r="BD854" s="37"/>
      <c r="BE854" s="37"/>
      <c r="BF854" s="37"/>
      <c r="BG854" s="37"/>
      <c r="BH854" s="37"/>
      <c r="BI854" s="37"/>
      <c r="BJ854" s="37"/>
      <c r="BK854" s="37"/>
      <c r="BL854" s="37"/>
      <c r="BM854" s="37"/>
      <c r="BN854" s="37"/>
      <c r="BO854" s="37"/>
      <c r="BP854" s="37"/>
      <c r="BQ854" s="37"/>
      <c r="BR854" s="37"/>
      <c r="BS854" s="37"/>
      <c r="BT854" s="37"/>
      <c r="BU854" s="37"/>
      <c r="BV854" s="37"/>
      <c r="BW854" s="37"/>
      <c r="BX854" s="37"/>
      <c r="BY854" s="37"/>
      <c r="BZ854" s="37"/>
      <c r="CA854" s="37"/>
      <c r="CB854" s="37"/>
      <c r="CC854" s="37"/>
      <c r="CD854" s="37"/>
    </row>
    <row r="855" spans="1:82" ht="16.5" customHeight="1" x14ac:dyDescent="0.15">
      <c r="A855" s="39"/>
      <c r="B855" s="39"/>
      <c r="C855" s="39"/>
      <c r="D855" s="39"/>
      <c r="E855" s="39"/>
      <c r="F855" s="39"/>
      <c r="G855" s="39"/>
      <c r="H855" s="37"/>
      <c r="I855" s="40"/>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c r="AL855" s="37"/>
      <c r="AM855" s="37"/>
      <c r="AN855" s="37"/>
      <c r="AO855" s="37"/>
      <c r="AP855" s="37"/>
      <c r="AQ855" s="37"/>
      <c r="AR855" s="37"/>
      <c r="AS855" s="37"/>
      <c r="AT855" s="37"/>
      <c r="AU855" s="37"/>
      <c r="AV855" s="37"/>
      <c r="AW855" s="37"/>
      <c r="AX855" s="37"/>
      <c r="AY855" s="37"/>
      <c r="AZ855" s="37"/>
      <c r="BA855" s="37"/>
      <c r="BB855" s="37"/>
      <c r="BC855" s="37"/>
      <c r="BD855" s="37"/>
      <c r="BE855" s="37"/>
      <c r="BF855" s="37"/>
      <c r="BG855" s="37"/>
      <c r="BH855" s="37"/>
      <c r="BI855" s="37"/>
      <c r="BJ855" s="37"/>
      <c r="BK855" s="37"/>
      <c r="BL855" s="37"/>
      <c r="BM855" s="37"/>
      <c r="BN855" s="37"/>
      <c r="BO855" s="37"/>
      <c r="BP855" s="37"/>
      <c r="BQ855" s="37"/>
      <c r="BR855" s="37"/>
      <c r="BS855" s="37"/>
      <c r="BT855" s="37"/>
      <c r="BU855" s="37"/>
      <c r="BV855" s="37"/>
      <c r="BW855" s="37"/>
      <c r="BX855" s="37"/>
      <c r="BY855" s="37"/>
      <c r="BZ855" s="37"/>
      <c r="CA855" s="37"/>
      <c r="CB855" s="37"/>
      <c r="CC855" s="37"/>
      <c r="CD855" s="37"/>
    </row>
    <row r="856" spans="1:82" ht="16.5" customHeight="1" x14ac:dyDescent="0.15">
      <c r="A856" s="39"/>
      <c r="B856" s="39"/>
      <c r="C856" s="39"/>
      <c r="D856" s="39"/>
      <c r="E856" s="39"/>
      <c r="F856" s="39"/>
      <c r="G856" s="39"/>
      <c r="H856" s="37"/>
      <c r="I856" s="40"/>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c r="AL856" s="37"/>
      <c r="AM856" s="37"/>
      <c r="AN856" s="37"/>
      <c r="AO856" s="37"/>
      <c r="AP856" s="37"/>
      <c r="AQ856" s="37"/>
      <c r="AR856" s="37"/>
      <c r="AS856" s="37"/>
      <c r="AT856" s="37"/>
      <c r="AU856" s="37"/>
      <c r="AV856" s="37"/>
      <c r="AW856" s="37"/>
      <c r="AX856" s="37"/>
      <c r="AY856" s="37"/>
      <c r="AZ856" s="37"/>
      <c r="BA856" s="37"/>
      <c r="BB856" s="37"/>
      <c r="BC856" s="37"/>
      <c r="BD856" s="37"/>
      <c r="BE856" s="37"/>
      <c r="BF856" s="37"/>
      <c r="BG856" s="37"/>
      <c r="BH856" s="37"/>
      <c r="BI856" s="37"/>
      <c r="BJ856" s="37"/>
      <c r="BK856" s="37"/>
      <c r="BL856" s="37"/>
      <c r="BM856" s="37"/>
      <c r="BN856" s="37"/>
      <c r="BO856" s="37"/>
      <c r="BP856" s="37"/>
      <c r="BQ856" s="37"/>
      <c r="BR856" s="37"/>
      <c r="BS856" s="37"/>
      <c r="BT856" s="37"/>
      <c r="BU856" s="37"/>
      <c r="BV856" s="37"/>
      <c r="BW856" s="37"/>
      <c r="BX856" s="37"/>
      <c r="BY856" s="37"/>
      <c r="BZ856" s="37"/>
      <c r="CA856" s="37"/>
      <c r="CB856" s="37"/>
      <c r="CC856" s="37"/>
      <c r="CD856" s="37"/>
    </row>
    <row r="857" spans="1:82" ht="16.5" customHeight="1" x14ac:dyDescent="0.15">
      <c r="A857" s="39"/>
      <c r="B857" s="39"/>
      <c r="C857" s="39"/>
      <c r="D857" s="39"/>
      <c r="E857" s="39"/>
      <c r="F857" s="39"/>
      <c r="G857" s="39"/>
      <c r="H857" s="37"/>
      <c r="I857" s="40"/>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c r="AM857" s="37"/>
      <c r="AN857" s="37"/>
      <c r="AO857" s="37"/>
      <c r="AP857" s="37"/>
      <c r="AQ857" s="37"/>
      <c r="AR857" s="37"/>
      <c r="AS857" s="37"/>
      <c r="AT857" s="37"/>
      <c r="AU857" s="37"/>
      <c r="AV857" s="37"/>
      <c r="AW857" s="37"/>
      <c r="AX857" s="37"/>
      <c r="AY857" s="37"/>
      <c r="AZ857" s="37"/>
      <c r="BA857" s="37"/>
      <c r="BB857" s="37"/>
      <c r="BC857" s="37"/>
      <c r="BD857" s="37"/>
      <c r="BE857" s="37"/>
      <c r="BF857" s="37"/>
      <c r="BG857" s="37"/>
      <c r="BH857" s="37"/>
      <c r="BI857" s="37"/>
      <c r="BJ857" s="37"/>
      <c r="BK857" s="37"/>
      <c r="BL857" s="37"/>
      <c r="BM857" s="37"/>
      <c r="BN857" s="37"/>
      <c r="BO857" s="37"/>
      <c r="BP857" s="37"/>
      <c r="BQ857" s="37"/>
      <c r="BR857" s="37"/>
      <c r="BS857" s="37"/>
      <c r="BT857" s="37"/>
      <c r="BU857" s="37"/>
      <c r="BV857" s="37"/>
      <c r="BW857" s="37"/>
      <c r="BX857" s="37"/>
      <c r="BY857" s="37"/>
      <c r="BZ857" s="37"/>
      <c r="CA857" s="37"/>
      <c r="CB857" s="37"/>
      <c r="CC857" s="37"/>
      <c r="CD857" s="37"/>
    </row>
    <row r="858" spans="1:82" ht="16.5" customHeight="1" x14ac:dyDescent="0.15">
      <c r="A858" s="39"/>
      <c r="B858" s="39"/>
      <c r="C858" s="39"/>
      <c r="D858" s="39"/>
      <c r="E858" s="39"/>
      <c r="F858" s="39"/>
      <c r="G858" s="39"/>
      <c r="H858" s="37"/>
      <c r="I858" s="40"/>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c r="AL858" s="37"/>
      <c r="AM858" s="37"/>
      <c r="AN858" s="37"/>
      <c r="AO858" s="37"/>
      <c r="AP858" s="37"/>
      <c r="AQ858" s="37"/>
      <c r="AR858" s="37"/>
      <c r="AS858" s="37"/>
      <c r="AT858" s="37"/>
      <c r="AU858" s="37"/>
      <c r="AV858" s="37"/>
      <c r="AW858" s="37"/>
      <c r="AX858" s="37"/>
      <c r="AY858" s="37"/>
      <c r="AZ858" s="37"/>
      <c r="BA858" s="37"/>
      <c r="BB858" s="37"/>
      <c r="BC858" s="37"/>
      <c r="BD858" s="37"/>
      <c r="BE858" s="37"/>
      <c r="BF858" s="37"/>
      <c r="BG858" s="37"/>
      <c r="BH858" s="37"/>
      <c r="BI858" s="37"/>
      <c r="BJ858" s="37"/>
      <c r="BK858" s="37"/>
      <c r="BL858" s="37"/>
      <c r="BM858" s="37"/>
      <c r="BN858" s="37"/>
      <c r="BO858" s="37"/>
      <c r="BP858" s="37"/>
      <c r="BQ858" s="37"/>
      <c r="BR858" s="37"/>
      <c r="BS858" s="37"/>
      <c r="BT858" s="37"/>
      <c r="BU858" s="37"/>
      <c r="BV858" s="37"/>
      <c r="BW858" s="37"/>
      <c r="BX858" s="37"/>
      <c r="BY858" s="37"/>
      <c r="BZ858" s="37"/>
      <c r="CA858" s="37"/>
      <c r="CB858" s="37"/>
      <c r="CC858" s="37"/>
      <c r="CD858" s="37"/>
    </row>
    <row r="859" spans="1:82" ht="16.5" customHeight="1" x14ac:dyDescent="0.15">
      <c r="A859" s="39"/>
      <c r="B859" s="39"/>
      <c r="C859" s="39"/>
      <c r="D859" s="39"/>
      <c r="E859" s="39"/>
      <c r="F859" s="39"/>
      <c r="G859" s="39"/>
      <c r="H859" s="37"/>
      <c r="I859" s="40"/>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c r="AL859" s="37"/>
      <c r="AM859" s="37"/>
      <c r="AN859" s="37"/>
      <c r="AO859" s="37"/>
      <c r="AP859" s="37"/>
      <c r="AQ859" s="37"/>
      <c r="AR859" s="37"/>
      <c r="AS859" s="37"/>
      <c r="AT859" s="37"/>
      <c r="AU859" s="37"/>
      <c r="AV859" s="37"/>
      <c r="AW859" s="37"/>
      <c r="AX859" s="37"/>
      <c r="AY859" s="37"/>
      <c r="AZ859" s="37"/>
      <c r="BA859" s="37"/>
      <c r="BB859" s="37"/>
      <c r="BC859" s="37"/>
      <c r="BD859" s="37"/>
      <c r="BE859" s="37"/>
      <c r="BF859" s="37"/>
      <c r="BG859" s="37"/>
      <c r="BH859" s="37"/>
      <c r="BI859" s="37"/>
      <c r="BJ859" s="37"/>
      <c r="BK859" s="37"/>
      <c r="BL859" s="37"/>
      <c r="BM859" s="37"/>
      <c r="BN859" s="37"/>
      <c r="BO859" s="37"/>
      <c r="BP859" s="37"/>
      <c r="BQ859" s="37"/>
      <c r="BR859" s="37"/>
      <c r="BS859" s="37"/>
      <c r="BT859" s="37"/>
      <c r="BU859" s="37"/>
      <c r="BV859" s="37"/>
      <c r="BW859" s="37"/>
      <c r="BX859" s="37"/>
      <c r="BY859" s="37"/>
      <c r="BZ859" s="37"/>
      <c r="CA859" s="37"/>
      <c r="CB859" s="37"/>
      <c r="CC859" s="37"/>
      <c r="CD859" s="37"/>
    </row>
    <row r="860" spans="1:82" ht="16.5" customHeight="1" x14ac:dyDescent="0.15">
      <c r="A860" s="39"/>
      <c r="B860" s="39"/>
      <c r="C860" s="39"/>
      <c r="D860" s="39"/>
      <c r="E860" s="39"/>
      <c r="F860" s="39"/>
      <c r="G860" s="39"/>
      <c r="H860" s="37"/>
      <c r="I860" s="40"/>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c r="AM860" s="37"/>
      <c r="AN860" s="37"/>
      <c r="AO860" s="37"/>
      <c r="AP860" s="37"/>
      <c r="AQ860" s="37"/>
      <c r="AR860" s="37"/>
      <c r="AS860" s="37"/>
      <c r="AT860" s="37"/>
      <c r="AU860" s="37"/>
      <c r="AV860" s="37"/>
      <c r="AW860" s="37"/>
      <c r="AX860" s="37"/>
      <c r="AY860" s="37"/>
      <c r="AZ860" s="37"/>
      <c r="BA860" s="37"/>
      <c r="BB860" s="37"/>
      <c r="BC860" s="37"/>
      <c r="BD860" s="37"/>
      <c r="BE860" s="37"/>
      <c r="BF860" s="37"/>
      <c r="BG860" s="37"/>
      <c r="BH860" s="37"/>
      <c r="BI860" s="37"/>
      <c r="BJ860" s="37"/>
      <c r="BK860" s="37"/>
      <c r="BL860" s="37"/>
      <c r="BM860" s="37"/>
      <c r="BN860" s="37"/>
      <c r="BO860" s="37"/>
      <c r="BP860" s="37"/>
      <c r="BQ860" s="37"/>
      <c r="BR860" s="37"/>
      <c r="BS860" s="37"/>
      <c r="BT860" s="37"/>
      <c r="BU860" s="37"/>
      <c r="BV860" s="37"/>
      <c r="BW860" s="37"/>
      <c r="BX860" s="37"/>
      <c r="BY860" s="37"/>
      <c r="BZ860" s="37"/>
      <c r="CA860" s="37"/>
      <c r="CB860" s="37"/>
      <c r="CC860" s="37"/>
      <c r="CD860" s="37"/>
    </row>
    <row r="861" spans="1:82" ht="16.5" customHeight="1" x14ac:dyDescent="0.15">
      <c r="A861" s="39"/>
      <c r="B861" s="39"/>
      <c r="C861" s="39"/>
      <c r="D861" s="39"/>
      <c r="E861" s="39"/>
      <c r="F861" s="39"/>
      <c r="G861" s="39"/>
      <c r="H861" s="37"/>
      <c r="I861" s="40"/>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c r="AL861" s="37"/>
      <c r="AM861" s="37"/>
      <c r="AN861" s="37"/>
      <c r="AO861" s="37"/>
      <c r="AP861" s="37"/>
      <c r="AQ861" s="37"/>
      <c r="AR861" s="37"/>
      <c r="AS861" s="37"/>
      <c r="AT861" s="37"/>
      <c r="AU861" s="37"/>
      <c r="AV861" s="37"/>
      <c r="AW861" s="37"/>
      <c r="AX861" s="37"/>
      <c r="AY861" s="37"/>
      <c r="AZ861" s="37"/>
      <c r="BA861" s="37"/>
      <c r="BB861" s="37"/>
      <c r="BC861" s="37"/>
      <c r="BD861" s="37"/>
      <c r="BE861" s="37"/>
      <c r="BF861" s="37"/>
      <c r="BG861" s="37"/>
      <c r="BH861" s="37"/>
      <c r="BI861" s="37"/>
      <c r="BJ861" s="37"/>
      <c r="BK861" s="37"/>
      <c r="BL861" s="37"/>
      <c r="BM861" s="37"/>
      <c r="BN861" s="37"/>
      <c r="BO861" s="37"/>
      <c r="BP861" s="37"/>
      <c r="BQ861" s="37"/>
      <c r="BR861" s="37"/>
      <c r="BS861" s="37"/>
      <c r="BT861" s="37"/>
      <c r="BU861" s="37"/>
      <c r="BV861" s="37"/>
      <c r="BW861" s="37"/>
      <c r="BX861" s="37"/>
      <c r="BY861" s="37"/>
      <c r="BZ861" s="37"/>
      <c r="CA861" s="37"/>
      <c r="CB861" s="37"/>
      <c r="CC861" s="37"/>
      <c r="CD861" s="37"/>
    </row>
    <row r="862" spans="1:82" ht="16.5" customHeight="1" x14ac:dyDescent="0.15">
      <c r="A862" s="39"/>
      <c r="B862" s="39"/>
      <c r="C862" s="39"/>
      <c r="D862" s="39"/>
      <c r="E862" s="39"/>
      <c r="F862" s="39"/>
      <c r="G862" s="39"/>
      <c r="H862" s="37"/>
      <c r="I862" s="40"/>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c r="AL862" s="37"/>
      <c r="AM862" s="37"/>
      <c r="AN862" s="37"/>
      <c r="AO862" s="37"/>
      <c r="AP862" s="37"/>
      <c r="AQ862" s="37"/>
      <c r="AR862" s="37"/>
      <c r="AS862" s="37"/>
      <c r="AT862" s="37"/>
      <c r="AU862" s="37"/>
      <c r="AV862" s="37"/>
      <c r="AW862" s="37"/>
      <c r="AX862" s="37"/>
      <c r="AY862" s="37"/>
      <c r="AZ862" s="37"/>
      <c r="BA862" s="37"/>
      <c r="BB862" s="37"/>
      <c r="BC862" s="37"/>
      <c r="BD862" s="37"/>
      <c r="BE862" s="37"/>
      <c r="BF862" s="37"/>
      <c r="BG862" s="37"/>
      <c r="BH862" s="37"/>
      <c r="BI862" s="37"/>
      <c r="BJ862" s="37"/>
      <c r="BK862" s="37"/>
      <c r="BL862" s="37"/>
      <c r="BM862" s="37"/>
      <c r="BN862" s="37"/>
      <c r="BO862" s="37"/>
      <c r="BP862" s="37"/>
      <c r="BQ862" s="37"/>
      <c r="BR862" s="37"/>
      <c r="BS862" s="37"/>
      <c r="BT862" s="37"/>
      <c r="BU862" s="37"/>
      <c r="BV862" s="37"/>
      <c r="BW862" s="37"/>
      <c r="BX862" s="37"/>
      <c r="BY862" s="37"/>
      <c r="BZ862" s="37"/>
      <c r="CA862" s="37"/>
      <c r="CB862" s="37"/>
      <c r="CC862" s="37"/>
      <c r="CD862" s="37"/>
    </row>
    <row r="863" spans="1:82" ht="16.5" customHeight="1" x14ac:dyDescent="0.15">
      <c r="A863" s="39"/>
      <c r="B863" s="39"/>
      <c r="C863" s="39"/>
      <c r="D863" s="39"/>
      <c r="E863" s="39"/>
      <c r="F863" s="39"/>
      <c r="G863" s="39"/>
      <c r="H863" s="37"/>
      <c r="I863" s="40"/>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c r="AL863" s="37"/>
      <c r="AM863" s="37"/>
      <c r="AN863" s="37"/>
      <c r="AO863" s="37"/>
      <c r="AP863" s="37"/>
      <c r="AQ863" s="37"/>
      <c r="AR863" s="37"/>
      <c r="AS863" s="37"/>
      <c r="AT863" s="37"/>
      <c r="AU863" s="37"/>
      <c r="AV863" s="37"/>
      <c r="AW863" s="37"/>
      <c r="AX863" s="37"/>
      <c r="AY863" s="37"/>
      <c r="AZ863" s="37"/>
      <c r="BA863" s="37"/>
      <c r="BB863" s="37"/>
      <c r="BC863" s="37"/>
      <c r="BD863" s="37"/>
      <c r="BE863" s="37"/>
      <c r="BF863" s="37"/>
      <c r="BG863" s="37"/>
      <c r="BH863" s="37"/>
      <c r="BI863" s="37"/>
      <c r="BJ863" s="37"/>
      <c r="BK863" s="37"/>
      <c r="BL863" s="37"/>
      <c r="BM863" s="37"/>
      <c r="BN863" s="37"/>
      <c r="BO863" s="37"/>
      <c r="BP863" s="37"/>
      <c r="BQ863" s="37"/>
      <c r="BR863" s="37"/>
      <c r="BS863" s="37"/>
      <c r="BT863" s="37"/>
      <c r="BU863" s="37"/>
      <c r="BV863" s="37"/>
      <c r="BW863" s="37"/>
      <c r="BX863" s="37"/>
      <c r="BY863" s="37"/>
      <c r="BZ863" s="37"/>
      <c r="CA863" s="37"/>
      <c r="CB863" s="37"/>
      <c r="CC863" s="37"/>
      <c r="CD863" s="37"/>
    </row>
    <row r="864" spans="1:82" ht="16.5" customHeight="1" x14ac:dyDescent="0.15">
      <c r="A864" s="39"/>
      <c r="B864" s="39"/>
      <c r="C864" s="39"/>
      <c r="D864" s="39"/>
      <c r="E864" s="39"/>
      <c r="F864" s="39"/>
      <c r="G864" s="39"/>
      <c r="H864" s="37"/>
      <c r="I864" s="40"/>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c r="AL864" s="37"/>
      <c r="AM864" s="37"/>
      <c r="AN864" s="37"/>
      <c r="AO864" s="37"/>
      <c r="AP864" s="37"/>
      <c r="AQ864" s="37"/>
      <c r="AR864" s="37"/>
      <c r="AS864" s="37"/>
      <c r="AT864" s="37"/>
      <c r="AU864" s="37"/>
      <c r="AV864" s="37"/>
      <c r="AW864" s="37"/>
      <c r="AX864" s="37"/>
      <c r="AY864" s="37"/>
      <c r="AZ864" s="37"/>
      <c r="BA864" s="37"/>
      <c r="BB864" s="37"/>
      <c r="BC864" s="37"/>
      <c r="BD864" s="37"/>
      <c r="BE864" s="37"/>
      <c r="BF864" s="37"/>
      <c r="BG864" s="37"/>
      <c r="BH864" s="37"/>
      <c r="BI864" s="37"/>
      <c r="BJ864" s="37"/>
      <c r="BK864" s="37"/>
      <c r="BL864" s="37"/>
      <c r="BM864" s="37"/>
      <c r="BN864" s="37"/>
      <c r="BO864" s="37"/>
      <c r="BP864" s="37"/>
      <c r="BQ864" s="37"/>
      <c r="BR864" s="37"/>
      <c r="BS864" s="37"/>
      <c r="BT864" s="37"/>
      <c r="BU864" s="37"/>
      <c r="BV864" s="37"/>
      <c r="BW864" s="37"/>
      <c r="BX864" s="37"/>
      <c r="BY864" s="37"/>
      <c r="BZ864" s="37"/>
      <c r="CA864" s="37"/>
      <c r="CB864" s="37"/>
      <c r="CC864" s="37"/>
      <c r="CD864" s="37"/>
    </row>
    <row r="865" spans="1:82" ht="16.5" customHeight="1" x14ac:dyDescent="0.15">
      <c r="A865" s="39"/>
      <c r="B865" s="39"/>
      <c r="C865" s="39"/>
      <c r="D865" s="39"/>
      <c r="E865" s="39"/>
      <c r="F865" s="39"/>
      <c r="G865" s="39"/>
      <c r="H865" s="37"/>
      <c r="I865" s="40"/>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c r="AL865" s="37"/>
      <c r="AM865" s="37"/>
      <c r="AN865" s="37"/>
      <c r="AO865" s="37"/>
      <c r="AP865" s="37"/>
      <c r="AQ865" s="37"/>
      <c r="AR865" s="37"/>
      <c r="AS865" s="37"/>
      <c r="AT865" s="37"/>
      <c r="AU865" s="37"/>
      <c r="AV865" s="37"/>
      <c r="AW865" s="37"/>
      <c r="AX865" s="37"/>
      <c r="AY865" s="37"/>
      <c r="AZ865" s="37"/>
      <c r="BA865" s="37"/>
      <c r="BB865" s="37"/>
      <c r="BC865" s="37"/>
      <c r="BD865" s="37"/>
      <c r="BE865" s="37"/>
      <c r="BF865" s="37"/>
      <c r="BG865" s="37"/>
      <c r="BH865" s="37"/>
      <c r="BI865" s="37"/>
      <c r="BJ865" s="37"/>
      <c r="BK865" s="37"/>
      <c r="BL865" s="37"/>
      <c r="BM865" s="37"/>
      <c r="BN865" s="37"/>
      <c r="BO865" s="37"/>
      <c r="BP865" s="37"/>
      <c r="BQ865" s="37"/>
      <c r="BR865" s="37"/>
      <c r="BS865" s="37"/>
      <c r="BT865" s="37"/>
      <c r="BU865" s="37"/>
      <c r="BV865" s="37"/>
      <c r="BW865" s="37"/>
      <c r="BX865" s="37"/>
      <c r="BY865" s="37"/>
      <c r="BZ865" s="37"/>
      <c r="CA865" s="37"/>
      <c r="CB865" s="37"/>
      <c r="CC865" s="37"/>
      <c r="CD865" s="37"/>
    </row>
    <row r="866" spans="1:82" ht="16.5" customHeight="1" x14ac:dyDescent="0.15">
      <c r="A866" s="39"/>
      <c r="B866" s="39"/>
      <c r="C866" s="39"/>
      <c r="D866" s="39"/>
      <c r="E866" s="39"/>
      <c r="F866" s="39"/>
      <c r="G866" s="39"/>
      <c r="H866" s="37"/>
      <c r="I866" s="40"/>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c r="AL866" s="37"/>
      <c r="AM866" s="37"/>
      <c r="AN866" s="37"/>
      <c r="AO866" s="37"/>
      <c r="AP866" s="37"/>
      <c r="AQ866" s="37"/>
      <c r="AR866" s="37"/>
      <c r="AS866" s="37"/>
      <c r="AT866" s="37"/>
      <c r="AU866" s="37"/>
      <c r="AV866" s="37"/>
      <c r="AW866" s="37"/>
      <c r="AX866" s="37"/>
      <c r="AY866" s="37"/>
      <c r="AZ866" s="37"/>
      <c r="BA866" s="37"/>
      <c r="BB866" s="37"/>
      <c r="BC866" s="37"/>
      <c r="BD866" s="37"/>
      <c r="BE866" s="37"/>
      <c r="BF866" s="37"/>
      <c r="BG866" s="37"/>
      <c r="BH866" s="37"/>
      <c r="BI866" s="37"/>
      <c r="BJ866" s="37"/>
      <c r="BK866" s="37"/>
      <c r="BL866" s="37"/>
      <c r="BM866" s="37"/>
      <c r="BN866" s="37"/>
      <c r="BO866" s="37"/>
      <c r="BP866" s="37"/>
      <c r="BQ866" s="37"/>
      <c r="BR866" s="37"/>
      <c r="BS866" s="37"/>
      <c r="BT866" s="37"/>
      <c r="BU866" s="37"/>
      <c r="BV866" s="37"/>
      <c r="BW866" s="37"/>
      <c r="BX866" s="37"/>
      <c r="BY866" s="37"/>
      <c r="BZ866" s="37"/>
      <c r="CA866" s="37"/>
      <c r="CB866" s="37"/>
      <c r="CC866" s="37"/>
      <c r="CD866" s="37"/>
    </row>
    <row r="867" spans="1:82" ht="16.5" customHeight="1" x14ac:dyDescent="0.15">
      <c r="A867" s="39"/>
      <c r="B867" s="39"/>
      <c r="C867" s="39"/>
      <c r="D867" s="39"/>
      <c r="E867" s="39"/>
      <c r="F867" s="39"/>
      <c r="G867" s="39"/>
      <c r="H867" s="37"/>
      <c r="I867" s="40"/>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c r="AL867" s="37"/>
      <c r="AM867" s="37"/>
      <c r="AN867" s="37"/>
      <c r="AO867" s="37"/>
      <c r="AP867" s="37"/>
      <c r="AQ867" s="37"/>
      <c r="AR867" s="37"/>
      <c r="AS867" s="37"/>
      <c r="AT867" s="37"/>
      <c r="AU867" s="37"/>
      <c r="AV867" s="37"/>
      <c r="AW867" s="37"/>
      <c r="AX867" s="37"/>
      <c r="AY867" s="37"/>
      <c r="AZ867" s="37"/>
      <c r="BA867" s="37"/>
      <c r="BB867" s="37"/>
      <c r="BC867" s="37"/>
      <c r="BD867" s="37"/>
      <c r="BE867" s="37"/>
      <c r="BF867" s="37"/>
      <c r="BG867" s="37"/>
      <c r="BH867" s="37"/>
      <c r="BI867" s="37"/>
      <c r="BJ867" s="37"/>
      <c r="BK867" s="37"/>
      <c r="BL867" s="37"/>
      <c r="BM867" s="37"/>
      <c r="BN867" s="37"/>
      <c r="BO867" s="37"/>
      <c r="BP867" s="37"/>
      <c r="BQ867" s="37"/>
      <c r="BR867" s="37"/>
      <c r="BS867" s="37"/>
      <c r="BT867" s="37"/>
      <c r="BU867" s="37"/>
      <c r="BV867" s="37"/>
      <c r="BW867" s="37"/>
      <c r="BX867" s="37"/>
      <c r="BY867" s="37"/>
      <c r="BZ867" s="37"/>
      <c r="CA867" s="37"/>
      <c r="CB867" s="37"/>
      <c r="CC867" s="37"/>
      <c r="CD867" s="37"/>
    </row>
    <row r="868" spans="1:82" ht="16.5" customHeight="1" x14ac:dyDescent="0.15">
      <c r="A868" s="39"/>
      <c r="B868" s="39"/>
      <c r="C868" s="39"/>
      <c r="D868" s="39"/>
      <c r="E868" s="39"/>
      <c r="F868" s="39"/>
      <c r="G868" s="39"/>
      <c r="H868" s="37"/>
      <c r="I868" s="40"/>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c r="AL868" s="37"/>
      <c r="AM868" s="37"/>
      <c r="AN868" s="37"/>
      <c r="AO868" s="37"/>
      <c r="AP868" s="37"/>
      <c r="AQ868" s="37"/>
      <c r="AR868" s="37"/>
      <c r="AS868" s="37"/>
      <c r="AT868" s="37"/>
      <c r="AU868" s="37"/>
      <c r="AV868" s="37"/>
      <c r="AW868" s="37"/>
      <c r="AX868" s="37"/>
      <c r="AY868" s="37"/>
      <c r="AZ868" s="37"/>
      <c r="BA868" s="37"/>
      <c r="BB868" s="37"/>
      <c r="BC868" s="37"/>
      <c r="BD868" s="37"/>
      <c r="BE868" s="37"/>
      <c r="BF868" s="37"/>
      <c r="BG868" s="37"/>
      <c r="BH868" s="37"/>
      <c r="BI868" s="37"/>
      <c r="BJ868" s="37"/>
      <c r="BK868" s="37"/>
      <c r="BL868" s="37"/>
      <c r="BM868" s="37"/>
      <c r="BN868" s="37"/>
      <c r="BO868" s="37"/>
      <c r="BP868" s="37"/>
      <c r="BQ868" s="37"/>
      <c r="BR868" s="37"/>
      <c r="BS868" s="37"/>
      <c r="BT868" s="37"/>
      <c r="BU868" s="37"/>
      <c r="BV868" s="37"/>
      <c r="BW868" s="37"/>
      <c r="BX868" s="37"/>
      <c r="BY868" s="37"/>
      <c r="BZ868" s="37"/>
      <c r="CA868" s="37"/>
      <c r="CB868" s="37"/>
      <c r="CC868" s="37"/>
      <c r="CD868" s="37"/>
    </row>
    <row r="869" spans="1:82" ht="16.5" customHeight="1" x14ac:dyDescent="0.15">
      <c r="A869" s="39"/>
      <c r="B869" s="39"/>
      <c r="C869" s="39"/>
      <c r="D869" s="39"/>
      <c r="E869" s="39"/>
      <c r="F869" s="39"/>
      <c r="G869" s="39"/>
      <c r="H869" s="37"/>
      <c r="I869" s="40"/>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c r="AL869" s="37"/>
      <c r="AM869" s="37"/>
      <c r="AN869" s="37"/>
      <c r="AO869" s="37"/>
      <c r="AP869" s="37"/>
      <c r="AQ869" s="37"/>
      <c r="AR869" s="37"/>
      <c r="AS869" s="37"/>
      <c r="AT869" s="37"/>
      <c r="AU869" s="37"/>
      <c r="AV869" s="37"/>
      <c r="AW869" s="37"/>
      <c r="AX869" s="37"/>
      <c r="AY869" s="37"/>
      <c r="AZ869" s="37"/>
      <c r="BA869" s="37"/>
      <c r="BB869" s="37"/>
      <c r="BC869" s="37"/>
      <c r="BD869" s="37"/>
      <c r="BE869" s="37"/>
      <c r="BF869" s="37"/>
      <c r="BG869" s="37"/>
      <c r="BH869" s="37"/>
      <c r="BI869" s="37"/>
      <c r="BJ869" s="37"/>
      <c r="BK869" s="37"/>
      <c r="BL869" s="37"/>
      <c r="BM869" s="37"/>
      <c r="BN869" s="37"/>
      <c r="BO869" s="37"/>
      <c r="BP869" s="37"/>
      <c r="BQ869" s="37"/>
      <c r="BR869" s="37"/>
      <c r="BS869" s="37"/>
      <c r="BT869" s="37"/>
      <c r="BU869" s="37"/>
      <c r="BV869" s="37"/>
      <c r="BW869" s="37"/>
      <c r="BX869" s="37"/>
      <c r="BY869" s="37"/>
      <c r="BZ869" s="37"/>
      <c r="CA869" s="37"/>
      <c r="CB869" s="37"/>
      <c r="CC869" s="37"/>
      <c r="CD869" s="37"/>
    </row>
    <row r="870" spans="1:82" ht="16.5" customHeight="1" x14ac:dyDescent="0.15">
      <c r="A870" s="39"/>
      <c r="B870" s="39"/>
      <c r="C870" s="39"/>
      <c r="D870" s="39"/>
      <c r="E870" s="39"/>
      <c r="F870" s="39"/>
      <c r="G870" s="39"/>
      <c r="H870" s="37"/>
      <c r="I870" s="40"/>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c r="AL870" s="37"/>
      <c r="AM870" s="37"/>
      <c r="AN870" s="37"/>
      <c r="AO870" s="37"/>
      <c r="AP870" s="37"/>
      <c r="AQ870" s="37"/>
      <c r="AR870" s="37"/>
      <c r="AS870" s="37"/>
      <c r="AT870" s="37"/>
      <c r="AU870" s="37"/>
      <c r="AV870" s="37"/>
      <c r="AW870" s="37"/>
      <c r="AX870" s="37"/>
      <c r="AY870" s="37"/>
      <c r="AZ870" s="37"/>
      <c r="BA870" s="37"/>
      <c r="BB870" s="37"/>
      <c r="BC870" s="37"/>
      <c r="BD870" s="37"/>
      <c r="BE870" s="37"/>
      <c r="BF870" s="37"/>
      <c r="BG870" s="37"/>
      <c r="BH870" s="37"/>
      <c r="BI870" s="37"/>
      <c r="BJ870" s="37"/>
      <c r="BK870" s="37"/>
      <c r="BL870" s="37"/>
      <c r="BM870" s="37"/>
      <c r="BN870" s="37"/>
      <c r="BO870" s="37"/>
      <c r="BP870" s="37"/>
      <c r="BQ870" s="37"/>
      <c r="BR870" s="37"/>
      <c r="BS870" s="37"/>
      <c r="BT870" s="37"/>
      <c r="BU870" s="37"/>
      <c r="BV870" s="37"/>
      <c r="BW870" s="37"/>
      <c r="BX870" s="37"/>
      <c r="BY870" s="37"/>
      <c r="BZ870" s="37"/>
      <c r="CA870" s="37"/>
      <c r="CB870" s="37"/>
      <c r="CC870" s="37"/>
      <c r="CD870" s="37"/>
    </row>
    <row r="871" spans="1:82" ht="16.5" customHeight="1" x14ac:dyDescent="0.15">
      <c r="A871" s="39"/>
      <c r="B871" s="39"/>
      <c r="C871" s="39"/>
      <c r="D871" s="39"/>
      <c r="E871" s="39"/>
      <c r="F871" s="39"/>
      <c r="G871" s="39"/>
      <c r="H871" s="37"/>
      <c r="I871" s="40"/>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c r="AL871" s="37"/>
      <c r="AM871" s="37"/>
      <c r="AN871" s="37"/>
      <c r="AO871" s="37"/>
      <c r="AP871" s="37"/>
      <c r="AQ871" s="37"/>
      <c r="AR871" s="37"/>
      <c r="AS871" s="37"/>
      <c r="AT871" s="37"/>
      <c r="AU871" s="37"/>
      <c r="AV871" s="37"/>
      <c r="AW871" s="37"/>
      <c r="AX871" s="37"/>
      <c r="AY871" s="37"/>
      <c r="AZ871" s="37"/>
      <c r="BA871" s="37"/>
      <c r="BB871" s="37"/>
      <c r="BC871" s="37"/>
      <c r="BD871" s="37"/>
      <c r="BE871" s="37"/>
      <c r="BF871" s="37"/>
      <c r="BG871" s="37"/>
      <c r="BH871" s="37"/>
      <c r="BI871" s="37"/>
      <c r="BJ871" s="37"/>
      <c r="BK871" s="37"/>
      <c r="BL871" s="37"/>
      <c r="BM871" s="37"/>
      <c r="BN871" s="37"/>
      <c r="BO871" s="37"/>
      <c r="BP871" s="37"/>
      <c r="BQ871" s="37"/>
      <c r="BR871" s="37"/>
      <c r="BS871" s="37"/>
      <c r="BT871" s="37"/>
      <c r="BU871" s="37"/>
      <c r="BV871" s="37"/>
      <c r="BW871" s="37"/>
      <c r="BX871" s="37"/>
      <c r="BY871" s="37"/>
      <c r="BZ871" s="37"/>
      <c r="CA871" s="37"/>
      <c r="CB871" s="37"/>
      <c r="CC871" s="37"/>
      <c r="CD871" s="37"/>
    </row>
    <row r="872" spans="1:82" ht="16.5" customHeight="1" x14ac:dyDescent="0.15">
      <c r="A872" s="39"/>
      <c r="B872" s="39"/>
      <c r="C872" s="39"/>
      <c r="D872" s="39"/>
      <c r="E872" s="39"/>
      <c r="F872" s="39"/>
      <c r="G872" s="39"/>
      <c r="H872" s="37"/>
      <c r="I872" s="40"/>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c r="AL872" s="37"/>
      <c r="AM872" s="37"/>
      <c r="AN872" s="37"/>
      <c r="AO872" s="37"/>
      <c r="AP872" s="37"/>
      <c r="AQ872" s="37"/>
      <c r="AR872" s="37"/>
      <c r="AS872" s="37"/>
      <c r="AT872" s="37"/>
      <c r="AU872" s="37"/>
      <c r="AV872" s="37"/>
      <c r="AW872" s="37"/>
      <c r="AX872" s="37"/>
      <c r="AY872" s="37"/>
      <c r="AZ872" s="37"/>
      <c r="BA872" s="37"/>
      <c r="BB872" s="37"/>
      <c r="BC872" s="37"/>
      <c r="BD872" s="37"/>
      <c r="BE872" s="37"/>
      <c r="BF872" s="37"/>
      <c r="BG872" s="37"/>
      <c r="BH872" s="37"/>
      <c r="BI872" s="37"/>
      <c r="BJ872" s="37"/>
      <c r="BK872" s="37"/>
      <c r="BL872" s="37"/>
      <c r="BM872" s="37"/>
      <c r="BN872" s="37"/>
      <c r="BO872" s="37"/>
      <c r="BP872" s="37"/>
      <c r="BQ872" s="37"/>
      <c r="BR872" s="37"/>
      <c r="BS872" s="37"/>
      <c r="BT872" s="37"/>
      <c r="BU872" s="37"/>
      <c r="BV872" s="37"/>
      <c r="BW872" s="37"/>
      <c r="BX872" s="37"/>
      <c r="BY872" s="37"/>
      <c r="BZ872" s="37"/>
      <c r="CA872" s="37"/>
      <c r="CB872" s="37"/>
      <c r="CC872" s="37"/>
      <c r="CD872" s="37"/>
    </row>
    <row r="873" spans="1:82" ht="16.5" customHeight="1" x14ac:dyDescent="0.15">
      <c r="A873" s="39"/>
      <c r="B873" s="39"/>
      <c r="C873" s="39"/>
      <c r="D873" s="39"/>
      <c r="E873" s="39"/>
      <c r="F873" s="39"/>
      <c r="G873" s="39"/>
      <c r="H873" s="37"/>
      <c r="I873" s="40"/>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c r="AL873" s="37"/>
      <c r="AM873" s="37"/>
      <c r="AN873" s="37"/>
      <c r="AO873" s="37"/>
      <c r="AP873" s="37"/>
      <c r="AQ873" s="37"/>
      <c r="AR873" s="37"/>
      <c r="AS873" s="37"/>
      <c r="AT873" s="37"/>
      <c r="AU873" s="37"/>
      <c r="AV873" s="37"/>
      <c r="AW873" s="37"/>
      <c r="AX873" s="37"/>
      <c r="AY873" s="37"/>
      <c r="AZ873" s="37"/>
      <c r="BA873" s="37"/>
      <c r="BB873" s="37"/>
      <c r="BC873" s="37"/>
      <c r="BD873" s="37"/>
      <c r="BE873" s="37"/>
      <c r="BF873" s="37"/>
      <c r="BG873" s="37"/>
      <c r="BH873" s="37"/>
      <c r="BI873" s="37"/>
      <c r="BJ873" s="37"/>
      <c r="BK873" s="37"/>
      <c r="BL873" s="37"/>
      <c r="BM873" s="37"/>
      <c r="BN873" s="37"/>
      <c r="BO873" s="37"/>
      <c r="BP873" s="37"/>
      <c r="BQ873" s="37"/>
      <c r="BR873" s="37"/>
      <c r="BS873" s="37"/>
      <c r="BT873" s="37"/>
      <c r="BU873" s="37"/>
      <c r="BV873" s="37"/>
      <c r="BW873" s="37"/>
      <c r="BX873" s="37"/>
      <c r="BY873" s="37"/>
      <c r="BZ873" s="37"/>
      <c r="CA873" s="37"/>
      <c r="CB873" s="37"/>
      <c r="CC873" s="37"/>
      <c r="CD873" s="37"/>
    </row>
    <row r="874" spans="1:82" ht="16.5" customHeight="1" x14ac:dyDescent="0.15">
      <c r="A874" s="39"/>
      <c r="B874" s="39"/>
      <c r="C874" s="39"/>
      <c r="D874" s="39"/>
      <c r="E874" s="39"/>
      <c r="F874" s="39"/>
      <c r="G874" s="39"/>
      <c r="H874" s="37"/>
      <c r="I874" s="40"/>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c r="AL874" s="37"/>
      <c r="AM874" s="37"/>
      <c r="AN874" s="37"/>
      <c r="AO874" s="37"/>
      <c r="AP874" s="37"/>
      <c r="AQ874" s="37"/>
      <c r="AR874" s="37"/>
      <c r="AS874" s="37"/>
      <c r="AT874" s="37"/>
      <c r="AU874" s="37"/>
      <c r="AV874" s="37"/>
      <c r="AW874" s="37"/>
      <c r="AX874" s="37"/>
      <c r="AY874" s="37"/>
      <c r="AZ874" s="37"/>
      <c r="BA874" s="37"/>
      <c r="BB874" s="37"/>
      <c r="BC874" s="37"/>
      <c r="BD874" s="37"/>
      <c r="BE874" s="37"/>
      <c r="BF874" s="37"/>
      <c r="BG874" s="37"/>
      <c r="BH874" s="37"/>
      <c r="BI874" s="37"/>
      <c r="BJ874" s="37"/>
      <c r="BK874" s="37"/>
      <c r="BL874" s="37"/>
      <c r="BM874" s="37"/>
      <c r="BN874" s="37"/>
      <c r="BO874" s="37"/>
      <c r="BP874" s="37"/>
      <c r="BQ874" s="37"/>
      <c r="BR874" s="37"/>
      <c r="BS874" s="37"/>
      <c r="BT874" s="37"/>
      <c r="BU874" s="37"/>
      <c r="BV874" s="37"/>
      <c r="BW874" s="37"/>
      <c r="BX874" s="37"/>
      <c r="BY874" s="37"/>
      <c r="BZ874" s="37"/>
      <c r="CA874" s="37"/>
      <c r="CB874" s="37"/>
      <c r="CC874" s="37"/>
      <c r="CD874" s="37"/>
    </row>
    <row r="875" spans="1:82" ht="16.5" customHeight="1" x14ac:dyDescent="0.15">
      <c r="A875" s="39"/>
      <c r="B875" s="39"/>
      <c r="C875" s="39"/>
      <c r="D875" s="39"/>
      <c r="E875" s="39"/>
      <c r="F875" s="39"/>
      <c r="G875" s="39"/>
      <c r="H875" s="37"/>
      <c r="I875" s="40"/>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c r="AJ875" s="37"/>
      <c r="AK875" s="37"/>
      <c r="AL875" s="37"/>
      <c r="AM875" s="37"/>
      <c r="AN875" s="37"/>
      <c r="AO875" s="37"/>
      <c r="AP875" s="37"/>
      <c r="AQ875" s="37"/>
      <c r="AR875" s="37"/>
      <c r="AS875" s="37"/>
      <c r="AT875" s="37"/>
      <c r="AU875" s="37"/>
      <c r="AV875" s="37"/>
      <c r="AW875" s="37"/>
      <c r="AX875" s="37"/>
      <c r="AY875" s="37"/>
      <c r="AZ875" s="37"/>
      <c r="BA875" s="37"/>
      <c r="BB875" s="37"/>
      <c r="BC875" s="37"/>
      <c r="BD875" s="37"/>
      <c r="BE875" s="37"/>
      <c r="BF875" s="37"/>
      <c r="BG875" s="37"/>
      <c r="BH875" s="37"/>
      <c r="BI875" s="37"/>
      <c r="BJ875" s="37"/>
      <c r="BK875" s="37"/>
      <c r="BL875" s="37"/>
      <c r="BM875" s="37"/>
      <c r="BN875" s="37"/>
      <c r="BO875" s="37"/>
      <c r="BP875" s="37"/>
      <c r="BQ875" s="37"/>
      <c r="BR875" s="37"/>
      <c r="BS875" s="37"/>
      <c r="BT875" s="37"/>
      <c r="BU875" s="37"/>
      <c r="BV875" s="37"/>
      <c r="BW875" s="37"/>
      <c r="BX875" s="37"/>
      <c r="BY875" s="37"/>
      <c r="BZ875" s="37"/>
      <c r="CA875" s="37"/>
      <c r="CB875" s="37"/>
      <c r="CC875" s="37"/>
      <c r="CD875" s="37"/>
    </row>
    <row r="876" spans="1:82" ht="16.5" customHeight="1" x14ac:dyDescent="0.15">
      <c r="A876" s="39"/>
      <c r="B876" s="39"/>
      <c r="C876" s="39"/>
      <c r="D876" s="39"/>
      <c r="E876" s="39"/>
      <c r="F876" s="39"/>
      <c r="G876" s="39"/>
      <c r="H876" s="37"/>
      <c r="I876" s="40"/>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c r="AL876" s="37"/>
      <c r="AM876" s="37"/>
      <c r="AN876" s="37"/>
      <c r="AO876" s="37"/>
      <c r="AP876" s="37"/>
      <c r="AQ876" s="37"/>
      <c r="AR876" s="37"/>
      <c r="AS876" s="37"/>
      <c r="AT876" s="37"/>
      <c r="AU876" s="37"/>
      <c r="AV876" s="37"/>
      <c r="AW876" s="37"/>
      <c r="AX876" s="37"/>
      <c r="AY876" s="37"/>
      <c r="AZ876" s="37"/>
      <c r="BA876" s="37"/>
      <c r="BB876" s="37"/>
      <c r="BC876" s="37"/>
      <c r="BD876" s="37"/>
      <c r="BE876" s="37"/>
      <c r="BF876" s="37"/>
      <c r="BG876" s="37"/>
      <c r="BH876" s="37"/>
      <c r="BI876" s="37"/>
      <c r="BJ876" s="37"/>
      <c r="BK876" s="37"/>
      <c r="BL876" s="37"/>
      <c r="BM876" s="37"/>
      <c r="BN876" s="37"/>
      <c r="BO876" s="37"/>
      <c r="BP876" s="37"/>
      <c r="BQ876" s="37"/>
      <c r="BR876" s="37"/>
      <c r="BS876" s="37"/>
      <c r="BT876" s="37"/>
      <c r="BU876" s="37"/>
      <c r="BV876" s="37"/>
      <c r="BW876" s="37"/>
      <c r="BX876" s="37"/>
      <c r="BY876" s="37"/>
      <c r="BZ876" s="37"/>
      <c r="CA876" s="37"/>
      <c r="CB876" s="37"/>
      <c r="CC876" s="37"/>
      <c r="CD876" s="37"/>
    </row>
    <row r="877" spans="1:82" ht="16.5" customHeight="1" x14ac:dyDescent="0.15">
      <c r="A877" s="39"/>
      <c r="B877" s="39"/>
      <c r="C877" s="39"/>
      <c r="D877" s="39"/>
      <c r="E877" s="39"/>
      <c r="F877" s="39"/>
      <c r="G877" s="39"/>
      <c r="H877" s="37"/>
      <c r="I877" s="40"/>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c r="AL877" s="37"/>
      <c r="AM877" s="37"/>
      <c r="AN877" s="37"/>
      <c r="AO877" s="37"/>
      <c r="AP877" s="37"/>
      <c r="AQ877" s="37"/>
      <c r="AR877" s="37"/>
      <c r="AS877" s="37"/>
      <c r="AT877" s="37"/>
      <c r="AU877" s="37"/>
      <c r="AV877" s="37"/>
      <c r="AW877" s="37"/>
      <c r="AX877" s="37"/>
      <c r="AY877" s="37"/>
      <c r="AZ877" s="37"/>
      <c r="BA877" s="37"/>
      <c r="BB877" s="37"/>
      <c r="BC877" s="37"/>
      <c r="BD877" s="37"/>
      <c r="BE877" s="37"/>
      <c r="BF877" s="37"/>
      <c r="BG877" s="37"/>
      <c r="BH877" s="37"/>
      <c r="BI877" s="37"/>
      <c r="BJ877" s="37"/>
      <c r="BK877" s="37"/>
      <c r="BL877" s="37"/>
      <c r="BM877" s="37"/>
      <c r="BN877" s="37"/>
      <c r="BO877" s="37"/>
      <c r="BP877" s="37"/>
      <c r="BQ877" s="37"/>
      <c r="BR877" s="37"/>
      <c r="BS877" s="37"/>
      <c r="BT877" s="37"/>
      <c r="BU877" s="37"/>
      <c r="BV877" s="37"/>
      <c r="BW877" s="37"/>
      <c r="BX877" s="37"/>
      <c r="BY877" s="37"/>
      <c r="BZ877" s="37"/>
      <c r="CA877" s="37"/>
      <c r="CB877" s="37"/>
      <c r="CC877" s="37"/>
      <c r="CD877" s="37"/>
    </row>
    <row r="878" spans="1:82" ht="16.5" customHeight="1" x14ac:dyDescent="0.15">
      <c r="A878" s="39"/>
      <c r="B878" s="39"/>
      <c r="C878" s="39"/>
      <c r="D878" s="39"/>
      <c r="E878" s="39"/>
      <c r="F878" s="39"/>
      <c r="G878" s="39"/>
      <c r="H878" s="37"/>
      <c r="I878" s="40"/>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c r="AJ878" s="37"/>
      <c r="AK878" s="37"/>
      <c r="AL878" s="37"/>
      <c r="AM878" s="37"/>
      <c r="AN878" s="37"/>
      <c r="AO878" s="37"/>
      <c r="AP878" s="37"/>
      <c r="AQ878" s="37"/>
      <c r="AR878" s="37"/>
      <c r="AS878" s="37"/>
      <c r="AT878" s="37"/>
      <c r="AU878" s="37"/>
      <c r="AV878" s="37"/>
      <c r="AW878" s="37"/>
      <c r="AX878" s="37"/>
      <c r="AY878" s="37"/>
      <c r="AZ878" s="37"/>
      <c r="BA878" s="37"/>
      <c r="BB878" s="37"/>
      <c r="BC878" s="37"/>
      <c r="BD878" s="37"/>
      <c r="BE878" s="37"/>
      <c r="BF878" s="37"/>
      <c r="BG878" s="37"/>
      <c r="BH878" s="37"/>
      <c r="BI878" s="37"/>
      <c r="BJ878" s="37"/>
      <c r="BK878" s="37"/>
      <c r="BL878" s="37"/>
      <c r="BM878" s="37"/>
      <c r="BN878" s="37"/>
      <c r="BO878" s="37"/>
      <c r="BP878" s="37"/>
      <c r="BQ878" s="37"/>
      <c r="BR878" s="37"/>
      <c r="BS878" s="37"/>
      <c r="BT878" s="37"/>
      <c r="BU878" s="37"/>
      <c r="BV878" s="37"/>
      <c r="BW878" s="37"/>
      <c r="BX878" s="37"/>
      <c r="BY878" s="37"/>
      <c r="BZ878" s="37"/>
      <c r="CA878" s="37"/>
      <c r="CB878" s="37"/>
      <c r="CC878" s="37"/>
      <c r="CD878" s="37"/>
    </row>
    <row r="879" spans="1:82" ht="16.5" customHeight="1" x14ac:dyDescent="0.15">
      <c r="A879" s="39"/>
      <c r="B879" s="39"/>
      <c r="C879" s="39"/>
      <c r="D879" s="39"/>
      <c r="E879" s="39"/>
      <c r="F879" s="39"/>
      <c r="G879" s="39"/>
      <c r="H879" s="37"/>
      <c r="I879" s="40"/>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c r="AJ879" s="37"/>
      <c r="AK879" s="37"/>
      <c r="AL879" s="37"/>
      <c r="AM879" s="37"/>
      <c r="AN879" s="37"/>
      <c r="AO879" s="37"/>
      <c r="AP879" s="37"/>
      <c r="AQ879" s="37"/>
      <c r="AR879" s="37"/>
      <c r="AS879" s="37"/>
      <c r="AT879" s="37"/>
      <c r="AU879" s="37"/>
      <c r="AV879" s="37"/>
      <c r="AW879" s="37"/>
      <c r="AX879" s="37"/>
      <c r="AY879" s="37"/>
      <c r="AZ879" s="37"/>
      <c r="BA879" s="37"/>
      <c r="BB879" s="37"/>
      <c r="BC879" s="37"/>
      <c r="BD879" s="37"/>
      <c r="BE879" s="37"/>
      <c r="BF879" s="37"/>
      <c r="BG879" s="37"/>
      <c r="BH879" s="37"/>
      <c r="BI879" s="37"/>
      <c r="BJ879" s="37"/>
      <c r="BK879" s="37"/>
      <c r="BL879" s="37"/>
      <c r="BM879" s="37"/>
      <c r="BN879" s="37"/>
      <c r="BO879" s="37"/>
      <c r="BP879" s="37"/>
      <c r="BQ879" s="37"/>
      <c r="BR879" s="37"/>
      <c r="BS879" s="37"/>
      <c r="BT879" s="37"/>
      <c r="BU879" s="37"/>
      <c r="BV879" s="37"/>
      <c r="BW879" s="37"/>
      <c r="BX879" s="37"/>
      <c r="BY879" s="37"/>
      <c r="BZ879" s="37"/>
      <c r="CA879" s="37"/>
      <c r="CB879" s="37"/>
      <c r="CC879" s="37"/>
      <c r="CD879" s="37"/>
    </row>
    <row r="880" spans="1:82" ht="16.5" customHeight="1" x14ac:dyDescent="0.15">
      <c r="A880" s="39"/>
      <c r="B880" s="39"/>
      <c r="C880" s="39"/>
      <c r="D880" s="39"/>
      <c r="E880" s="39"/>
      <c r="F880" s="39"/>
      <c r="G880" s="39"/>
      <c r="H880" s="37"/>
      <c r="I880" s="40"/>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c r="AL880" s="37"/>
      <c r="AM880" s="37"/>
      <c r="AN880" s="37"/>
      <c r="AO880" s="37"/>
      <c r="AP880" s="37"/>
      <c r="AQ880" s="37"/>
      <c r="AR880" s="37"/>
      <c r="AS880" s="37"/>
      <c r="AT880" s="37"/>
      <c r="AU880" s="37"/>
      <c r="AV880" s="37"/>
      <c r="AW880" s="37"/>
      <c r="AX880" s="37"/>
      <c r="AY880" s="37"/>
      <c r="AZ880" s="37"/>
      <c r="BA880" s="37"/>
      <c r="BB880" s="37"/>
      <c r="BC880" s="37"/>
      <c r="BD880" s="37"/>
      <c r="BE880" s="37"/>
      <c r="BF880" s="37"/>
      <c r="BG880" s="37"/>
      <c r="BH880" s="37"/>
      <c r="BI880" s="37"/>
      <c r="BJ880" s="37"/>
      <c r="BK880" s="37"/>
      <c r="BL880" s="37"/>
      <c r="BM880" s="37"/>
      <c r="BN880" s="37"/>
      <c r="BO880" s="37"/>
      <c r="BP880" s="37"/>
      <c r="BQ880" s="37"/>
      <c r="BR880" s="37"/>
      <c r="BS880" s="37"/>
      <c r="BT880" s="37"/>
      <c r="BU880" s="37"/>
      <c r="BV880" s="37"/>
      <c r="BW880" s="37"/>
      <c r="BX880" s="37"/>
      <c r="BY880" s="37"/>
      <c r="BZ880" s="37"/>
      <c r="CA880" s="37"/>
      <c r="CB880" s="37"/>
      <c r="CC880" s="37"/>
      <c r="CD880" s="37"/>
    </row>
    <row r="881" spans="1:82" ht="16.5" customHeight="1" x14ac:dyDescent="0.15">
      <c r="A881" s="39"/>
      <c r="B881" s="39"/>
      <c r="C881" s="39"/>
      <c r="D881" s="39"/>
      <c r="E881" s="39"/>
      <c r="F881" s="39"/>
      <c r="G881" s="39"/>
      <c r="H881" s="37"/>
      <c r="I881" s="40"/>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c r="AM881" s="37"/>
      <c r="AN881" s="37"/>
      <c r="AO881" s="37"/>
      <c r="AP881" s="37"/>
      <c r="AQ881" s="37"/>
      <c r="AR881" s="37"/>
      <c r="AS881" s="37"/>
      <c r="AT881" s="37"/>
      <c r="AU881" s="37"/>
      <c r="AV881" s="37"/>
      <c r="AW881" s="37"/>
      <c r="AX881" s="37"/>
      <c r="AY881" s="37"/>
      <c r="AZ881" s="37"/>
      <c r="BA881" s="37"/>
      <c r="BB881" s="37"/>
      <c r="BC881" s="37"/>
      <c r="BD881" s="37"/>
      <c r="BE881" s="37"/>
      <c r="BF881" s="37"/>
      <c r="BG881" s="37"/>
      <c r="BH881" s="37"/>
      <c r="BI881" s="37"/>
      <c r="BJ881" s="37"/>
      <c r="BK881" s="37"/>
      <c r="BL881" s="37"/>
      <c r="BM881" s="37"/>
      <c r="BN881" s="37"/>
      <c r="BO881" s="37"/>
      <c r="BP881" s="37"/>
      <c r="BQ881" s="37"/>
      <c r="BR881" s="37"/>
      <c r="BS881" s="37"/>
      <c r="BT881" s="37"/>
      <c r="BU881" s="37"/>
      <c r="BV881" s="37"/>
      <c r="BW881" s="37"/>
      <c r="BX881" s="37"/>
      <c r="BY881" s="37"/>
      <c r="BZ881" s="37"/>
      <c r="CA881" s="37"/>
      <c r="CB881" s="37"/>
      <c r="CC881" s="37"/>
      <c r="CD881" s="37"/>
    </row>
    <row r="882" spans="1:82" ht="16.5" customHeight="1" x14ac:dyDescent="0.15">
      <c r="A882" s="39"/>
      <c r="B882" s="39"/>
      <c r="C882" s="39"/>
      <c r="D882" s="39"/>
      <c r="E882" s="39"/>
      <c r="F882" s="39"/>
      <c r="G882" s="39"/>
      <c r="H882" s="37"/>
      <c r="I882" s="40"/>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c r="AQ882" s="37"/>
      <c r="AR882" s="37"/>
      <c r="AS882" s="37"/>
      <c r="AT882" s="37"/>
      <c r="AU882" s="37"/>
      <c r="AV882" s="37"/>
      <c r="AW882" s="37"/>
      <c r="AX882" s="37"/>
      <c r="AY882" s="37"/>
      <c r="AZ882" s="37"/>
      <c r="BA882" s="37"/>
      <c r="BB882" s="37"/>
      <c r="BC882" s="37"/>
      <c r="BD882" s="37"/>
      <c r="BE882" s="37"/>
      <c r="BF882" s="37"/>
      <c r="BG882" s="37"/>
      <c r="BH882" s="37"/>
      <c r="BI882" s="37"/>
      <c r="BJ882" s="37"/>
      <c r="BK882" s="37"/>
      <c r="BL882" s="37"/>
      <c r="BM882" s="37"/>
      <c r="BN882" s="37"/>
      <c r="BO882" s="37"/>
      <c r="BP882" s="37"/>
      <c r="BQ882" s="37"/>
      <c r="BR882" s="37"/>
      <c r="BS882" s="37"/>
      <c r="BT882" s="37"/>
      <c r="BU882" s="37"/>
      <c r="BV882" s="37"/>
      <c r="BW882" s="37"/>
      <c r="BX882" s="37"/>
      <c r="BY882" s="37"/>
      <c r="BZ882" s="37"/>
      <c r="CA882" s="37"/>
      <c r="CB882" s="37"/>
      <c r="CC882" s="37"/>
      <c r="CD882" s="37"/>
    </row>
    <row r="883" spans="1:82" ht="16.5" customHeight="1" x14ac:dyDescent="0.15">
      <c r="A883" s="39"/>
      <c r="B883" s="39"/>
      <c r="C883" s="39"/>
      <c r="D883" s="39"/>
      <c r="E883" s="39"/>
      <c r="F883" s="39"/>
      <c r="G883" s="39"/>
      <c r="H883" s="37"/>
      <c r="I883" s="40"/>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c r="AN883" s="37"/>
      <c r="AO883" s="37"/>
      <c r="AP883" s="37"/>
      <c r="AQ883" s="37"/>
      <c r="AR883" s="37"/>
      <c r="AS883" s="37"/>
      <c r="AT883" s="37"/>
      <c r="AU883" s="37"/>
      <c r="AV883" s="37"/>
      <c r="AW883" s="37"/>
      <c r="AX883" s="37"/>
      <c r="AY883" s="37"/>
      <c r="AZ883" s="37"/>
      <c r="BA883" s="37"/>
      <c r="BB883" s="37"/>
      <c r="BC883" s="37"/>
      <c r="BD883" s="37"/>
      <c r="BE883" s="37"/>
      <c r="BF883" s="37"/>
      <c r="BG883" s="37"/>
      <c r="BH883" s="37"/>
      <c r="BI883" s="37"/>
      <c r="BJ883" s="37"/>
      <c r="BK883" s="37"/>
      <c r="BL883" s="37"/>
      <c r="BM883" s="37"/>
      <c r="BN883" s="37"/>
      <c r="BO883" s="37"/>
      <c r="BP883" s="37"/>
      <c r="BQ883" s="37"/>
      <c r="BR883" s="37"/>
      <c r="BS883" s="37"/>
      <c r="BT883" s="37"/>
      <c r="BU883" s="37"/>
      <c r="BV883" s="37"/>
      <c r="BW883" s="37"/>
      <c r="BX883" s="37"/>
      <c r="BY883" s="37"/>
      <c r="BZ883" s="37"/>
      <c r="CA883" s="37"/>
      <c r="CB883" s="37"/>
      <c r="CC883" s="37"/>
      <c r="CD883" s="37"/>
    </row>
    <row r="884" spans="1:82" ht="16.5" customHeight="1" x14ac:dyDescent="0.15">
      <c r="A884" s="39"/>
      <c r="B884" s="39"/>
      <c r="C884" s="39"/>
      <c r="D884" s="39"/>
      <c r="E884" s="39"/>
      <c r="F884" s="39"/>
      <c r="G884" s="39"/>
      <c r="H884" s="37"/>
      <c r="I884" s="40"/>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c r="AL884" s="37"/>
      <c r="AM884" s="37"/>
      <c r="AN884" s="37"/>
      <c r="AO884" s="37"/>
      <c r="AP884" s="37"/>
      <c r="AQ884" s="37"/>
      <c r="AR884" s="37"/>
      <c r="AS884" s="37"/>
      <c r="AT884" s="37"/>
      <c r="AU884" s="37"/>
      <c r="AV884" s="37"/>
      <c r="AW884" s="37"/>
      <c r="AX884" s="37"/>
      <c r="AY884" s="37"/>
      <c r="AZ884" s="37"/>
      <c r="BA884" s="37"/>
      <c r="BB884" s="37"/>
      <c r="BC884" s="37"/>
      <c r="BD884" s="37"/>
      <c r="BE884" s="37"/>
      <c r="BF884" s="37"/>
      <c r="BG884" s="37"/>
      <c r="BH884" s="37"/>
      <c r="BI884" s="37"/>
      <c r="BJ884" s="37"/>
      <c r="BK884" s="37"/>
      <c r="BL884" s="37"/>
      <c r="BM884" s="37"/>
      <c r="BN884" s="37"/>
      <c r="BO884" s="37"/>
      <c r="BP884" s="37"/>
      <c r="BQ884" s="37"/>
      <c r="BR884" s="37"/>
      <c r="BS884" s="37"/>
      <c r="BT884" s="37"/>
      <c r="BU884" s="37"/>
      <c r="BV884" s="37"/>
      <c r="BW884" s="37"/>
      <c r="BX884" s="37"/>
      <c r="BY884" s="37"/>
      <c r="BZ884" s="37"/>
      <c r="CA884" s="37"/>
      <c r="CB884" s="37"/>
      <c r="CC884" s="37"/>
      <c r="CD884" s="37"/>
    </row>
    <row r="885" spans="1:82" ht="16.5" customHeight="1" x14ac:dyDescent="0.15">
      <c r="A885" s="39"/>
      <c r="B885" s="39"/>
      <c r="C885" s="39"/>
      <c r="D885" s="39"/>
      <c r="E885" s="39"/>
      <c r="F885" s="39"/>
      <c r="G885" s="39"/>
      <c r="H885" s="37"/>
      <c r="I885" s="40"/>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c r="AJ885" s="37"/>
      <c r="AK885" s="37"/>
      <c r="AL885" s="37"/>
      <c r="AM885" s="37"/>
      <c r="AN885" s="37"/>
      <c r="AO885" s="37"/>
      <c r="AP885" s="37"/>
      <c r="AQ885" s="37"/>
      <c r="AR885" s="37"/>
      <c r="AS885" s="37"/>
      <c r="AT885" s="37"/>
      <c r="AU885" s="37"/>
      <c r="AV885" s="37"/>
      <c r="AW885" s="37"/>
      <c r="AX885" s="37"/>
      <c r="AY885" s="37"/>
      <c r="AZ885" s="37"/>
      <c r="BA885" s="37"/>
      <c r="BB885" s="37"/>
      <c r="BC885" s="37"/>
      <c r="BD885" s="37"/>
      <c r="BE885" s="37"/>
      <c r="BF885" s="37"/>
      <c r="BG885" s="37"/>
      <c r="BH885" s="37"/>
      <c r="BI885" s="37"/>
      <c r="BJ885" s="37"/>
      <c r="BK885" s="37"/>
      <c r="BL885" s="37"/>
      <c r="BM885" s="37"/>
      <c r="BN885" s="37"/>
      <c r="BO885" s="37"/>
      <c r="BP885" s="37"/>
      <c r="BQ885" s="37"/>
      <c r="BR885" s="37"/>
      <c r="BS885" s="37"/>
      <c r="BT885" s="37"/>
      <c r="BU885" s="37"/>
      <c r="BV885" s="37"/>
      <c r="BW885" s="37"/>
      <c r="BX885" s="37"/>
      <c r="BY885" s="37"/>
      <c r="BZ885" s="37"/>
      <c r="CA885" s="37"/>
      <c r="CB885" s="37"/>
      <c r="CC885" s="37"/>
      <c r="CD885" s="37"/>
    </row>
    <row r="886" spans="1:82" ht="16.5" customHeight="1" x14ac:dyDescent="0.15">
      <c r="A886" s="39"/>
      <c r="B886" s="39"/>
      <c r="C886" s="39"/>
      <c r="D886" s="39"/>
      <c r="E886" s="39"/>
      <c r="F886" s="39"/>
      <c r="G886" s="39"/>
      <c r="H886" s="37"/>
      <c r="I886" s="40"/>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c r="AJ886" s="37"/>
      <c r="AK886" s="37"/>
      <c r="AL886" s="37"/>
      <c r="AM886" s="37"/>
      <c r="AN886" s="37"/>
      <c r="AO886" s="37"/>
      <c r="AP886" s="37"/>
      <c r="AQ886" s="37"/>
      <c r="AR886" s="37"/>
      <c r="AS886" s="37"/>
      <c r="AT886" s="37"/>
      <c r="AU886" s="37"/>
      <c r="AV886" s="37"/>
      <c r="AW886" s="37"/>
      <c r="AX886" s="37"/>
      <c r="AY886" s="37"/>
      <c r="AZ886" s="37"/>
      <c r="BA886" s="37"/>
      <c r="BB886" s="37"/>
      <c r="BC886" s="37"/>
      <c r="BD886" s="37"/>
      <c r="BE886" s="37"/>
      <c r="BF886" s="37"/>
      <c r="BG886" s="37"/>
      <c r="BH886" s="37"/>
      <c r="BI886" s="37"/>
      <c r="BJ886" s="37"/>
      <c r="BK886" s="37"/>
      <c r="BL886" s="37"/>
      <c r="BM886" s="37"/>
      <c r="BN886" s="37"/>
      <c r="BO886" s="37"/>
      <c r="BP886" s="37"/>
      <c r="BQ886" s="37"/>
      <c r="BR886" s="37"/>
      <c r="BS886" s="37"/>
      <c r="BT886" s="37"/>
      <c r="BU886" s="37"/>
      <c r="BV886" s="37"/>
      <c r="BW886" s="37"/>
      <c r="BX886" s="37"/>
      <c r="BY886" s="37"/>
      <c r="BZ886" s="37"/>
      <c r="CA886" s="37"/>
      <c r="CB886" s="37"/>
      <c r="CC886" s="37"/>
      <c r="CD886" s="37"/>
    </row>
    <row r="887" spans="1:82" ht="16.5" customHeight="1" x14ac:dyDescent="0.15">
      <c r="A887" s="39"/>
      <c r="B887" s="39"/>
      <c r="C887" s="39"/>
      <c r="D887" s="39"/>
      <c r="E887" s="39"/>
      <c r="F887" s="39"/>
      <c r="G887" s="39"/>
      <c r="H887" s="37"/>
      <c r="I887" s="40"/>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c r="AJ887" s="37"/>
      <c r="AK887" s="37"/>
      <c r="AL887" s="37"/>
      <c r="AM887" s="37"/>
      <c r="AN887" s="37"/>
      <c r="AO887" s="37"/>
      <c r="AP887" s="37"/>
      <c r="AQ887" s="37"/>
      <c r="AR887" s="37"/>
      <c r="AS887" s="37"/>
      <c r="AT887" s="37"/>
      <c r="AU887" s="37"/>
      <c r="AV887" s="37"/>
      <c r="AW887" s="37"/>
      <c r="AX887" s="37"/>
      <c r="AY887" s="37"/>
      <c r="AZ887" s="37"/>
      <c r="BA887" s="37"/>
      <c r="BB887" s="37"/>
      <c r="BC887" s="37"/>
      <c r="BD887" s="37"/>
      <c r="BE887" s="37"/>
      <c r="BF887" s="37"/>
      <c r="BG887" s="37"/>
      <c r="BH887" s="37"/>
      <c r="BI887" s="37"/>
      <c r="BJ887" s="37"/>
      <c r="BK887" s="37"/>
      <c r="BL887" s="37"/>
      <c r="BM887" s="37"/>
      <c r="BN887" s="37"/>
      <c r="BO887" s="37"/>
      <c r="BP887" s="37"/>
      <c r="BQ887" s="37"/>
      <c r="BR887" s="37"/>
      <c r="BS887" s="37"/>
      <c r="BT887" s="37"/>
      <c r="BU887" s="37"/>
      <c r="BV887" s="37"/>
      <c r="BW887" s="37"/>
      <c r="BX887" s="37"/>
      <c r="BY887" s="37"/>
      <c r="BZ887" s="37"/>
      <c r="CA887" s="37"/>
      <c r="CB887" s="37"/>
      <c r="CC887" s="37"/>
      <c r="CD887" s="37"/>
    </row>
    <row r="888" spans="1:82" ht="16.5" customHeight="1" x14ac:dyDescent="0.15">
      <c r="A888" s="39"/>
      <c r="B888" s="39"/>
      <c r="C888" s="39"/>
      <c r="D888" s="39"/>
      <c r="E888" s="39"/>
      <c r="F888" s="39"/>
      <c r="G888" s="39"/>
      <c r="H888" s="37"/>
      <c r="I888" s="40"/>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c r="AJ888" s="37"/>
      <c r="AK888" s="37"/>
      <c r="AL888" s="37"/>
      <c r="AM888" s="37"/>
      <c r="AN888" s="37"/>
      <c r="AO888" s="37"/>
      <c r="AP888" s="37"/>
      <c r="AQ888" s="37"/>
      <c r="AR888" s="37"/>
      <c r="AS888" s="37"/>
      <c r="AT888" s="37"/>
      <c r="AU888" s="37"/>
      <c r="AV888" s="37"/>
      <c r="AW888" s="37"/>
      <c r="AX888" s="37"/>
      <c r="AY888" s="37"/>
      <c r="AZ888" s="37"/>
      <c r="BA888" s="37"/>
      <c r="BB888" s="37"/>
      <c r="BC888" s="37"/>
      <c r="BD888" s="37"/>
      <c r="BE888" s="37"/>
      <c r="BF888" s="37"/>
      <c r="BG888" s="37"/>
      <c r="BH888" s="37"/>
      <c r="BI888" s="37"/>
      <c r="BJ888" s="37"/>
      <c r="BK888" s="37"/>
      <c r="BL888" s="37"/>
      <c r="BM888" s="37"/>
      <c r="BN888" s="37"/>
      <c r="BO888" s="37"/>
      <c r="BP888" s="37"/>
      <c r="BQ888" s="37"/>
      <c r="BR888" s="37"/>
      <c r="BS888" s="37"/>
      <c r="BT888" s="37"/>
      <c r="BU888" s="37"/>
      <c r="BV888" s="37"/>
      <c r="BW888" s="37"/>
      <c r="BX888" s="37"/>
      <c r="BY888" s="37"/>
      <c r="BZ888" s="37"/>
      <c r="CA888" s="37"/>
      <c r="CB888" s="37"/>
      <c r="CC888" s="37"/>
      <c r="CD888" s="37"/>
    </row>
    <row r="889" spans="1:82" ht="16.5" customHeight="1" x14ac:dyDescent="0.15">
      <c r="A889" s="39"/>
      <c r="B889" s="39"/>
      <c r="C889" s="39"/>
      <c r="D889" s="39"/>
      <c r="E889" s="39"/>
      <c r="F889" s="39"/>
      <c r="G889" s="39"/>
      <c r="H889" s="37"/>
      <c r="I889" s="40"/>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c r="AJ889" s="37"/>
      <c r="AK889" s="37"/>
      <c r="AL889" s="37"/>
      <c r="AM889" s="37"/>
      <c r="AN889" s="37"/>
      <c r="AO889" s="37"/>
      <c r="AP889" s="37"/>
      <c r="AQ889" s="37"/>
      <c r="AR889" s="37"/>
      <c r="AS889" s="37"/>
      <c r="AT889" s="37"/>
      <c r="AU889" s="37"/>
      <c r="AV889" s="37"/>
      <c r="AW889" s="37"/>
      <c r="AX889" s="37"/>
      <c r="AY889" s="37"/>
      <c r="AZ889" s="37"/>
      <c r="BA889" s="37"/>
      <c r="BB889" s="37"/>
      <c r="BC889" s="37"/>
      <c r="BD889" s="37"/>
      <c r="BE889" s="37"/>
      <c r="BF889" s="37"/>
      <c r="BG889" s="37"/>
      <c r="BH889" s="37"/>
      <c r="BI889" s="37"/>
      <c r="BJ889" s="37"/>
      <c r="BK889" s="37"/>
      <c r="BL889" s="37"/>
      <c r="BM889" s="37"/>
      <c r="BN889" s="37"/>
      <c r="BO889" s="37"/>
      <c r="BP889" s="37"/>
      <c r="BQ889" s="37"/>
      <c r="BR889" s="37"/>
      <c r="BS889" s="37"/>
      <c r="BT889" s="37"/>
      <c r="BU889" s="37"/>
      <c r="BV889" s="37"/>
      <c r="BW889" s="37"/>
      <c r="BX889" s="37"/>
      <c r="BY889" s="37"/>
      <c r="BZ889" s="37"/>
      <c r="CA889" s="37"/>
      <c r="CB889" s="37"/>
      <c r="CC889" s="37"/>
      <c r="CD889" s="37"/>
    </row>
    <row r="890" spans="1:82" ht="16.5" customHeight="1" x14ac:dyDescent="0.15">
      <c r="A890" s="39"/>
      <c r="B890" s="39"/>
      <c r="C890" s="39"/>
      <c r="D890" s="39"/>
      <c r="E890" s="39"/>
      <c r="F890" s="39"/>
      <c r="G890" s="39"/>
      <c r="H890" s="37"/>
      <c r="I890" s="40"/>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c r="AJ890" s="37"/>
      <c r="AK890" s="37"/>
      <c r="AL890" s="37"/>
      <c r="AM890" s="37"/>
      <c r="AN890" s="37"/>
      <c r="AO890" s="37"/>
      <c r="AP890" s="37"/>
      <c r="AQ890" s="37"/>
      <c r="AR890" s="37"/>
      <c r="AS890" s="37"/>
      <c r="AT890" s="37"/>
      <c r="AU890" s="37"/>
      <c r="AV890" s="37"/>
      <c r="AW890" s="37"/>
      <c r="AX890" s="37"/>
      <c r="AY890" s="37"/>
      <c r="AZ890" s="37"/>
      <c r="BA890" s="37"/>
      <c r="BB890" s="37"/>
      <c r="BC890" s="37"/>
      <c r="BD890" s="37"/>
      <c r="BE890" s="37"/>
      <c r="BF890" s="37"/>
      <c r="BG890" s="37"/>
      <c r="BH890" s="37"/>
      <c r="BI890" s="37"/>
      <c r="BJ890" s="37"/>
      <c r="BK890" s="37"/>
      <c r="BL890" s="37"/>
      <c r="BM890" s="37"/>
      <c r="BN890" s="37"/>
      <c r="BO890" s="37"/>
      <c r="BP890" s="37"/>
      <c r="BQ890" s="37"/>
      <c r="BR890" s="37"/>
      <c r="BS890" s="37"/>
      <c r="BT890" s="37"/>
      <c r="BU890" s="37"/>
      <c r="BV890" s="37"/>
      <c r="BW890" s="37"/>
      <c r="BX890" s="37"/>
      <c r="BY890" s="37"/>
      <c r="BZ890" s="37"/>
      <c r="CA890" s="37"/>
      <c r="CB890" s="37"/>
      <c r="CC890" s="37"/>
      <c r="CD890" s="37"/>
    </row>
    <row r="891" spans="1:82" ht="16.5" customHeight="1" x14ac:dyDescent="0.15">
      <c r="A891" s="39"/>
      <c r="B891" s="39"/>
      <c r="C891" s="39"/>
      <c r="D891" s="39"/>
      <c r="E891" s="39"/>
      <c r="F891" s="39"/>
      <c r="G891" s="39"/>
      <c r="H891" s="37"/>
      <c r="I891" s="40"/>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c r="AJ891" s="37"/>
      <c r="AK891" s="37"/>
      <c r="AL891" s="37"/>
      <c r="AM891" s="37"/>
      <c r="AN891" s="37"/>
      <c r="AO891" s="37"/>
      <c r="AP891" s="37"/>
      <c r="AQ891" s="37"/>
      <c r="AR891" s="37"/>
      <c r="AS891" s="37"/>
      <c r="AT891" s="37"/>
      <c r="AU891" s="37"/>
      <c r="AV891" s="37"/>
      <c r="AW891" s="37"/>
      <c r="AX891" s="37"/>
      <c r="AY891" s="37"/>
      <c r="AZ891" s="37"/>
      <c r="BA891" s="37"/>
      <c r="BB891" s="37"/>
      <c r="BC891" s="37"/>
      <c r="BD891" s="37"/>
      <c r="BE891" s="37"/>
      <c r="BF891" s="37"/>
      <c r="BG891" s="37"/>
      <c r="BH891" s="37"/>
      <c r="BI891" s="37"/>
      <c r="BJ891" s="37"/>
      <c r="BK891" s="37"/>
      <c r="BL891" s="37"/>
      <c r="BM891" s="37"/>
      <c r="BN891" s="37"/>
      <c r="BO891" s="37"/>
      <c r="BP891" s="37"/>
      <c r="BQ891" s="37"/>
      <c r="BR891" s="37"/>
      <c r="BS891" s="37"/>
      <c r="BT891" s="37"/>
      <c r="BU891" s="37"/>
      <c r="BV891" s="37"/>
      <c r="BW891" s="37"/>
      <c r="BX891" s="37"/>
      <c r="BY891" s="37"/>
      <c r="BZ891" s="37"/>
      <c r="CA891" s="37"/>
      <c r="CB891" s="37"/>
      <c r="CC891" s="37"/>
      <c r="CD891" s="37"/>
    </row>
    <row r="892" spans="1:82" ht="16.5" customHeight="1" x14ac:dyDescent="0.15">
      <c r="A892" s="39"/>
      <c r="B892" s="39"/>
      <c r="C892" s="39"/>
      <c r="D892" s="39"/>
      <c r="E892" s="39"/>
      <c r="F892" s="39"/>
      <c r="G892" s="39"/>
      <c r="H892" s="37"/>
      <c r="I892" s="40"/>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c r="AJ892" s="37"/>
      <c r="AK892" s="37"/>
      <c r="AL892" s="37"/>
      <c r="AM892" s="37"/>
      <c r="AN892" s="37"/>
      <c r="AO892" s="37"/>
      <c r="AP892" s="37"/>
      <c r="AQ892" s="37"/>
      <c r="AR892" s="37"/>
      <c r="AS892" s="37"/>
      <c r="AT892" s="37"/>
      <c r="AU892" s="37"/>
      <c r="AV892" s="37"/>
      <c r="AW892" s="37"/>
      <c r="AX892" s="37"/>
      <c r="AY892" s="37"/>
      <c r="AZ892" s="37"/>
      <c r="BA892" s="37"/>
      <c r="BB892" s="37"/>
      <c r="BC892" s="37"/>
      <c r="BD892" s="37"/>
      <c r="BE892" s="37"/>
      <c r="BF892" s="37"/>
      <c r="BG892" s="37"/>
      <c r="BH892" s="37"/>
      <c r="BI892" s="37"/>
      <c r="BJ892" s="37"/>
      <c r="BK892" s="37"/>
      <c r="BL892" s="37"/>
      <c r="BM892" s="37"/>
      <c r="BN892" s="37"/>
      <c r="BO892" s="37"/>
      <c r="BP892" s="37"/>
      <c r="BQ892" s="37"/>
      <c r="BR892" s="37"/>
      <c r="BS892" s="37"/>
      <c r="BT892" s="37"/>
      <c r="BU892" s="37"/>
      <c r="BV892" s="37"/>
      <c r="BW892" s="37"/>
      <c r="BX892" s="37"/>
      <c r="BY892" s="37"/>
      <c r="BZ892" s="37"/>
      <c r="CA892" s="37"/>
      <c r="CB892" s="37"/>
      <c r="CC892" s="37"/>
      <c r="CD892" s="37"/>
    </row>
    <row r="893" spans="1:82" ht="16.5" customHeight="1" x14ac:dyDescent="0.15">
      <c r="A893" s="39"/>
      <c r="B893" s="39"/>
      <c r="C893" s="39"/>
      <c r="D893" s="39"/>
      <c r="E893" s="39"/>
      <c r="F893" s="39"/>
      <c r="G893" s="39"/>
      <c r="H893" s="37"/>
      <c r="I893" s="40"/>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c r="AJ893" s="37"/>
      <c r="AK893" s="37"/>
      <c r="AL893" s="37"/>
      <c r="AM893" s="37"/>
      <c r="AN893" s="37"/>
      <c r="AO893" s="37"/>
      <c r="AP893" s="37"/>
      <c r="AQ893" s="37"/>
      <c r="AR893" s="37"/>
      <c r="AS893" s="37"/>
      <c r="AT893" s="37"/>
      <c r="AU893" s="37"/>
      <c r="AV893" s="37"/>
      <c r="AW893" s="37"/>
      <c r="AX893" s="37"/>
      <c r="AY893" s="37"/>
      <c r="AZ893" s="37"/>
      <c r="BA893" s="37"/>
      <c r="BB893" s="37"/>
      <c r="BC893" s="37"/>
      <c r="BD893" s="37"/>
      <c r="BE893" s="37"/>
      <c r="BF893" s="37"/>
      <c r="BG893" s="37"/>
      <c r="BH893" s="37"/>
      <c r="BI893" s="37"/>
      <c r="BJ893" s="37"/>
      <c r="BK893" s="37"/>
      <c r="BL893" s="37"/>
      <c r="BM893" s="37"/>
      <c r="BN893" s="37"/>
      <c r="BO893" s="37"/>
      <c r="BP893" s="37"/>
      <c r="BQ893" s="37"/>
      <c r="BR893" s="37"/>
      <c r="BS893" s="37"/>
      <c r="BT893" s="37"/>
      <c r="BU893" s="37"/>
      <c r="BV893" s="37"/>
      <c r="BW893" s="37"/>
      <c r="BX893" s="37"/>
      <c r="BY893" s="37"/>
      <c r="BZ893" s="37"/>
      <c r="CA893" s="37"/>
      <c r="CB893" s="37"/>
      <c r="CC893" s="37"/>
      <c r="CD893" s="37"/>
    </row>
    <row r="894" spans="1:82" ht="16.5" customHeight="1" x14ac:dyDescent="0.15">
      <c r="A894" s="39"/>
      <c r="B894" s="39"/>
      <c r="C894" s="39"/>
      <c r="D894" s="39"/>
      <c r="E894" s="39"/>
      <c r="F894" s="39"/>
      <c r="G894" s="39"/>
      <c r="H894" s="37"/>
      <c r="I894" s="40"/>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c r="AJ894" s="37"/>
      <c r="AK894" s="37"/>
      <c r="AL894" s="37"/>
      <c r="AM894" s="37"/>
      <c r="AN894" s="37"/>
      <c r="AO894" s="37"/>
      <c r="AP894" s="37"/>
      <c r="AQ894" s="37"/>
      <c r="AR894" s="37"/>
      <c r="AS894" s="37"/>
      <c r="AT894" s="37"/>
      <c r="AU894" s="37"/>
      <c r="AV894" s="37"/>
      <c r="AW894" s="37"/>
      <c r="AX894" s="37"/>
      <c r="AY894" s="37"/>
      <c r="AZ894" s="37"/>
      <c r="BA894" s="37"/>
      <c r="BB894" s="37"/>
      <c r="BC894" s="37"/>
      <c r="BD894" s="37"/>
      <c r="BE894" s="37"/>
      <c r="BF894" s="37"/>
      <c r="BG894" s="37"/>
      <c r="BH894" s="37"/>
      <c r="BI894" s="37"/>
      <c r="BJ894" s="37"/>
      <c r="BK894" s="37"/>
      <c r="BL894" s="37"/>
      <c r="BM894" s="37"/>
      <c r="BN894" s="37"/>
      <c r="BO894" s="37"/>
      <c r="BP894" s="37"/>
      <c r="BQ894" s="37"/>
      <c r="BR894" s="37"/>
      <c r="BS894" s="37"/>
      <c r="BT894" s="37"/>
      <c r="BU894" s="37"/>
      <c r="BV894" s="37"/>
      <c r="BW894" s="37"/>
      <c r="BX894" s="37"/>
      <c r="BY894" s="37"/>
      <c r="BZ894" s="37"/>
      <c r="CA894" s="37"/>
      <c r="CB894" s="37"/>
      <c r="CC894" s="37"/>
      <c r="CD894" s="37"/>
    </row>
    <row r="895" spans="1:82" ht="16.5" customHeight="1" x14ac:dyDescent="0.15">
      <c r="A895" s="39"/>
      <c r="B895" s="39"/>
      <c r="C895" s="39"/>
      <c r="D895" s="39"/>
      <c r="E895" s="39"/>
      <c r="F895" s="39"/>
      <c r="G895" s="39"/>
      <c r="H895" s="37"/>
      <c r="I895" s="40"/>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c r="AJ895" s="37"/>
      <c r="AK895" s="37"/>
      <c r="AL895" s="37"/>
      <c r="AM895" s="37"/>
      <c r="AN895" s="37"/>
      <c r="AO895" s="37"/>
      <c r="AP895" s="37"/>
      <c r="AQ895" s="37"/>
      <c r="AR895" s="37"/>
      <c r="AS895" s="37"/>
      <c r="AT895" s="37"/>
      <c r="AU895" s="37"/>
      <c r="AV895" s="37"/>
      <c r="AW895" s="37"/>
      <c r="AX895" s="37"/>
      <c r="AY895" s="37"/>
      <c r="AZ895" s="37"/>
      <c r="BA895" s="37"/>
      <c r="BB895" s="37"/>
      <c r="BC895" s="37"/>
      <c r="BD895" s="37"/>
      <c r="BE895" s="37"/>
      <c r="BF895" s="37"/>
      <c r="BG895" s="37"/>
      <c r="BH895" s="37"/>
      <c r="BI895" s="37"/>
      <c r="BJ895" s="37"/>
      <c r="BK895" s="37"/>
      <c r="BL895" s="37"/>
      <c r="BM895" s="37"/>
      <c r="BN895" s="37"/>
      <c r="BO895" s="37"/>
      <c r="BP895" s="37"/>
      <c r="BQ895" s="37"/>
      <c r="BR895" s="37"/>
      <c r="BS895" s="37"/>
      <c r="BT895" s="37"/>
      <c r="BU895" s="37"/>
      <c r="BV895" s="37"/>
      <c r="BW895" s="37"/>
      <c r="BX895" s="37"/>
      <c r="BY895" s="37"/>
      <c r="BZ895" s="37"/>
      <c r="CA895" s="37"/>
      <c r="CB895" s="37"/>
      <c r="CC895" s="37"/>
      <c r="CD895" s="37"/>
    </row>
    <row r="896" spans="1:82" ht="16.5" customHeight="1" x14ac:dyDescent="0.15">
      <c r="A896" s="39"/>
      <c r="B896" s="39"/>
      <c r="C896" s="39"/>
      <c r="D896" s="39"/>
      <c r="E896" s="39"/>
      <c r="F896" s="39"/>
      <c r="G896" s="39"/>
      <c r="H896" s="37"/>
      <c r="I896" s="40"/>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c r="AJ896" s="37"/>
      <c r="AK896" s="37"/>
      <c r="AL896" s="37"/>
      <c r="AM896" s="37"/>
      <c r="AN896" s="37"/>
      <c r="AO896" s="37"/>
      <c r="AP896" s="37"/>
      <c r="AQ896" s="37"/>
      <c r="AR896" s="37"/>
      <c r="AS896" s="37"/>
      <c r="AT896" s="37"/>
      <c r="AU896" s="37"/>
      <c r="AV896" s="37"/>
      <c r="AW896" s="37"/>
      <c r="AX896" s="37"/>
      <c r="AY896" s="37"/>
      <c r="AZ896" s="37"/>
      <c r="BA896" s="37"/>
      <c r="BB896" s="37"/>
      <c r="BC896" s="37"/>
      <c r="BD896" s="37"/>
      <c r="BE896" s="37"/>
      <c r="BF896" s="37"/>
      <c r="BG896" s="37"/>
      <c r="BH896" s="37"/>
      <c r="BI896" s="37"/>
      <c r="BJ896" s="37"/>
      <c r="BK896" s="37"/>
      <c r="BL896" s="37"/>
      <c r="BM896" s="37"/>
      <c r="BN896" s="37"/>
      <c r="BO896" s="37"/>
      <c r="BP896" s="37"/>
      <c r="BQ896" s="37"/>
      <c r="BR896" s="37"/>
      <c r="BS896" s="37"/>
      <c r="BT896" s="37"/>
      <c r="BU896" s="37"/>
      <c r="BV896" s="37"/>
      <c r="BW896" s="37"/>
      <c r="BX896" s="37"/>
      <c r="BY896" s="37"/>
      <c r="BZ896" s="37"/>
      <c r="CA896" s="37"/>
      <c r="CB896" s="37"/>
      <c r="CC896" s="37"/>
      <c r="CD896" s="37"/>
    </row>
    <row r="897" spans="1:82" ht="16.5" customHeight="1" x14ac:dyDescent="0.15">
      <c r="A897" s="39"/>
      <c r="B897" s="39"/>
      <c r="C897" s="39"/>
      <c r="D897" s="39"/>
      <c r="E897" s="39"/>
      <c r="F897" s="39"/>
      <c r="G897" s="39"/>
      <c r="H897" s="37"/>
      <c r="I897" s="40"/>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c r="AJ897" s="37"/>
      <c r="AK897" s="37"/>
      <c r="AL897" s="37"/>
      <c r="AM897" s="37"/>
      <c r="AN897" s="37"/>
      <c r="AO897" s="37"/>
      <c r="AP897" s="37"/>
      <c r="AQ897" s="37"/>
      <c r="AR897" s="37"/>
      <c r="AS897" s="37"/>
      <c r="AT897" s="37"/>
      <c r="AU897" s="37"/>
      <c r="AV897" s="37"/>
      <c r="AW897" s="37"/>
      <c r="AX897" s="37"/>
      <c r="AY897" s="37"/>
      <c r="AZ897" s="37"/>
      <c r="BA897" s="37"/>
      <c r="BB897" s="37"/>
      <c r="BC897" s="37"/>
      <c r="BD897" s="37"/>
      <c r="BE897" s="37"/>
      <c r="BF897" s="37"/>
      <c r="BG897" s="37"/>
      <c r="BH897" s="37"/>
      <c r="BI897" s="37"/>
      <c r="BJ897" s="37"/>
      <c r="BK897" s="37"/>
      <c r="BL897" s="37"/>
      <c r="BM897" s="37"/>
      <c r="BN897" s="37"/>
      <c r="BO897" s="37"/>
      <c r="BP897" s="37"/>
      <c r="BQ897" s="37"/>
      <c r="BR897" s="37"/>
      <c r="BS897" s="37"/>
      <c r="BT897" s="37"/>
      <c r="BU897" s="37"/>
      <c r="BV897" s="37"/>
      <c r="BW897" s="37"/>
      <c r="BX897" s="37"/>
      <c r="BY897" s="37"/>
      <c r="BZ897" s="37"/>
      <c r="CA897" s="37"/>
      <c r="CB897" s="37"/>
      <c r="CC897" s="37"/>
      <c r="CD897" s="37"/>
    </row>
    <row r="898" spans="1:82" ht="16.5" customHeight="1" x14ac:dyDescent="0.15">
      <c r="A898" s="39"/>
      <c r="B898" s="39"/>
      <c r="C898" s="39"/>
      <c r="D898" s="39"/>
      <c r="E898" s="39"/>
      <c r="F898" s="39"/>
      <c r="G898" s="39"/>
      <c r="H898" s="37"/>
      <c r="I898" s="40"/>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c r="AJ898" s="37"/>
      <c r="AK898" s="37"/>
      <c r="AL898" s="37"/>
      <c r="AM898" s="37"/>
      <c r="AN898" s="37"/>
      <c r="AO898" s="37"/>
      <c r="AP898" s="37"/>
      <c r="AQ898" s="37"/>
      <c r="AR898" s="37"/>
      <c r="AS898" s="37"/>
      <c r="AT898" s="37"/>
      <c r="AU898" s="37"/>
      <c r="AV898" s="37"/>
      <c r="AW898" s="37"/>
      <c r="AX898" s="37"/>
      <c r="AY898" s="37"/>
      <c r="AZ898" s="37"/>
      <c r="BA898" s="37"/>
      <c r="BB898" s="37"/>
      <c r="BC898" s="37"/>
      <c r="BD898" s="37"/>
      <c r="BE898" s="37"/>
      <c r="BF898" s="37"/>
      <c r="BG898" s="37"/>
      <c r="BH898" s="37"/>
      <c r="BI898" s="37"/>
      <c r="BJ898" s="37"/>
      <c r="BK898" s="37"/>
      <c r="BL898" s="37"/>
      <c r="BM898" s="37"/>
      <c r="BN898" s="37"/>
      <c r="BO898" s="37"/>
      <c r="BP898" s="37"/>
      <c r="BQ898" s="37"/>
      <c r="BR898" s="37"/>
      <c r="BS898" s="37"/>
      <c r="BT898" s="37"/>
      <c r="BU898" s="37"/>
      <c r="BV898" s="37"/>
      <c r="BW898" s="37"/>
      <c r="BX898" s="37"/>
      <c r="BY898" s="37"/>
      <c r="BZ898" s="37"/>
      <c r="CA898" s="37"/>
      <c r="CB898" s="37"/>
      <c r="CC898" s="37"/>
      <c r="CD898" s="37"/>
    </row>
    <row r="899" spans="1:82" ht="16.5" customHeight="1" x14ac:dyDescent="0.15">
      <c r="A899" s="39"/>
      <c r="B899" s="39"/>
      <c r="C899" s="39"/>
      <c r="D899" s="39"/>
      <c r="E899" s="39"/>
      <c r="F899" s="39"/>
      <c r="G899" s="39"/>
      <c r="H899" s="37"/>
      <c r="I899" s="40"/>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c r="AJ899" s="37"/>
      <c r="AK899" s="37"/>
      <c r="AL899" s="37"/>
      <c r="AM899" s="37"/>
      <c r="AN899" s="37"/>
      <c r="AO899" s="37"/>
      <c r="AP899" s="37"/>
      <c r="AQ899" s="37"/>
      <c r="AR899" s="37"/>
      <c r="AS899" s="37"/>
      <c r="AT899" s="37"/>
      <c r="AU899" s="37"/>
      <c r="AV899" s="37"/>
      <c r="AW899" s="37"/>
      <c r="AX899" s="37"/>
      <c r="AY899" s="37"/>
      <c r="AZ899" s="37"/>
      <c r="BA899" s="37"/>
      <c r="BB899" s="37"/>
      <c r="BC899" s="37"/>
      <c r="BD899" s="37"/>
      <c r="BE899" s="37"/>
      <c r="BF899" s="37"/>
      <c r="BG899" s="37"/>
      <c r="BH899" s="37"/>
      <c r="BI899" s="37"/>
      <c r="BJ899" s="37"/>
      <c r="BK899" s="37"/>
      <c r="BL899" s="37"/>
      <c r="BM899" s="37"/>
      <c r="BN899" s="37"/>
      <c r="BO899" s="37"/>
      <c r="BP899" s="37"/>
      <c r="BQ899" s="37"/>
      <c r="BR899" s="37"/>
      <c r="BS899" s="37"/>
      <c r="BT899" s="37"/>
      <c r="BU899" s="37"/>
      <c r="BV899" s="37"/>
      <c r="BW899" s="37"/>
      <c r="BX899" s="37"/>
      <c r="BY899" s="37"/>
      <c r="BZ899" s="37"/>
      <c r="CA899" s="37"/>
      <c r="CB899" s="37"/>
      <c r="CC899" s="37"/>
      <c r="CD899" s="37"/>
    </row>
    <row r="900" spans="1:82" ht="16.5" customHeight="1" x14ac:dyDescent="0.15">
      <c r="A900" s="39"/>
      <c r="B900" s="39"/>
      <c r="C900" s="39"/>
      <c r="D900" s="39"/>
      <c r="E900" s="39"/>
      <c r="F900" s="39"/>
      <c r="G900" s="39"/>
      <c r="H900" s="37"/>
      <c r="I900" s="40"/>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c r="AH900" s="37"/>
      <c r="AI900" s="37"/>
      <c r="AJ900" s="37"/>
      <c r="AK900" s="37"/>
      <c r="AL900" s="37"/>
      <c r="AM900" s="37"/>
      <c r="AN900" s="37"/>
      <c r="AO900" s="37"/>
      <c r="AP900" s="37"/>
      <c r="AQ900" s="37"/>
      <c r="AR900" s="37"/>
      <c r="AS900" s="37"/>
      <c r="AT900" s="37"/>
      <c r="AU900" s="37"/>
      <c r="AV900" s="37"/>
      <c r="AW900" s="37"/>
      <c r="AX900" s="37"/>
      <c r="AY900" s="37"/>
      <c r="AZ900" s="37"/>
      <c r="BA900" s="37"/>
      <c r="BB900" s="37"/>
      <c r="BC900" s="37"/>
      <c r="BD900" s="37"/>
      <c r="BE900" s="37"/>
      <c r="BF900" s="37"/>
      <c r="BG900" s="37"/>
      <c r="BH900" s="37"/>
      <c r="BI900" s="37"/>
      <c r="BJ900" s="37"/>
      <c r="BK900" s="37"/>
      <c r="BL900" s="37"/>
      <c r="BM900" s="37"/>
      <c r="BN900" s="37"/>
      <c r="BO900" s="37"/>
      <c r="BP900" s="37"/>
      <c r="BQ900" s="37"/>
      <c r="BR900" s="37"/>
      <c r="BS900" s="37"/>
      <c r="BT900" s="37"/>
      <c r="BU900" s="37"/>
      <c r="BV900" s="37"/>
      <c r="BW900" s="37"/>
      <c r="BX900" s="37"/>
      <c r="BY900" s="37"/>
      <c r="BZ900" s="37"/>
      <c r="CA900" s="37"/>
      <c r="CB900" s="37"/>
      <c r="CC900" s="37"/>
      <c r="CD900" s="37"/>
    </row>
    <row r="901" spans="1:82" ht="16.5" customHeight="1" x14ac:dyDescent="0.15">
      <c r="A901" s="39"/>
      <c r="B901" s="39"/>
      <c r="C901" s="39"/>
      <c r="D901" s="39"/>
      <c r="E901" s="39"/>
      <c r="F901" s="39"/>
      <c r="G901" s="39"/>
      <c r="H901" s="37"/>
      <c r="I901" s="40"/>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c r="AH901" s="37"/>
      <c r="AI901" s="37"/>
      <c r="AJ901" s="37"/>
      <c r="AK901" s="37"/>
      <c r="AL901" s="37"/>
      <c r="AM901" s="37"/>
      <c r="AN901" s="37"/>
      <c r="AO901" s="37"/>
      <c r="AP901" s="37"/>
      <c r="AQ901" s="37"/>
      <c r="AR901" s="37"/>
      <c r="AS901" s="37"/>
      <c r="AT901" s="37"/>
      <c r="AU901" s="37"/>
      <c r="AV901" s="37"/>
      <c r="AW901" s="37"/>
      <c r="AX901" s="37"/>
      <c r="AY901" s="37"/>
      <c r="AZ901" s="37"/>
      <c r="BA901" s="37"/>
      <c r="BB901" s="37"/>
      <c r="BC901" s="37"/>
      <c r="BD901" s="37"/>
      <c r="BE901" s="37"/>
      <c r="BF901" s="37"/>
      <c r="BG901" s="37"/>
      <c r="BH901" s="37"/>
      <c r="BI901" s="37"/>
      <c r="BJ901" s="37"/>
      <c r="BK901" s="37"/>
      <c r="BL901" s="37"/>
      <c r="BM901" s="37"/>
      <c r="BN901" s="37"/>
      <c r="BO901" s="37"/>
      <c r="BP901" s="37"/>
      <c r="BQ901" s="37"/>
      <c r="BR901" s="37"/>
      <c r="BS901" s="37"/>
      <c r="BT901" s="37"/>
      <c r="BU901" s="37"/>
      <c r="BV901" s="37"/>
      <c r="BW901" s="37"/>
      <c r="BX901" s="37"/>
      <c r="BY901" s="37"/>
      <c r="BZ901" s="37"/>
      <c r="CA901" s="37"/>
      <c r="CB901" s="37"/>
      <c r="CC901" s="37"/>
      <c r="CD901" s="37"/>
    </row>
    <row r="902" spans="1:82" ht="16.5" customHeight="1" x14ac:dyDescent="0.15">
      <c r="A902" s="39"/>
      <c r="B902" s="39"/>
      <c r="C902" s="39"/>
      <c r="D902" s="39"/>
      <c r="E902" s="39"/>
      <c r="F902" s="39"/>
      <c r="G902" s="39"/>
      <c r="H902" s="37"/>
      <c r="I902" s="40"/>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c r="AH902" s="37"/>
      <c r="AI902" s="37"/>
      <c r="AJ902" s="37"/>
      <c r="AK902" s="37"/>
      <c r="AL902" s="37"/>
      <c r="AM902" s="37"/>
      <c r="AN902" s="37"/>
      <c r="AO902" s="37"/>
      <c r="AP902" s="37"/>
      <c r="AQ902" s="37"/>
      <c r="AR902" s="37"/>
      <c r="AS902" s="37"/>
      <c r="AT902" s="37"/>
      <c r="AU902" s="37"/>
      <c r="AV902" s="37"/>
      <c r="AW902" s="37"/>
      <c r="AX902" s="37"/>
      <c r="AY902" s="37"/>
      <c r="AZ902" s="37"/>
      <c r="BA902" s="37"/>
      <c r="BB902" s="37"/>
      <c r="BC902" s="37"/>
      <c r="BD902" s="37"/>
      <c r="BE902" s="37"/>
      <c r="BF902" s="37"/>
      <c r="BG902" s="37"/>
      <c r="BH902" s="37"/>
      <c r="BI902" s="37"/>
      <c r="BJ902" s="37"/>
      <c r="BK902" s="37"/>
      <c r="BL902" s="37"/>
      <c r="BM902" s="37"/>
      <c r="BN902" s="37"/>
      <c r="BO902" s="37"/>
      <c r="BP902" s="37"/>
      <c r="BQ902" s="37"/>
      <c r="BR902" s="37"/>
      <c r="BS902" s="37"/>
      <c r="BT902" s="37"/>
      <c r="BU902" s="37"/>
      <c r="BV902" s="37"/>
      <c r="BW902" s="37"/>
      <c r="BX902" s="37"/>
      <c r="BY902" s="37"/>
      <c r="BZ902" s="37"/>
      <c r="CA902" s="37"/>
      <c r="CB902" s="37"/>
      <c r="CC902" s="37"/>
      <c r="CD902" s="37"/>
    </row>
    <row r="903" spans="1:82" ht="16.5" customHeight="1" x14ac:dyDescent="0.15">
      <c r="A903" s="39"/>
      <c r="B903" s="39"/>
      <c r="C903" s="39"/>
      <c r="D903" s="39"/>
      <c r="E903" s="39"/>
      <c r="F903" s="39"/>
      <c r="G903" s="39"/>
      <c r="H903" s="37"/>
      <c r="I903" s="40"/>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c r="AJ903" s="37"/>
      <c r="AK903" s="37"/>
      <c r="AL903" s="37"/>
      <c r="AM903" s="37"/>
      <c r="AN903" s="37"/>
      <c r="AO903" s="37"/>
      <c r="AP903" s="37"/>
      <c r="AQ903" s="37"/>
      <c r="AR903" s="37"/>
      <c r="AS903" s="37"/>
      <c r="AT903" s="37"/>
      <c r="AU903" s="37"/>
      <c r="AV903" s="37"/>
      <c r="AW903" s="37"/>
      <c r="AX903" s="37"/>
      <c r="AY903" s="37"/>
      <c r="AZ903" s="37"/>
      <c r="BA903" s="37"/>
      <c r="BB903" s="37"/>
      <c r="BC903" s="37"/>
      <c r="BD903" s="37"/>
      <c r="BE903" s="37"/>
      <c r="BF903" s="37"/>
      <c r="BG903" s="37"/>
      <c r="BH903" s="37"/>
      <c r="BI903" s="37"/>
      <c r="BJ903" s="37"/>
      <c r="BK903" s="37"/>
      <c r="BL903" s="37"/>
      <c r="BM903" s="37"/>
      <c r="BN903" s="37"/>
      <c r="BO903" s="37"/>
      <c r="BP903" s="37"/>
      <c r="BQ903" s="37"/>
      <c r="BR903" s="37"/>
      <c r="BS903" s="37"/>
      <c r="BT903" s="37"/>
      <c r="BU903" s="37"/>
      <c r="BV903" s="37"/>
      <c r="BW903" s="37"/>
      <c r="BX903" s="37"/>
      <c r="BY903" s="37"/>
      <c r="BZ903" s="37"/>
      <c r="CA903" s="37"/>
      <c r="CB903" s="37"/>
      <c r="CC903" s="37"/>
      <c r="CD903" s="37"/>
    </row>
    <row r="904" spans="1:82" ht="16.5" customHeight="1" x14ac:dyDescent="0.15">
      <c r="A904" s="39"/>
      <c r="B904" s="39"/>
      <c r="C904" s="39"/>
      <c r="D904" s="39"/>
      <c r="E904" s="39"/>
      <c r="F904" s="39"/>
      <c r="G904" s="39"/>
      <c r="H904" s="37"/>
      <c r="I904" s="40"/>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c r="AH904" s="37"/>
      <c r="AI904" s="37"/>
      <c r="AJ904" s="37"/>
      <c r="AK904" s="37"/>
      <c r="AL904" s="37"/>
      <c r="AM904" s="37"/>
      <c r="AN904" s="37"/>
      <c r="AO904" s="37"/>
      <c r="AP904" s="37"/>
      <c r="AQ904" s="37"/>
      <c r="AR904" s="37"/>
      <c r="AS904" s="37"/>
      <c r="AT904" s="37"/>
      <c r="AU904" s="37"/>
      <c r="AV904" s="37"/>
      <c r="AW904" s="37"/>
      <c r="AX904" s="37"/>
      <c r="AY904" s="37"/>
      <c r="AZ904" s="37"/>
      <c r="BA904" s="37"/>
      <c r="BB904" s="37"/>
      <c r="BC904" s="37"/>
      <c r="BD904" s="37"/>
      <c r="BE904" s="37"/>
      <c r="BF904" s="37"/>
      <c r="BG904" s="37"/>
      <c r="BH904" s="37"/>
      <c r="BI904" s="37"/>
      <c r="BJ904" s="37"/>
      <c r="BK904" s="37"/>
      <c r="BL904" s="37"/>
      <c r="BM904" s="37"/>
      <c r="BN904" s="37"/>
      <c r="BO904" s="37"/>
      <c r="BP904" s="37"/>
      <c r="BQ904" s="37"/>
      <c r="BR904" s="37"/>
      <c r="BS904" s="37"/>
      <c r="BT904" s="37"/>
      <c r="BU904" s="37"/>
      <c r="BV904" s="37"/>
      <c r="BW904" s="37"/>
      <c r="BX904" s="37"/>
      <c r="BY904" s="37"/>
      <c r="BZ904" s="37"/>
      <c r="CA904" s="37"/>
      <c r="CB904" s="37"/>
      <c r="CC904" s="37"/>
      <c r="CD904" s="37"/>
    </row>
    <row r="905" spans="1:82" ht="16.5" customHeight="1" x14ac:dyDescent="0.15">
      <c r="A905" s="39"/>
      <c r="B905" s="39"/>
      <c r="C905" s="39"/>
      <c r="D905" s="39"/>
      <c r="E905" s="39"/>
      <c r="F905" s="39"/>
      <c r="G905" s="39"/>
      <c r="H905" s="37"/>
      <c r="I905" s="40"/>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c r="AJ905" s="37"/>
      <c r="AK905" s="37"/>
      <c r="AL905" s="37"/>
      <c r="AM905" s="37"/>
      <c r="AN905" s="37"/>
      <c r="AO905" s="37"/>
      <c r="AP905" s="37"/>
      <c r="AQ905" s="37"/>
      <c r="AR905" s="37"/>
      <c r="AS905" s="37"/>
      <c r="AT905" s="37"/>
      <c r="AU905" s="37"/>
      <c r="AV905" s="37"/>
      <c r="AW905" s="37"/>
      <c r="AX905" s="37"/>
      <c r="AY905" s="37"/>
      <c r="AZ905" s="37"/>
      <c r="BA905" s="37"/>
      <c r="BB905" s="37"/>
      <c r="BC905" s="37"/>
      <c r="BD905" s="37"/>
      <c r="BE905" s="37"/>
      <c r="BF905" s="37"/>
      <c r="BG905" s="37"/>
      <c r="BH905" s="37"/>
      <c r="BI905" s="37"/>
      <c r="BJ905" s="37"/>
      <c r="BK905" s="37"/>
      <c r="BL905" s="37"/>
      <c r="BM905" s="37"/>
      <c r="BN905" s="37"/>
      <c r="BO905" s="37"/>
      <c r="BP905" s="37"/>
      <c r="BQ905" s="37"/>
      <c r="BR905" s="37"/>
      <c r="BS905" s="37"/>
      <c r="BT905" s="37"/>
      <c r="BU905" s="37"/>
      <c r="BV905" s="37"/>
      <c r="BW905" s="37"/>
      <c r="BX905" s="37"/>
      <c r="BY905" s="37"/>
      <c r="BZ905" s="37"/>
      <c r="CA905" s="37"/>
      <c r="CB905" s="37"/>
      <c r="CC905" s="37"/>
      <c r="CD905" s="37"/>
    </row>
    <row r="906" spans="1:82" ht="16.5" customHeight="1" x14ac:dyDescent="0.15">
      <c r="A906" s="39"/>
      <c r="B906" s="39"/>
      <c r="C906" s="39"/>
      <c r="D906" s="39"/>
      <c r="E906" s="39"/>
      <c r="F906" s="39"/>
      <c r="G906" s="39"/>
      <c r="H906" s="37"/>
      <c r="I906" s="40"/>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c r="AJ906" s="37"/>
      <c r="AK906" s="37"/>
      <c r="AL906" s="37"/>
      <c r="AM906" s="37"/>
      <c r="AN906" s="37"/>
      <c r="AO906" s="37"/>
      <c r="AP906" s="37"/>
      <c r="AQ906" s="37"/>
      <c r="AR906" s="37"/>
      <c r="AS906" s="37"/>
      <c r="AT906" s="37"/>
      <c r="AU906" s="37"/>
      <c r="AV906" s="37"/>
      <c r="AW906" s="37"/>
      <c r="AX906" s="37"/>
      <c r="AY906" s="37"/>
      <c r="AZ906" s="37"/>
      <c r="BA906" s="37"/>
      <c r="BB906" s="37"/>
      <c r="BC906" s="37"/>
      <c r="BD906" s="37"/>
      <c r="BE906" s="37"/>
      <c r="BF906" s="37"/>
      <c r="BG906" s="37"/>
      <c r="BH906" s="37"/>
      <c r="BI906" s="37"/>
      <c r="BJ906" s="37"/>
      <c r="BK906" s="37"/>
      <c r="BL906" s="37"/>
      <c r="BM906" s="37"/>
      <c r="BN906" s="37"/>
      <c r="BO906" s="37"/>
      <c r="BP906" s="37"/>
      <c r="BQ906" s="37"/>
      <c r="BR906" s="37"/>
      <c r="BS906" s="37"/>
      <c r="BT906" s="37"/>
      <c r="BU906" s="37"/>
      <c r="BV906" s="37"/>
      <c r="BW906" s="37"/>
      <c r="BX906" s="37"/>
      <c r="BY906" s="37"/>
      <c r="BZ906" s="37"/>
      <c r="CA906" s="37"/>
      <c r="CB906" s="37"/>
      <c r="CC906" s="37"/>
      <c r="CD906" s="37"/>
    </row>
    <row r="907" spans="1:82" ht="16.5" customHeight="1" x14ac:dyDescent="0.15">
      <c r="A907" s="39"/>
      <c r="B907" s="39"/>
      <c r="C907" s="39"/>
      <c r="D907" s="39"/>
      <c r="E907" s="39"/>
      <c r="F907" s="39"/>
      <c r="G907" s="39"/>
      <c r="H907" s="37"/>
      <c r="I907" s="40"/>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c r="AH907" s="37"/>
      <c r="AI907" s="37"/>
      <c r="AJ907" s="37"/>
      <c r="AK907" s="37"/>
      <c r="AL907" s="37"/>
      <c r="AM907" s="37"/>
      <c r="AN907" s="37"/>
      <c r="AO907" s="37"/>
      <c r="AP907" s="37"/>
      <c r="AQ907" s="37"/>
      <c r="AR907" s="37"/>
      <c r="AS907" s="37"/>
      <c r="AT907" s="37"/>
      <c r="AU907" s="37"/>
      <c r="AV907" s="37"/>
      <c r="AW907" s="37"/>
      <c r="AX907" s="37"/>
      <c r="AY907" s="37"/>
      <c r="AZ907" s="37"/>
      <c r="BA907" s="37"/>
      <c r="BB907" s="37"/>
      <c r="BC907" s="37"/>
      <c r="BD907" s="37"/>
      <c r="BE907" s="37"/>
      <c r="BF907" s="37"/>
      <c r="BG907" s="37"/>
      <c r="BH907" s="37"/>
      <c r="BI907" s="37"/>
      <c r="BJ907" s="37"/>
      <c r="BK907" s="37"/>
      <c r="BL907" s="37"/>
      <c r="BM907" s="37"/>
      <c r="BN907" s="37"/>
      <c r="BO907" s="37"/>
      <c r="BP907" s="37"/>
      <c r="BQ907" s="37"/>
      <c r="BR907" s="37"/>
      <c r="BS907" s="37"/>
      <c r="BT907" s="37"/>
      <c r="BU907" s="37"/>
      <c r="BV907" s="37"/>
      <c r="BW907" s="37"/>
      <c r="BX907" s="37"/>
      <c r="BY907" s="37"/>
      <c r="BZ907" s="37"/>
      <c r="CA907" s="37"/>
      <c r="CB907" s="37"/>
      <c r="CC907" s="37"/>
      <c r="CD907" s="37"/>
    </row>
    <row r="908" spans="1:82" ht="16.5" customHeight="1" x14ac:dyDescent="0.15">
      <c r="A908" s="39"/>
      <c r="B908" s="39"/>
      <c r="C908" s="39"/>
      <c r="D908" s="39"/>
      <c r="E908" s="39"/>
      <c r="F908" s="39"/>
      <c r="G908" s="39"/>
      <c r="H908" s="37"/>
      <c r="I908" s="40"/>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c r="AJ908" s="37"/>
      <c r="AK908" s="37"/>
      <c r="AL908" s="37"/>
      <c r="AM908" s="37"/>
      <c r="AN908" s="37"/>
      <c r="AO908" s="37"/>
      <c r="AP908" s="37"/>
      <c r="AQ908" s="37"/>
      <c r="AR908" s="37"/>
      <c r="AS908" s="37"/>
      <c r="AT908" s="37"/>
      <c r="AU908" s="37"/>
      <c r="AV908" s="37"/>
      <c r="AW908" s="37"/>
      <c r="AX908" s="37"/>
      <c r="AY908" s="37"/>
      <c r="AZ908" s="37"/>
      <c r="BA908" s="37"/>
      <c r="BB908" s="37"/>
      <c r="BC908" s="37"/>
      <c r="BD908" s="37"/>
      <c r="BE908" s="37"/>
      <c r="BF908" s="37"/>
      <c r="BG908" s="37"/>
      <c r="BH908" s="37"/>
      <c r="BI908" s="37"/>
      <c r="BJ908" s="37"/>
      <c r="BK908" s="37"/>
      <c r="BL908" s="37"/>
      <c r="BM908" s="37"/>
      <c r="BN908" s="37"/>
      <c r="BO908" s="37"/>
      <c r="BP908" s="37"/>
      <c r="BQ908" s="37"/>
      <c r="BR908" s="37"/>
      <c r="BS908" s="37"/>
      <c r="BT908" s="37"/>
      <c r="BU908" s="37"/>
      <c r="BV908" s="37"/>
      <c r="BW908" s="37"/>
      <c r="BX908" s="37"/>
      <c r="BY908" s="37"/>
      <c r="BZ908" s="37"/>
      <c r="CA908" s="37"/>
      <c r="CB908" s="37"/>
      <c r="CC908" s="37"/>
      <c r="CD908" s="37"/>
    </row>
    <row r="909" spans="1:82" ht="16.5" customHeight="1" x14ac:dyDescent="0.15">
      <c r="A909" s="39"/>
      <c r="B909" s="39"/>
      <c r="C909" s="39"/>
      <c r="D909" s="39"/>
      <c r="E909" s="39"/>
      <c r="F909" s="39"/>
      <c r="G909" s="39"/>
      <c r="H909" s="37"/>
      <c r="I909" s="40"/>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c r="AJ909" s="37"/>
      <c r="AK909" s="37"/>
      <c r="AL909" s="37"/>
      <c r="AM909" s="37"/>
      <c r="AN909" s="37"/>
      <c r="AO909" s="37"/>
      <c r="AP909" s="37"/>
      <c r="AQ909" s="37"/>
      <c r="AR909" s="37"/>
      <c r="AS909" s="37"/>
      <c r="AT909" s="37"/>
      <c r="AU909" s="37"/>
      <c r="AV909" s="37"/>
      <c r="AW909" s="37"/>
      <c r="AX909" s="37"/>
      <c r="AY909" s="37"/>
      <c r="AZ909" s="37"/>
      <c r="BA909" s="37"/>
      <c r="BB909" s="37"/>
      <c r="BC909" s="37"/>
      <c r="BD909" s="37"/>
      <c r="BE909" s="37"/>
      <c r="BF909" s="37"/>
      <c r="BG909" s="37"/>
      <c r="BH909" s="37"/>
      <c r="BI909" s="37"/>
      <c r="BJ909" s="37"/>
      <c r="BK909" s="37"/>
      <c r="BL909" s="37"/>
      <c r="BM909" s="37"/>
      <c r="BN909" s="37"/>
      <c r="BO909" s="37"/>
      <c r="BP909" s="37"/>
      <c r="BQ909" s="37"/>
      <c r="BR909" s="37"/>
      <c r="BS909" s="37"/>
      <c r="BT909" s="37"/>
      <c r="BU909" s="37"/>
      <c r="BV909" s="37"/>
      <c r="BW909" s="37"/>
      <c r="BX909" s="37"/>
      <c r="BY909" s="37"/>
      <c r="BZ909" s="37"/>
      <c r="CA909" s="37"/>
      <c r="CB909" s="37"/>
      <c r="CC909" s="37"/>
      <c r="CD909" s="37"/>
    </row>
    <row r="910" spans="1:82" ht="16.5" customHeight="1" x14ac:dyDescent="0.15">
      <c r="A910" s="39"/>
      <c r="B910" s="39"/>
      <c r="C910" s="39"/>
      <c r="D910" s="39"/>
      <c r="E910" s="39"/>
      <c r="F910" s="39"/>
      <c r="G910" s="39"/>
      <c r="H910" s="37"/>
      <c r="I910" s="40"/>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c r="AH910" s="37"/>
      <c r="AI910" s="37"/>
      <c r="AJ910" s="37"/>
      <c r="AK910" s="37"/>
      <c r="AL910" s="37"/>
      <c r="AM910" s="37"/>
      <c r="AN910" s="37"/>
      <c r="AO910" s="37"/>
      <c r="AP910" s="37"/>
      <c r="AQ910" s="37"/>
      <c r="AR910" s="37"/>
      <c r="AS910" s="37"/>
      <c r="AT910" s="37"/>
      <c r="AU910" s="37"/>
      <c r="AV910" s="37"/>
      <c r="AW910" s="37"/>
      <c r="AX910" s="37"/>
      <c r="AY910" s="37"/>
      <c r="AZ910" s="37"/>
      <c r="BA910" s="37"/>
      <c r="BB910" s="37"/>
      <c r="BC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row>
    <row r="911" spans="1:82" ht="16.5" customHeight="1" x14ac:dyDescent="0.15">
      <c r="A911" s="39"/>
      <c r="B911" s="39"/>
      <c r="C911" s="39"/>
      <c r="D911" s="39"/>
      <c r="E911" s="39"/>
      <c r="F911" s="39"/>
      <c r="G911" s="39"/>
      <c r="H911" s="37"/>
      <c r="I911" s="40"/>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c r="AJ911" s="37"/>
      <c r="AK911" s="37"/>
      <c r="AL911" s="37"/>
      <c r="AM911" s="37"/>
      <c r="AN911" s="37"/>
      <c r="AO911" s="37"/>
      <c r="AP911" s="37"/>
      <c r="AQ911" s="37"/>
      <c r="AR911" s="37"/>
      <c r="AS911" s="37"/>
      <c r="AT911" s="37"/>
      <c r="AU911" s="37"/>
      <c r="AV911" s="37"/>
      <c r="AW911" s="37"/>
      <c r="AX911" s="37"/>
      <c r="AY911" s="37"/>
      <c r="AZ911" s="37"/>
      <c r="BA911" s="37"/>
      <c r="BB911" s="37"/>
      <c r="BC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row>
    <row r="912" spans="1:82" ht="16.5" customHeight="1" x14ac:dyDescent="0.15">
      <c r="A912" s="39"/>
      <c r="B912" s="39"/>
      <c r="C912" s="39"/>
      <c r="D912" s="39"/>
      <c r="E912" s="39"/>
      <c r="F912" s="39"/>
      <c r="G912" s="39"/>
      <c r="H912" s="37"/>
      <c r="I912" s="40"/>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c r="AH912" s="37"/>
      <c r="AI912" s="37"/>
      <c r="AJ912" s="37"/>
      <c r="AK912" s="37"/>
      <c r="AL912" s="37"/>
      <c r="AM912" s="37"/>
      <c r="AN912" s="37"/>
      <c r="AO912" s="37"/>
      <c r="AP912" s="37"/>
      <c r="AQ912" s="37"/>
      <c r="AR912" s="37"/>
      <c r="AS912" s="37"/>
      <c r="AT912" s="37"/>
      <c r="AU912" s="37"/>
      <c r="AV912" s="37"/>
      <c r="AW912" s="37"/>
      <c r="AX912" s="37"/>
      <c r="AY912" s="37"/>
      <c r="AZ912" s="37"/>
      <c r="BA912" s="37"/>
      <c r="BB912" s="37"/>
      <c r="BC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row>
    <row r="913" spans="1:82" ht="16.5" customHeight="1" x14ac:dyDescent="0.15">
      <c r="A913" s="39"/>
      <c r="B913" s="39"/>
      <c r="C913" s="39"/>
      <c r="D913" s="39"/>
      <c r="E913" s="39"/>
      <c r="F913" s="39"/>
      <c r="G913" s="39"/>
      <c r="H913" s="37"/>
      <c r="I913" s="40"/>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c r="AJ913" s="37"/>
      <c r="AK913" s="37"/>
      <c r="AL913" s="37"/>
      <c r="AM913" s="37"/>
      <c r="AN913" s="37"/>
      <c r="AO913" s="37"/>
      <c r="AP913" s="37"/>
      <c r="AQ913" s="37"/>
      <c r="AR913" s="37"/>
      <c r="AS913" s="37"/>
      <c r="AT913" s="37"/>
      <c r="AU913" s="37"/>
      <c r="AV913" s="37"/>
      <c r="AW913" s="37"/>
      <c r="AX913" s="37"/>
      <c r="AY913" s="37"/>
      <c r="AZ913" s="37"/>
      <c r="BA913" s="37"/>
      <c r="BB913" s="37"/>
      <c r="BC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row>
    <row r="914" spans="1:82" ht="16.5" customHeight="1" x14ac:dyDescent="0.15">
      <c r="A914" s="39"/>
      <c r="B914" s="39"/>
      <c r="C914" s="39"/>
      <c r="D914" s="39"/>
      <c r="E914" s="39"/>
      <c r="F914" s="39"/>
      <c r="G914" s="39"/>
      <c r="H914" s="37"/>
      <c r="I914" s="40"/>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c r="AJ914" s="37"/>
      <c r="AK914" s="37"/>
      <c r="AL914" s="37"/>
      <c r="AM914" s="37"/>
      <c r="AN914" s="37"/>
      <c r="AO914" s="37"/>
      <c r="AP914" s="37"/>
      <c r="AQ914" s="37"/>
      <c r="AR914" s="37"/>
      <c r="AS914" s="37"/>
      <c r="AT914" s="37"/>
      <c r="AU914" s="37"/>
      <c r="AV914" s="37"/>
      <c r="AW914" s="37"/>
      <c r="AX914" s="37"/>
      <c r="AY914" s="37"/>
      <c r="AZ914" s="37"/>
      <c r="BA914" s="37"/>
      <c r="BB914" s="37"/>
      <c r="BC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row>
    <row r="915" spans="1:82" ht="16.5" customHeight="1" x14ac:dyDescent="0.15">
      <c r="A915" s="39"/>
      <c r="B915" s="39"/>
      <c r="C915" s="39"/>
      <c r="D915" s="39"/>
      <c r="E915" s="39"/>
      <c r="F915" s="39"/>
      <c r="G915" s="39"/>
      <c r="H915" s="37"/>
      <c r="I915" s="40"/>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c r="AJ915" s="37"/>
      <c r="AK915" s="37"/>
      <c r="AL915" s="37"/>
      <c r="AM915" s="37"/>
      <c r="AN915" s="37"/>
      <c r="AO915" s="37"/>
      <c r="AP915" s="37"/>
      <c r="AQ915" s="37"/>
      <c r="AR915" s="37"/>
      <c r="AS915" s="37"/>
      <c r="AT915" s="37"/>
      <c r="AU915" s="37"/>
      <c r="AV915" s="37"/>
      <c r="AW915" s="37"/>
      <c r="AX915" s="37"/>
      <c r="AY915" s="37"/>
      <c r="AZ915" s="37"/>
      <c r="BA915" s="37"/>
      <c r="BB915" s="37"/>
      <c r="BC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row>
    <row r="916" spans="1:82" ht="16.5" customHeight="1" x14ac:dyDescent="0.15">
      <c r="A916" s="39"/>
      <c r="B916" s="39"/>
      <c r="C916" s="39"/>
      <c r="D916" s="39"/>
      <c r="E916" s="39"/>
      <c r="F916" s="39"/>
      <c r="G916" s="39"/>
      <c r="H916" s="37"/>
      <c r="I916" s="40"/>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c r="AJ916" s="37"/>
      <c r="AK916" s="37"/>
      <c r="AL916" s="37"/>
      <c r="AM916" s="37"/>
      <c r="AN916" s="37"/>
      <c r="AO916" s="37"/>
      <c r="AP916" s="37"/>
      <c r="AQ916" s="37"/>
      <c r="AR916" s="37"/>
      <c r="AS916" s="37"/>
      <c r="AT916" s="37"/>
      <c r="AU916" s="37"/>
      <c r="AV916" s="37"/>
      <c r="AW916" s="37"/>
      <c r="AX916" s="37"/>
      <c r="AY916" s="37"/>
      <c r="AZ916" s="37"/>
      <c r="BA916" s="37"/>
      <c r="BB916" s="37"/>
      <c r="BC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row>
    <row r="917" spans="1:82" ht="16.5" customHeight="1" x14ac:dyDescent="0.15">
      <c r="A917" s="39"/>
      <c r="B917" s="39"/>
      <c r="C917" s="39"/>
      <c r="D917" s="39"/>
      <c r="E917" s="39"/>
      <c r="F917" s="39"/>
      <c r="G917" s="39"/>
      <c r="H917" s="37"/>
      <c r="I917" s="40"/>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c r="AJ917" s="37"/>
      <c r="AK917" s="37"/>
      <c r="AL917" s="37"/>
      <c r="AM917" s="37"/>
      <c r="AN917" s="37"/>
      <c r="AO917" s="37"/>
      <c r="AP917" s="37"/>
      <c r="AQ917" s="37"/>
      <c r="AR917" s="37"/>
      <c r="AS917" s="37"/>
      <c r="AT917" s="37"/>
      <c r="AU917" s="37"/>
      <c r="AV917" s="37"/>
      <c r="AW917" s="37"/>
      <c r="AX917" s="37"/>
      <c r="AY917" s="37"/>
      <c r="AZ917" s="37"/>
      <c r="BA917" s="37"/>
      <c r="BB917" s="37"/>
      <c r="BC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row>
    <row r="918" spans="1:82" ht="16.5" customHeight="1" x14ac:dyDescent="0.15">
      <c r="A918" s="39"/>
      <c r="B918" s="39"/>
      <c r="C918" s="39"/>
      <c r="D918" s="39"/>
      <c r="E918" s="39"/>
      <c r="F918" s="39"/>
      <c r="G918" s="39"/>
      <c r="H918" s="37"/>
      <c r="I918" s="40"/>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c r="AJ918" s="37"/>
      <c r="AK918" s="37"/>
      <c r="AL918" s="37"/>
      <c r="AM918" s="37"/>
      <c r="AN918" s="37"/>
      <c r="AO918" s="37"/>
      <c r="AP918" s="37"/>
      <c r="AQ918" s="37"/>
      <c r="AR918" s="37"/>
      <c r="AS918" s="37"/>
      <c r="AT918" s="37"/>
      <c r="AU918" s="37"/>
      <c r="AV918" s="37"/>
      <c r="AW918" s="37"/>
      <c r="AX918" s="37"/>
      <c r="AY918" s="37"/>
      <c r="AZ918" s="37"/>
      <c r="BA918" s="37"/>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row>
    <row r="919" spans="1:82" ht="16.5" customHeight="1" x14ac:dyDescent="0.15">
      <c r="A919" s="39"/>
      <c r="B919" s="39"/>
      <c r="C919" s="39"/>
      <c r="D919" s="39"/>
      <c r="E919" s="39"/>
      <c r="F919" s="39"/>
      <c r="G919" s="39"/>
      <c r="H919" s="37"/>
      <c r="I919" s="40"/>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c r="AJ919" s="37"/>
      <c r="AK919" s="37"/>
      <c r="AL919" s="37"/>
      <c r="AM919" s="37"/>
      <c r="AN919" s="37"/>
      <c r="AO919" s="37"/>
      <c r="AP919" s="37"/>
      <c r="AQ919" s="37"/>
      <c r="AR919" s="37"/>
      <c r="AS919" s="37"/>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row>
    <row r="920" spans="1:82" ht="16.5" customHeight="1" x14ac:dyDescent="0.15">
      <c r="A920" s="39"/>
      <c r="B920" s="39"/>
      <c r="C920" s="39"/>
      <c r="D920" s="39"/>
      <c r="E920" s="39"/>
      <c r="F920" s="39"/>
      <c r="G920" s="39"/>
      <c r="H920" s="37"/>
      <c r="I920" s="40"/>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c r="AJ920" s="37"/>
      <c r="AK920" s="37"/>
      <c r="AL920" s="37"/>
      <c r="AM920" s="37"/>
      <c r="AN920" s="37"/>
      <c r="AO920" s="37"/>
      <c r="AP920" s="37"/>
      <c r="AQ920" s="37"/>
      <c r="AR920" s="37"/>
      <c r="AS920" s="37"/>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row>
    <row r="921" spans="1:82" ht="16.5" customHeight="1" x14ac:dyDescent="0.15">
      <c r="A921" s="39"/>
      <c r="B921" s="39"/>
      <c r="C921" s="39"/>
      <c r="D921" s="39"/>
      <c r="E921" s="39"/>
      <c r="F921" s="39"/>
      <c r="G921" s="39"/>
      <c r="H921" s="37"/>
      <c r="I921" s="40"/>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c r="AH921" s="37"/>
      <c r="AI921" s="37"/>
      <c r="AJ921" s="37"/>
      <c r="AK921" s="37"/>
      <c r="AL921" s="37"/>
      <c r="AM921" s="37"/>
      <c r="AN921" s="37"/>
      <c r="AO921" s="37"/>
      <c r="AP921" s="37"/>
      <c r="AQ921" s="37"/>
      <c r="AR921" s="37"/>
      <c r="AS921" s="37"/>
      <c r="AT921" s="37"/>
      <c r="AU921" s="37"/>
      <c r="AV921" s="37"/>
      <c r="AW921" s="37"/>
      <c r="AX921" s="37"/>
      <c r="AY921" s="37"/>
      <c r="AZ921" s="37"/>
      <c r="BA921" s="37"/>
      <c r="BB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row>
    <row r="922" spans="1:82" ht="16.5" customHeight="1" x14ac:dyDescent="0.15">
      <c r="A922" s="39"/>
      <c r="B922" s="39"/>
      <c r="C922" s="39"/>
      <c r="D922" s="39"/>
      <c r="E922" s="39"/>
      <c r="F922" s="39"/>
      <c r="G922" s="39"/>
      <c r="H922" s="37"/>
      <c r="I922" s="40"/>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c r="AJ922" s="37"/>
      <c r="AK922" s="37"/>
      <c r="AL922" s="37"/>
      <c r="AM922" s="37"/>
      <c r="AN922" s="37"/>
      <c r="AO922" s="37"/>
      <c r="AP922" s="37"/>
      <c r="AQ922" s="37"/>
      <c r="AR922" s="37"/>
      <c r="AS922" s="37"/>
      <c r="AT922" s="37"/>
      <c r="AU922" s="37"/>
      <c r="AV922" s="37"/>
      <c r="AW922" s="37"/>
      <c r="AX922" s="37"/>
      <c r="AY922" s="37"/>
      <c r="AZ922" s="37"/>
      <c r="BA922" s="37"/>
      <c r="BB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row>
    <row r="923" spans="1:82" ht="16.5" customHeight="1" x14ac:dyDescent="0.15">
      <c r="A923" s="39"/>
      <c r="B923" s="39"/>
      <c r="C923" s="39"/>
      <c r="D923" s="39"/>
      <c r="E923" s="39"/>
      <c r="F923" s="39"/>
      <c r="G923" s="39"/>
      <c r="H923" s="37"/>
      <c r="I923" s="40"/>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c r="AJ923" s="37"/>
      <c r="AK923" s="37"/>
      <c r="AL923" s="37"/>
      <c r="AM923" s="37"/>
      <c r="AN923" s="37"/>
      <c r="AO923" s="37"/>
      <c r="AP923" s="37"/>
      <c r="AQ923" s="37"/>
      <c r="AR923" s="37"/>
      <c r="AS923" s="37"/>
      <c r="AT923" s="37"/>
      <c r="AU923" s="37"/>
      <c r="AV923" s="37"/>
      <c r="AW923" s="37"/>
      <c r="AX923" s="37"/>
      <c r="AY923" s="37"/>
      <c r="AZ923" s="37"/>
      <c r="BA923" s="37"/>
      <c r="BB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row>
    <row r="924" spans="1:82" ht="16.5" customHeight="1" x14ac:dyDescent="0.15">
      <c r="A924" s="39"/>
      <c r="B924" s="39"/>
      <c r="C924" s="39"/>
      <c r="D924" s="39"/>
      <c r="E924" s="39"/>
      <c r="F924" s="39"/>
      <c r="G924" s="39"/>
      <c r="H924" s="37"/>
      <c r="I924" s="40"/>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c r="AJ924" s="37"/>
      <c r="AK924" s="37"/>
      <c r="AL924" s="37"/>
      <c r="AM924" s="37"/>
      <c r="AN924" s="37"/>
      <c r="AO924" s="37"/>
      <c r="AP924" s="37"/>
      <c r="AQ924" s="37"/>
      <c r="AR924" s="37"/>
      <c r="AS924" s="37"/>
      <c r="AT924" s="37"/>
      <c r="AU924" s="37"/>
      <c r="AV924" s="37"/>
      <c r="AW924" s="37"/>
      <c r="AX924" s="37"/>
      <c r="AY924" s="37"/>
      <c r="AZ924" s="37"/>
      <c r="BA924" s="37"/>
      <c r="BB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row>
    <row r="925" spans="1:82" ht="16.5" customHeight="1" x14ac:dyDescent="0.15">
      <c r="A925" s="39"/>
      <c r="B925" s="39"/>
      <c r="C925" s="39"/>
      <c r="D925" s="39"/>
      <c r="E925" s="39"/>
      <c r="F925" s="39"/>
      <c r="G925" s="39"/>
      <c r="H925" s="37"/>
      <c r="I925" s="40"/>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c r="AH925" s="37"/>
      <c r="AI925" s="37"/>
      <c r="AJ925" s="37"/>
      <c r="AK925" s="37"/>
      <c r="AL925" s="37"/>
      <c r="AM925" s="37"/>
      <c r="AN925" s="37"/>
      <c r="AO925" s="37"/>
      <c r="AP925" s="37"/>
      <c r="AQ925" s="37"/>
      <c r="AR925" s="37"/>
      <c r="AS925" s="37"/>
      <c r="AT925" s="37"/>
      <c r="AU925" s="37"/>
      <c r="AV925" s="37"/>
      <c r="AW925" s="37"/>
      <c r="AX925" s="37"/>
      <c r="AY925" s="37"/>
      <c r="AZ925" s="37"/>
      <c r="BA925" s="37"/>
      <c r="BB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row>
    <row r="926" spans="1:82" ht="16.5" customHeight="1" x14ac:dyDescent="0.15">
      <c r="A926" s="39"/>
      <c r="B926" s="39"/>
      <c r="C926" s="39"/>
      <c r="D926" s="39"/>
      <c r="E926" s="39"/>
      <c r="F926" s="39"/>
      <c r="G926" s="39"/>
      <c r="H926" s="37"/>
      <c r="I926" s="40"/>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c r="AJ926" s="37"/>
      <c r="AK926" s="37"/>
      <c r="AL926" s="37"/>
      <c r="AM926" s="37"/>
      <c r="AN926" s="37"/>
      <c r="AO926" s="37"/>
      <c r="AP926" s="37"/>
      <c r="AQ926" s="37"/>
      <c r="AR926" s="37"/>
      <c r="AS926" s="37"/>
      <c r="AT926" s="37"/>
      <c r="AU926" s="37"/>
      <c r="AV926" s="37"/>
      <c r="AW926" s="37"/>
      <c r="AX926" s="37"/>
      <c r="AY926" s="37"/>
      <c r="AZ926" s="37"/>
      <c r="BA926" s="37"/>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row>
    <row r="927" spans="1:82" ht="16.5" customHeight="1" x14ac:dyDescent="0.15">
      <c r="A927" s="39"/>
      <c r="B927" s="39"/>
      <c r="C927" s="39"/>
      <c r="D927" s="39"/>
      <c r="E927" s="39"/>
      <c r="F927" s="39"/>
      <c r="G927" s="39"/>
      <c r="H927" s="37"/>
      <c r="I927" s="40"/>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c r="AJ927" s="37"/>
      <c r="AK927" s="37"/>
      <c r="AL927" s="37"/>
      <c r="AM927" s="37"/>
      <c r="AN927" s="37"/>
      <c r="AO927" s="37"/>
      <c r="AP927" s="37"/>
      <c r="AQ927" s="37"/>
      <c r="AR927" s="37"/>
      <c r="AS927" s="37"/>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row>
    <row r="928" spans="1:82" ht="16.5" customHeight="1" x14ac:dyDescent="0.15">
      <c r="A928" s="39"/>
      <c r="B928" s="39"/>
      <c r="C928" s="39"/>
      <c r="D928" s="39"/>
      <c r="E928" s="39"/>
      <c r="F928" s="39"/>
      <c r="G928" s="39"/>
      <c r="H928" s="37"/>
      <c r="I928" s="40"/>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c r="AJ928" s="37"/>
      <c r="AK928" s="37"/>
      <c r="AL928" s="37"/>
      <c r="AM928" s="37"/>
      <c r="AN928" s="37"/>
      <c r="AO928" s="37"/>
      <c r="AP928" s="37"/>
      <c r="AQ928" s="37"/>
      <c r="AR928" s="37"/>
      <c r="AS928" s="37"/>
      <c r="AT928" s="37"/>
      <c r="AU928" s="37"/>
      <c r="AV928" s="37"/>
      <c r="AW928" s="37"/>
      <c r="AX928" s="37"/>
      <c r="AY928" s="37"/>
      <c r="AZ928" s="37"/>
      <c r="BA928" s="37"/>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row>
    <row r="929" spans="1:82" ht="16.5" customHeight="1" x14ac:dyDescent="0.15">
      <c r="A929" s="39"/>
      <c r="B929" s="39"/>
      <c r="C929" s="39"/>
      <c r="D929" s="39"/>
      <c r="E929" s="39"/>
      <c r="F929" s="39"/>
      <c r="G929" s="39"/>
      <c r="H929" s="37"/>
      <c r="I929" s="40"/>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c r="AJ929" s="37"/>
      <c r="AK929" s="37"/>
      <c r="AL929" s="37"/>
      <c r="AM929" s="37"/>
      <c r="AN929" s="37"/>
      <c r="AO929" s="37"/>
      <c r="AP929" s="37"/>
      <c r="AQ929" s="37"/>
      <c r="AR929" s="37"/>
      <c r="AS929" s="37"/>
      <c r="AT929" s="37"/>
      <c r="AU929" s="37"/>
      <c r="AV929" s="37"/>
      <c r="AW929" s="37"/>
      <c r="AX929" s="37"/>
      <c r="AY929" s="37"/>
      <c r="AZ929" s="37"/>
      <c r="BA929" s="37"/>
      <c r="BB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row>
    <row r="930" spans="1:82" ht="16.5" customHeight="1" x14ac:dyDescent="0.15">
      <c r="A930" s="39"/>
      <c r="B930" s="39"/>
      <c r="C930" s="39"/>
      <c r="D930" s="39"/>
      <c r="E930" s="39"/>
      <c r="F930" s="39"/>
      <c r="G930" s="39"/>
      <c r="H930" s="37"/>
      <c r="I930" s="40"/>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c r="AJ930" s="37"/>
      <c r="AK930" s="37"/>
      <c r="AL930" s="37"/>
      <c r="AM930" s="37"/>
      <c r="AN930" s="37"/>
      <c r="AO930" s="37"/>
      <c r="AP930" s="37"/>
      <c r="AQ930" s="37"/>
      <c r="AR930" s="37"/>
      <c r="AS930" s="37"/>
      <c r="AT930" s="37"/>
      <c r="AU930" s="37"/>
      <c r="AV930" s="37"/>
      <c r="AW930" s="37"/>
      <c r="AX930" s="37"/>
      <c r="AY930" s="37"/>
      <c r="AZ930" s="37"/>
      <c r="BA930" s="37"/>
      <c r="BB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row>
    <row r="931" spans="1:82" ht="16.5" customHeight="1" x14ac:dyDescent="0.15">
      <c r="A931" s="39"/>
      <c r="B931" s="39"/>
      <c r="C931" s="39"/>
      <c r="D931" s="39"/>
      <c r="E931" s="39"/>
      <c r="F931" s="39"/>
      <c r="G931" s="39"/>
      <c r="H931" s="37"/>
      <c r="I931" s="40"/>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c r="AJ931" s="37"/>
      <c r="AK931" s="37"/>
      <c r="AL931" s="37"/>
      <c r="AM931" s="37"/>
      <c r="AN931" s="37"/>
      <c r="AO931" s="37"/>
      <c r="AP931" s="37"/>
      <c r="AQ931" s="37"/>
      <c r="AR931" s="37"/>
      <c r="AS931" s="37"/>
      <c r="AT931" s="37"/>
      <c r="AU931" s="37"/>
      <c r="AV931" s="37"/>
      <c r="AW931" s="37"/>
      <c r="AX931" s="37"/>
      <c r="AY931" s="37"/>
      <c r="AZ931" s="37"/>
      <c r="BA931" s="37"/>
      <c r="BB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row>
    <row r="932" spans="1:82" ht="16.5" customHeight="1" x14ac:dyDescent="0.15">
      <c r="A932" s="39"/>
      <c r="B932" s="39"/>
      <c r="C932" s="39"/>
      <c r="D932" s="39"/>
      <c r="E932" s="39"/>
      <c r="F932" s="39"/>
      <c r="G932" s="39"/>
      <c r="H932" s="37"/>
      <c r="I932" s="40"/>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c r="AJ932" s="37"/>
      <c r="AK932" s="37"/>
      <c r="AL932" s="37"/>
      <c r="AM932" s="37"/>
      <c r="AN932" s="37"/>
      <c r="AO932" s="37"/>
      <c r="AP932" s="37"/>
      <c r="AQ932" s="37"/>
      <c r="AR932" s="37"/>
      <c r="AS932" s="37"/>
      <c r="AT932" s="37"/>
      <c r="AU932" s="37"/>
      <c r="AV932" s="37"/>
      <c r="AW932" s="37"/>
      <c r="AX932" s="37"/>
      <c r="AY932" s="37"/>
      <c r="AZ932" s="37"/>
      <c r="BA932" s="37"/>
      <c r="BB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row>
    <row r="933" spans="1:82" ht="16.5" customHeight="1" x14ac:dyDescent="0.15">
      <c r="A933" s="39"/>
      <c r="B933" s="39"/>
      <c r="C933" s="39"/>
      <c r="D933" s="39"/>
      <c r="E933" s="39"/>
      <c r="F933" s="39"/>
      <c r="G933" s="39"/>
      <c r="H933" s="37"/>
      <c r="I933" s="40"/>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c r="AJ933" s="37"/>
      <c r="AK933" s="37"/>
      <c r="AL933" s="37"/>
      <c r="AM933" s="37"/>
      <c r="AN933" s="37"/>
      <c r="AO933" s="37"/>
      <c r="AP933" s="37"/>
      <c r="AQ933" s="37"/>
      <c r="AR933" s="37"/>
      <c r="AS933" s="37"/>
      <c r="AT933" s="37"/>
      <c r="AU933" s="37"/>
      <c r="AV933" s="37"/>
      <c r="AW933" s="37"/>
      <c r="AX933" s="37"/>
      <c r="AY933" s="37"/>
      <c r="AZ933" s="37"/>
      <c r="BA933" s="37"/>
      <c r="BB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row>
    <row r="934" spans="1:82" ht="16.5" customHeight="1" x14ac:dyDescent="0.15">
      <c r="A934" s="39"/>
      <c r="B934" s="39"/>
      <c r="C934" s="39"/>
      <c r="D934" s="39"/>
      <c r="E934" s="39"/>
      <c r="F934" s="39"/>
      <c r="G934" s="39"/>
      <c r="H934" s="37"/>
      <c r="I934" s="40"/>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c r="AJ934" s="37"/>
      <c r="AK934" s="37"/>
      <c r="AL934" s="37"/>
      <c r="AM934" s="37"/>
      <c r="AN934" s="37"/>
      <c r="AO934" s="37"/>
      <c r="AP934" s="37"/>
      <c r="AQ934" s="37"/>
      <c r="AR934" s="37"/>
      <c r="AS934" s="37"/>
      <c r="AT934" s="37"/>
      <c r="AU934" s="37"/>
      <c r="AV934" s="37"/>
      <c r="AW934" s="37"/>
      <c r="AX934" s="37"/>
      <c r="AY934" s="37"/>
      <c r="AZ934" s="37"/>
      <c r="BA934" s="37"/>
      <c r="BB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row>
    <row r="935" spans="1:82" ht="16.5" customHeight="1" x14ac:dyDescent="0.15">
      <c r="A935" s="39"/>
      <c r="B935" s="39"/>
      <c r="C935" s="39"/>
      <c r="D935" s="39"/>
      <c r="E935" s="39"/>
      <c r="F935" s="39"/>
      <c r="G935" s="39"/>
      <c r="H935" s="37"/>
      <c r="I935" s="40"/>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c r="AJ935" s="37"/>
      <c r="AK935" s="37"/>
      <c r="AL935" s="37"/>
      <c r="AM935" s="37"/>
      <c r="AN935" s="37"/>
      <c r="AO935" s="37"/>
      <c r="AP935" s="37"/>
      <c r="AQ935" s="37"/>
      <c r="AR935" s="37"/>
      <c r="AS935" s="37"/>
      <c r="AT935" s="37"/>
      <c r="AU935" s="37"/>
      <c r="AV935" s="37"/>
      <c r="AW935" s="37"/>
      <c r="AX935" s="37"/>
      <c r="AY935" s="37"/>
      <c r="AZ935" s="37"/>
      <c r="BA935" s="37"/>
      <c r="BB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row>
    <row r="936" spans="1:82" ht="16.5" customHeight="1" x14ac:dyDescent="0.15">
      <c r="A936" s="39"/>
      <c r="B936" s="39"/>
      <c r="C936" s="39"/>
      <c r="D936" s="39"/>
      <c r="E936" s="39"/>
      <c r="F936" s="39"/>
      <c r="G936" s="39"/>
      <c r="H936" s="37"/>
      <c r="I936" s="40"/>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c r="AJ936" s="37"/>
      <c r="AK936" s="37"/>
      <c r="AL936" s="37"/>
      <c r="AM936" s="37"/>
      <c r="AN936" s="37"/>
      <c r="AO936" s="37"/>
      <c r="AP936" s="37"/>
      <c r="AQ936" s="37"/>
      <c r="AR936" s="37"/>
      <c r="AS936" s="37"/>
      <c r="AT936" s="37"/>
      <c r="AU936" s="37"/>
      <c r="AV936" s="37"/>
      <c r="AW936" s="37"/>
      <c r="AX936" s="37"/>
      <c r="AY936" s="37"/>
      <c r="AZ936" s="37"/>
      <c r="BA936" s="37"/>
      <c r="BB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row>
    <row r="937" spans="1:82" ht="16.5" customHeight="1" x14ac:dyDescent="0.15">
      <c r="A937" s="39"/>
      <c r="B937" s="39"/>
      <c r="C937" s="39"/>
      <c r="D937" s="39"/>
      <c r="E937" s="39"/>
      <c r="F937" s="39"/>
      <c r="G937" s="39"/>
      <c r="H937" s="37"/>
      <c r="I937" s="40"/>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c r="AJ937" s="37"/>
      <c r="AK937" s="37"/>
      <c r="AL937" s="37"/>
      <c r="AM937" s="37"/>
      <c r="AN937" s="37"/>
      <c r="AO937" s="37"/>
      <c r="AP937" s="37"/>
      <c r="AQ937" s="37"/>
      <c r="AR937" s="37"/>
      <c r="AS937" s="37"/>
      <c r="AT937" s="37"/>
      <c r="AU937" s="37"/>
      <c r="AV937" s="37"/>
      <c r="AW937" s="37"/>
      <c r="AX937" s="37"/>
      <c r="AY937" s="37"/>
      <c r="AZ937" s="37"/>
      <c r="BA937" s="37"/>
      <c r="BB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row>
    <row r="938" spans="1:82" ht="16.5" customHeight="1" x14ac:dyDescent="0.15">
      <c r="A938" s="39"/>
      <c r="B938" s="39"/>
      <c r="C938" s="39"/>
      <c r="D938" s="39"/>
      <c r="E938" s="39"/>
      <c r="F938" s="39"/>
      <c r="G938" s="39"/>
      <c r="H938" s="37"/>
      <c r="I938" s="40"/>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c r="AJ938" s="37"/>
      <c r="AK938" s="37"/>
      <c r="AL938" s="37"/>
      <c r="AM938" s="37"/>
      <c r="AN938" s="37"/>
      <c r="AO938" s="37"/>
      <c r="AP938" s="37"/>
      <c r="AQ938" s="37"/>
      <c r="AR938" s="37"/>
      <c r="AS938" s="37"/>
      <c r="AT938" s="37"/>
      <c r="AU938" s="37"/>
      <c r="AV938" s="37"/>
      <c r="AW938" s="37"/>
      <c r="AX938" s="37"/>
      <c r="AY938" s="37"/>
      <c r="AZ938" s="37"/>
      <c r="BA938" s="37"/>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row>
    <row r="939" spans="1:82" ht="16.5" customHeight="1" x14ac:dyDescent="0.15">
      <c r="A939" s="39"/>
      <c r="B939" s="39"/>
      <c r="C939" s="39"/>
      <c r="D939" s="39"/>
      <c r="E939" s="39"/>
      <c r="F939" s="39"/>
      <c r="G939" s="39"/>
      <c r="H939" s="37"/>
      <c r="I939" s="40"/>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c r="AJ939" s="37"/>
      <c r="AK939" s="37"/>
      <c r="AL939" s="37"/>
      <c r="AM939" s="37"/>
      <c r="AN939" s="37"/>
      <c r="AO939" s="37"/>
      <c r="AP939" s="37"/>
      <c r="AQ939" s="37"/>
      <c r="AR939" s="37"/>
      <c r="AS939" s="37"/>
      <c r="AT939" s="37"/>
      <c r="AU939" s="37"/>
      <c r="AV939" s="37"/>
      <c r="AW939" s="37"/>
      <c r="AX939" s="37"/>
      <c r="AY939" s="37"/>
      <c r="AZ939" s="37"/>
      <c r="BA939" s="37"/>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row>
    <row r="940" spans="1:82" ht="16.5" customHeight="1" x14ac:dyDescent="0.15">
      <c r="A940" s="39"/>
      <c r="B940" s="39"/>
      <c r="C940" s="39"/>
      <c r="D940" s="39"/>
      <c r="E940" s="39"/>
      <c r="F940" s="39"/>
      <c r="G940" s="39"/>
      <c r="H940" s="37"/>
      <c r="I940" s="40"/>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c r="AJ940" s="37"/>
      <c r="AK940" s="37"/>
      <c r="AL940" s="37"/>
      <c r="AM940" s="37"/>
      <c r="AN940" s="37"/>
      <c r="AO940" s="37"/>
      <c r="AP940" s="37"/>
      <c r="AQ940" s="37"/>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row>
    <row r="941" spans="1:82" ht="16.5" customHeight="1" x14ac:dyDescent="0.15">
      <c r="A941" s="39"/>
      <c r="B941" s="39"/>
      <c r="C941" s="39"/>
      <c r="D941" s="39"/>
      <c r="E941" s="39"/>
      <c r="F941" s="39"/>
      <c r="G941" s="39"/>
      <c r="H941" s="37"/>
      <c r="I941" s="40"/>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c r="AJ941" s="37"/>
      <c r="AK941" s="37"/>
      <c r="AL941" s="37"/>
      <c r="AM941" s="37"/>
      <c r="AN941" s="37"/>
      <c r="AO941" s="37"/>
      <c r="AP941" s="37"/>
      <c r="AQ941" s="37"/>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row>
    <row r="942" spans="1:82" ht="16.5" customHeight="1" x14ac:dyDescent="0.15">
      <c r="A942" s="39"/>
      <c r="B942" s="39"/>
      <c r="C942" s="39"/>
      <c r="D942" s="39"/>
      <c r="E942" s="39"/>
      <c r="F942" s="39"/>
      <c r="G942" s="39"/>
      <c r="H942" s="37"/>
      <c r="I942" s="40"/>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c r="AJ942" s="37"/>
      <c r="AK942" s="37"/>
      <c r="AL942" s="37"/>
      <c r="AM942" s="37"/>
      <c r="AN942" s="37"/>
      <c r="AO942" s="37"/>
      <c r="AP942" s="37"/>
      <c r="AQ942" s="37"/>
      <c r="AR942" s="37"/>
      <c r="AS942" s="37"/>
      <c r="AT942" s="37"/>
      <c r="AU942" s="37"/>
      <c r="AV942" s="37"/>
      <c r="AW942" s="37"/>
      <c r="AX942" s="37"/>
      <c r="AY942" s="37"/>
      <c r="AZ942" s="37"/>
      <c r="BA942" s="37"/>
      <c r="BB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row>
    <row r="943" spans="1:82" ht="16.5" customHeight="1" x14ac:dyDescent="0.15">
      <c r="A943" s="39"/>
      <c r="B943" s="39"/>
      <c r="C943" s="39"/>
      <c r="D943" s="39"/>
      <c r="E943" s="39"/>
      <c r="F943" s="39"/>
      <c r="G943" s="39"/>
      <c r="H943" s="37"/>
      <c r="I943" s="40"/>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c r="AH943" s="37"/>
      <c r="AI943" s="37"/>
      <c r="AJ943" s="37"/>
      <c r="AK943" s="37"/>
      <c r="AL943" s="37"/>
      <c r="AM943" s="37"/>
      <c r="AN943" s="37"/>
      <c r="AO943" s="37"/>
      <c r="AP943" s="37"/>
      <c r="AQ943" s="37"/>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row>
    <row r="944" spans="1:82" ht="16.5" customHeight="1" x14ac:dyDescent="0.15">
      <c r="A944" s="39"/>
      <c r="B944" s="39"/>
      <c r="C944" s="39"/>
      <c r="D944" s="39"/>
      <c r="E944" s="39"/>
      <c r="F944" s="39"/>
      <c r="G944" s="39"/>
      <c r="H944" s="37"/>
      <c r="I944" s="40"/>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c r="AJ944" s="37"/>
      <c r="AK944" s="37"/>
      <c r="AL944" s="37"/>
      <c r="AM944" s="37"/>
      <c r="AN944" s="37"/>
      <c r="AO944" s="37"/>
      <c r="AP944" s="37"/>
      <c r="AQ944" s="37"/>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row>
    <row r="945" spans="1:82" ht="16.5" customHeight="1" x14ac:dyDescent="0.15">
      <c r="A945" s="39"/>
      <c r="B945" s="39"/>
      <c r="C945" s="39"/>
      <c r="D945" s="39"/>
      <c r="E945" s="39"/>
      <c r="F945" s="39"/>
      <c r="G945" s="39"/>
      <c r="H945" s="37"/>
      <c r="I945" s="40"/>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c r="AJ945" s="37"/>
      <c r="AK945" s="37"/>
      <c r="AL945" s="37"/>
      <c r="AM945" s="37"/>
      <c r="AN945" s="37"/>
      <c r="AO945" s="37"/>
      <c r="AP945" s="37"/>
      <c r="AQ945" s="37"/>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row>
    <row r="946" spans="1:82" ht="16.5" customHeight="1" x14ac:dyDescent="0.15">
      <c r="A946" s="39"/>
      <c r="B946" s="39"/>
      <c r="C946" s="39"/>
      <c r="D946" s="39"/>
      <c r="E946" s="39"/>
      <c r="F946" s="39"/>
      <c r="G946" s="39"/>
      <c r="H946" s="37"/>
      <c r="I946" s="40"/>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c r="AH946" s="37"/>
      <c r="AI946" s="37"/>
      <c r="AJ946" s="37"/>
      <c r="AK946" s="37"/>
      <c r="AL946" s="37"/>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row>
    <row r="947" spans="1:82" ht="16.5" customHeight="1" x14ac:dyDescent="0.15">
      <c r="A947" s="39"/>
      <c r="B947" s="39"/>
      <c r="C947" s="39"/>
      <c r="D947" s="39"/>
      <c r="E947" s="39"/>
      <c r="F947" s="39"/>
      <c r="G947" s="39"/>
      <c r="H947" s="37"/>
      <c r="I947" s="40"/>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c r="AJ947" s="37"/>
      <c r="AK947" s="37"/>
      <c r="AL947" s="37"/>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row>
    <row r="948" spans="1:82" ht="16.5" customHeight="1" x14ac:dyDescent="0.15">
      <c r="A948" s="39"/>
      <c r="B948" s="39"/>
      <c r="C948" s="39"/>
      <c r="D948" s="39"/>
      <c r="E948" s="39"/>
      <c r="F948" s="39"/>
      <c r="G948" s="39"/>
      <c r="H948" s="37"/>
      <c r="I948" s="40"/>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c r="AJ948" s="37"/>
      <c r="AK948" s="37"/>
      <c r="AL948" s="37"/>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row>
    <row r="949" spans="1:82" ht="16.5" customHeight="1" x14ac:dyDescent="0.15">
      <c r="A949" s="39"/>
      <c r="B949" s="39"/>
      <c r="C949" s="39"/>
      <c r="D949" s="39"/>
      <c r="E949" s="39"/>
      <c r="F949" s="39"/>
      <c r="G949" s="39"/>
      <c r="H949" s="37"/>
      <c r="I949" s="40"/>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c r="AJ949" s="37"/>
      <c r="AK949" s="37"/>
      <c r="AL949" s="37"/>
      <c r="AM949" s="37"/>
      <c r="AN949" s="37"/>
      <c r="AO949" s="37"/>
      <c r="AP949" s="37"/>
      <c r="AQ949" s="37"/>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row>
    <row r="950" spans="1:82" ht="16.5" customHeight="1" x14ac:dyDescent="0.15">
      <c r="A950" s="39"/>
      <c r="B950" s="39"/>
      <c r="C950" s="39"/>
      <c r="D950" s="39"/>
      <c r="E950" s="39"/>
      <c r="F950" s="39"/>
      <c r="G950" s="39"/>
      <c r="H950" s="37"/>
      <c r="I950" s="40"/>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c r="AJ950" s="37"/>
      <c r="AK950" s="37"/>
      <c r="AL950" s="37"/>
      <c r="AM950" s="37"/>
      <c r="AN950" s="37"/>
      <c r="AO950" s="37"/>
      <c r="AP950" s="37"/>
      <c r="AQ950" s="37"/>
      <c r="AR950" s="37"/>
      <c r="AS950" s="37"/>
      <c r="AT950" s="37"/>
      <c r="AU950" s="37"/>
      <c r="AV950" s="37"/>
      <c r="AW950" s="37"/>
      <c r="AX950" s="37"/>
      <c r="AY950" s="37"/>
      <c r="AZ950" s="37"/>
      <c r="BA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row>
    <row r="951" spans="1:82" ht="16.5" customHeight="1" x14ac:dyDescent="0.15">
      <c r="A951" s="39"/>
      <c r="B951" s="39"/>
      <c r="C951" s="39"/>
      <c r="D951" s="39"/>
      <c r="E951" s="39"/>
      <c r="F951" s="39"/>
      <c r="G951" s="39"/>
      <c r="H951" s="37"/>
      <c r="I951" s="40"/>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c r="AJ951" s="37"/>
      <c r="AK951" s="37"/>
      <c r="AL951" s="37"/>
      <c r="AM951" s="37"/>
      <c r="AN951" s="37"/>
      <c r="AO951" s="37"/>
      <c r="AP951" s="37"/>
      <c r="AQ951" s="37"/>
      <c r="AR951" s="37"/>
      <c r="AS951" s="37"/>
      <c r="AT951" s="37"/>
      <c r="AU951" s="37"/>
      <c r="AV951" s="37"/>
      <c r="AW951" s="37"/>
      <c r="AX951" s="37"/>
      <c r="AY951" s="37"/>
      <c r="AZ951" s="37"/>
      <c r="BA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row>
    <row r="952" spans="1:82" ht="16.5" customHeight="1" x14ac:dyDescent="0.15">
      <c r="A952" s="39"/>
      <c r="B952" s="39"/>
      <c r="C952" s="39"/>
      <c r="D952" s="39"/>
      <c r="E952" s="39"/>
      <c r="F952" s="39"/>
      <c r="G952" s="39"/>
      <c r="H952" s="37"/>
      <c r="I952" s="40"/>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c r="AJ952" s="37"/>
      <c r="AK952" s="37"/>
      <c r="AL952" s="37"/>
      <c r="AM952" s="37"/>
      <c r="AN952" s="37"/>
      <c r="AO952" s="37"/>
      <c r="AP952" s="37"/>
      <c r="AQ952" s="37"/>
      <c r="AR952" s="37"/>
      <c r="AS952" s="37"/>
      <c r="AT952" s="37"/>
      <c r="AU952" s="37"/>
      <c r="AV952" s="37"/>
      <c r="AW952" s="37"/>
      <c r="AX952" s="37"/>
      <c r="AY952" s="37"/>
      <c r="AZ952" s="37"/>
      <c r="BA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row>
    <row r="953" spans="1:82" ht="16.5" customHeight="1" x14ac:dyDescent="0.15">
      <c r="A953" s="39"/>
      <c r="B953" s="39"/>
      <c r="C953" s="39"/>
      <c r="D953" s="39"/>
      <c r="E953" s="39"/>
      <c r="F953" s="39"/>
      <c r="G953" s="39"/>
      <c r="H953" s="37"/>
      <c r="I953" s="40"/>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c r="AJ953" s="37"/>
      <c r="AK953" s="37"/>
      <c r="AL953" s="37"/>
      <c r="AM953" s="37"/>
      <c r="AN953" s="37"/>
      <c r="AO953" s="37"/>
      <c r="AP953" s="37"/>
      <c r="AQ953" s="37"/>
      <c r="AR953" s="37"/>
      <c r="AS953" s="37"/>
      <c r="AT953" s="37"/>
      <c r="AU953" s="37"/>
      <c r="AV953" s="37"/>
      <c r="AW953" s="37"/>
      <c r="AX953" s="37"/>
      <c r="AY953" s="37"/>
      <c r="AZ953" s="37"/>
      <c r="BA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row>
    <row r="954" spans="1:82" ht="16.5" customHeight="1" x14ac:dyDescent="0.15">
      <c r="A954" s="39"/>
      <c r="B954" s="39"/>
      <c r="C954" s="39"/>
      <c r="D954" s="39"/>
      <c r="E954" s="39"/>
      <c r="F954" s="39"/>
      <c r="G954" s="39"/>
      <c r="H954" s="37"/>
      <c r="I954" s="40"/>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c r="AJ954" s="37"/>
      <c r="AK954" s="37"/>
      <c r="AL954" s="37"/>
      <c r="AM954" s="37"/>
      <c r="AN954" s="37"/>
      <c r="AO954" s="37"/>
      <c r="AP954" s="37"/>
      <c r="AQ954" s="37"/>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row>
    <row r="955" spans="1:82" ht="16.5" customHeight="1" x14ac:dyDescent="0.15">
      <c r="A955" s="39"/>
      <c r="B955" s="39"/>
      <c r="C955" s="39"/>
      <c r="D955" s="39"/>
      <c r="E955" s="39"/>
      <c r="F955" s="39"/>
      <c r="G955" s="39"/>
      <c r="H955" s="37"/>
      <c r="I955" s="40"/>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c r="AJ955" s="37"/>
      <c r="AK955" s="37"/>
      <c r="AL955" s="37"/>
      <c r="AM955" s="37"/>
      <c r="AN955" s="37"/>
      <c r="AO955" s="37"/>
      <c r="AP955" s="37"/>
      <c r="AQ955" s="37"/>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row>
    <row r="956" spans="1:82" ht="16.5" customHeight="1" x14ac:dyDescent="0.15">
      <c r="A956" s="39"/>
      <c r="B956" s="39"/>
      <c r="C956" s="39"/>
      <c r="D956" s="39"/>
      <c r="E956" s="39"/>
      <c r="F956" s="39"/>
      <c r="G956" s="39"/>
      <c r="H956" s="37"/>
      <c r="I956" s="40"/>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c r="AJ956" s="37"/>
      <c r="AK956" s="37"/>
      <c r="AL956" s="37"/>
      <c r="AM956" s="37"/>
      <c r="AN956" s="37"/>
      <c r="AO956" s="37"/>
      <c r="AP956" s="37"/>
      <c r="AQ956" s="37"/>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row>
    <row r="957" spans="1:82" ht="16.5" customHeight="1" x14ac:dyDescent="0.15">
      <c r="A957" s="39"/>
      <c r="B957" s="39"/>
      <c r="C957" s="39"/>
      <c r="D957" s="39"/>
      <c r="E957" s="39"/>
      <c r="F957" s="39"/>
      <c r="G957" s="39"/>
      <c r="H957" s="37"/>
      <c r="I957" s="40"/>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c r="AJ957" s="37"/>
      <c r="AK957" s="37"/>
      <c r="AL957" s="37"/>
      <c r="AM957" s="37"/>
      <c r="AN957" s="37"/>
      <c r="AO957" s="37"/>
      <c r="AP957" s="37"/>
      <c r="AQ957" s="37"/>
      <c r="AR957" s="37"/>
      <c r="AS957" s="37"/>
      <c r="AT957" s="37"/>
      <c r="AU957" s="37"/>
      <c r="AV957" s="37"/>
      <c r="AW957" s="37"/>
      <c r="AX957" s="37"/>
      <c r="AY957" s="37"/>
      <c r="AZ957" s="37"/>
      <c r="BA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row>
    <row r="958" spans="1:82" ht="16.5" customHeight="1" x14ac:dyDescent="0.15">
      <c r="A958" s="39"/>
      <c r="B958" s="39"/>
      <c r="C958" s="39"/>
      <c r="D958" s="39"/>
      <c r="E958" s="39"/>
      <c r="F958" s="39"/>
      <c r="G958" s="39"/>
      <c r="H958" s="37"/>
      <c r="I958" s="40"/>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c r="AJ958" s="37"/>
      <c r="AK958" s="37"/>
      <c r="AL958" s="37"/>
      <c r="AM958" s="37"/>
      <c r="AN958" s="37"/>
      <c r="AO958" s="37"/>
      <c r="AP958" s="37"/>
      <c r="AQ958" s="37"/>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row>
    <row r="959" spans="1:82" ht="16.5" customHeight="1" x14ac:dyDescent="0.15">
      <c r="A959" s="39"/>
      <c r="B959" s="39"/>
      <c r="C959" s="39"/>
      <c r="D959" s="39"/>
      <c r="E959" s="39"/>
      <c r="F959" s="39"/>
      <c r="G959" s="39"/>
      <c r="H959" s="37"/>
      <c r="I959" s="40"/>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c r="AJ959" s="37"/>
      <c r="AK959" s="37"/>
      <c r="AL959" s="37"/>
      <c r="AM959" s="37"/>
      <c r="AN959" s="37"/>
      <c r="AO959" s="37"/>
      <c r="AP959" s="37"/>
      <c r="AQ959" s="37"/>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row>
    <row r="960" spans="1:82" ht="16.5" customHeight="1" x14ac:dyDescent="0.15">
      <c r="A960" s="39"/>
      <c r="B960" s="39"/>
      <c r="C960" s="39"/>
      <c r="D960" s="39"/>
      <c r="E960" s="39"/>
      <c r="F960" s="39"/>
      <c r="G960" s="39"/>
      <c r="H960" s="37"/>
      <c r="I960" s="40"/>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c r="AJ960" s="37"/>
      <c r="AK960" s="37"/>
      <c r="AL960" s="37"/>
      <c r="AM960" s="37"/>
      <c r="AN960" s="37"/>
      <c r="AO960" s="37"/>
      <c r="AP960" s="37"/>
      <c r="AQ960" s="37"/>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row>
    <row r="961" spans="1:82" ht="16.5" customHeight="1" x14ac:dyDescent="0.15">
      <c r="A961" s="39"/>
      <c r="B961" s="39"/>
      <c r="C961" s="39"/>
      <c r="D961" s="39"/>
      <c r="E961" s="39"/>
      <c r="F961" s="39"/>
      <c r="G961" s="39"/>
      <c r="H961" s="37"/>
      <c r="I961" s="40"/>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c r="AJ961" s="37"/>
      <c r="AK961" s="37"/>
      <c r="AL961" s="37"/>
      <c r="AM961" s="37"/>
      <c r="AN961" s="37"/>
      <c r="AO961" s="37"/>
      <c r="AP961" s="37"/>
      <c r="AQ961" s="37"/>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row>
    <row r="962" spans="1:82" ht="16.5" customHeight="1" x14ac:dyDescent="0.15">
      <c r="A962" s="39"/>
      <c r="B962" s="39"/>
      <c r="C962" s="39"/>
      <c r="D962" s="39"/>
      <c r="E962" s="39"/>
      <c r="F962" s="39"/>
      <c r="G962" s="39"/>
      <c r="H962" s="37"/>
      <c r="I962" s="40"/>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c r="AJ962" s="37"/>
      <c r="AK962" s="37"/>
      <c r="AL962" s="37"/>
      <c r="AM962" s="37"/>
      <c r="AN962" s="37"/>
      <c r="AO962" s="37"/>
      <c r="AP962" s="37"/>
      <c r="AQ962" s="37"/>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row>
    <row r="963" spans="1:82" ht="16.5" customHeight="1" x14ac:dyDescent="0.15">
      <c r="A963" s="39"/>
      <c r="B963" s="39"/>
      <c r="C963" s="39"/>
      <c r="D963" s="39"/>
      <c r="E963" s="39"/>
      <c r="F963" s="39"/>
      <c r="G963" s="39"/>
      <c r="H963" s="37"/>
      <c r="I963" s="40"/>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c r="AI963" s="37"/>
      <c r="AJ963" s="37"/>
      <c r="AK963" s="37"/>
      <c r="AL963" s="37"/>
      <c r="AM963" s="37"/>
      <c r="AN963" s="37"/>
      <c r="AO963" s="37"/>
      <c r="AP963" s="37"/>
      <c r="AQ963" s="37"/>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row>
    <row r="964" spans="1:82" ht="16.5" customHeight="1" x14ac:dyDescent="0.15">
      <c r="A964" s="39"/>
      <c r="B964" s="39"/>
      <c r="C964" s="39"/>
      <c r="D964" s="39"/>
      <c r="E964" s="39"/>
      <c r="F964" s="39"/>
      <c r="G964" s="39"/>
      <c r="H964" s="37"/>
      <c r="I964" s="40"/>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c r="AI964" s="37"/>
      <c r="AJ964" s="37"/>
      <c r="AK964" s="37"/>
      <c r="AL964" s="37"/>
      <c r="AM964" s="37"/>
      <c r="AN964" s="37"/>
      <c r="AO964" s="37"/>
      <c r="AP964" s="37"/>
      <c r="AQ964" s="37"/>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row>
    <row r="965" spans="1:82" ht="16.5" customHeight="1" x14ac:dyDescent="0.15">
      <c r="A965" s="39"/>
      <c r="B965" s="39"/>
      <c r="C965" s="39"/>
      <c r="D965" s="39"/>
      <c r="E965" s="39"/>
      <c r="F965" s="39"/>
      <c r="G965" s="39"/>
      <c r="H965" s="37"/>
      <c r="I965" s="40"/>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c r="AI965" s="37"/>
      <c r="AJ965" s="37"/>
      <c r="AK965" s="37"/>
      <c r="AL965" s="37"/>
      <c r="AM965" s="37"/>
      <c r="AN965" s="37"/>
      <c r="AO965" s="37"/>
      <c r="AP965" s="37"/>
      <c r="AQ965" s="37"/>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row>
    <row r="966" spans="1:82" ht="16.5" customHeight="1" x14ac:dyDescent="0.15">
      <c r="A966" s="39"/>
      <c r="B966" s="39"/>
      <c r="C966" s="39"/>
      <c r="D966" s="39"/>
      <c r="E966" s="39"/>
      <c r="F966" s="39"/>
      <c r="G966" s="39"/>
      <c r="H966" s="37"/>
      <c r="I966" s="40"/>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c r="AJ966" s="37"/>
      <c r="AK966" s="37"/>
      <c r="AL966" s="37"/>
      <c r="AM966" s="37"/>
      <c r="AN966" s="37"/>
      <c r="AO966" s="37"/>
      <c r="AP966" s="37"/>
      <c r="AQ966" s="37"/>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row>
    <row r="967" spans="1:82" ht="16.5" customHeight="1" x14ac:dyDescent="0.15">
      <c r="A967" s="39"/>
      <c r="B967" s="39"/>
      <c r="C967" s="39"/>
      <c r="D967" s="39"/>
      <c r="E967" s="39"/>
      <c r="F967" s="39"/>
      <c r="G967" s="39"/>
      <c r="H967" s="37"/>
      <c r="I967" s="40"/>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c r="AJ967" s="37"/>
      <c r="AK967" s="37"/>
      <c r="AL967" s="37"/>
      <c r="AM967" s="37"/>
      <c r="AN967" s="37"/>
      <c r="AO967" s="37"/>
      <c r="AP967" s="37"/>
      <c r="AQ967" s="37"/>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row>
    <row r="968" spans="1:82" ht="16.5" customHeight="1" x14ac:dyDescent="0.15">
      <c r="A968" s="39"/>
      <c r="B968" s="39"/>
      <c r="C968" s="39"/>
      <c r="D968" s="39"/>
      <c r="E968" s="39"/>
      <c r="F968" s="39"/>
      <c r="G968" s="39"/>
      <c r="H968" s="37"/>
      <c r="I968" s="40"/>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c r="AJ968" s="37"/>
      <c r="AK968" s="37"/>
      <c r="AL968" s="37"/>
      <c r="AM968" s="37"/>
      <c r="AN968" s="37"/>
      <c r="AO968" s="37"/>
      <c r="AP968" s="37"/>
      <c r="AQ968" s="37"/>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row>
    <row r="969" spans="1:82" ht="16.5" customHeight="1" x14ac:dyDescent="0.15">
      <c r="A969" s="39"/>
      <c r="B969" s="39"/>
      <c r="C969" s="39"/>
      <c r="D969" s="39"/>
      <c r="E969" s="39"/>
      <c r="F969" s="39"/>
      <c r="G969" s="39"/>
      <c r="H969" s="37"/>
      <c r="I969" s="40"/>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c r="AJ969" s="37"/>
      <c r="AK969" s="37"/>
      <c r="AL969" s="37"/>
      <c r="AM969" s="37"/>
      <c r="AN969" s="37"/>
      <c r="AO969" s="37"/>
      <c r="AP969" s="37"/>
      <c r="AQ969" s="37"/>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row>
    <row r="970" spans="1:82" ht="16.5" customHeight="1" x14ac:dyDescent="0.15">
      <c r="A970" s="39"/>
      <c r="B970" s="39"/>
      <c r="C970" s="39"/>
      <c r="D970" s="39"/>
      <c r="E970" s="39"/>
      <c r="F970" s="39"/>
      <c r="G970" s="39"/>
      <c r="H970" s="37"/>
      <c r="I970" s="40"/>
      <c r="J970" s="37"/>
      <c r="K970" s="37"/>
      <c r="L970" s="37"/>
      <c r="M970" s="37"/>
      <c r="N970" s="37"/>
      <c r="O970" s="37"/>
      <c r="P970" s="37"/>
      <c r="Q970" s="37"/>
      <c r="R970" s="37"/>
      <c r="S970" s="37"/>
      <c r="T970" s="37"/>
      <c r="U970" s="37"/>
      <c r="V970" s="37"/>
      <c r="W970" s="37"/>
      <c r="X970" s="37"/>
      <c r="Y970" s="37"/>
      <c r="Z970" s="37"/>
      <c r="AA970" s="37"/>
      <c r="AB970" s="37"/>
      <c r="AC970" s="37"/>
      <c r="AD970" s="37"/>
      <c r="AE970" s="37"/>
      <c r="AF970" s="37"/>
      <c r="AG970" s="37"/>
      <c r="AH970" s="37"/>
      <c r="AI970" s="37"/>
      <c r="AJ970" s="37"/>
      <c r="AK970" s="37"/>
      <c r="AL970" s="37"/>
      <c r="AM970" s="37"/>
      <c r="AN970" s="37"/>
      <c r="AO970" s="37"/>
      <c r="AP970" s="37"/>
      <c r="AQ970" s="37"/>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row>
    <row r="971" spans="1:82" ht="16.5" customHeight="1" x14ac:dyDescent="0.15">
      <c r="A971" s="39"/>
      <c r="B971" s="39"/>
      <c r="C971" s="39"/>
      <c r="D971" s="39"/>
      <c r="E971" s="39"/>
      <c r="F971" s="39"/>
      <c r="G971" s="39"/>
      <c r="H971" s="37"/>
      <c r="I971" s="40"/>
      <c r="J971" s="37"/>
      <c r="K971" s="37"/>
      <c r="L971" s="37"/>
      <c r="M971" s="37"/>
      <c r="N971" s="37"/>
      <c r="O971" s="37"/>
      <c r="P971" s="37"/>
      <c r="Q971" s="37"/>
      <c r="R971" s="37"/>
      <c r="S971" s="37"/>
      <c r="T971" s="37"/>
      <c r="U971" s="37"/>
      <c r="V971" s="37"/>
      <c r="W971" s="37"/>
      <c r="X971" s="37"/>
      <c r="Y971" s="37"/>
      <c r="Z971" s="37"/>
      <c r="AA971" s="37"/>
      <c r="AB971" s="37"/>
      <c r="AC971" s="37"/>
      <c r="AD971" s="37"/>
      <c r="AE971" s="37"/>
      <c r="AF971" s="37"/>
      <c r="AG971" s="37"/>
      <c r="AH971" s="37"/>
      <c r="AI971" s="37"/>
      <c r="AJ971" s="37"/>
      <c r="AK971" s="37"/>
      <c r="AL971" s="37"/>
      <c r="AM971" s="37"/>
      <c r="AN971" s="37"/>
      <c r="AO971" s="37"/>
      <c r="AP971" s="37"/>
      <c r="AQ971" s="37"/>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row>
    <row r="972" spans="1:82" ht="16.5" customHeight="1" x14ac:dyDescent="0.15">
      <c r="A972" s="39"/>
      <c r="B972" s="39"/>
      <c r="C972" s="39"/>
      <c r="D972" s="39"/>
      <c r="E972" s="39"/>
      <c r="F972" s="39"/>
      <c r="G972" s="39"/>
      <c r="H972" s="37"/>
      <c r="I972" s="40"/>
      <c r="J972" s="37"/>
      <c r="K972" s="37"/>
      <c r="L972" s="37"/>
      <c r="M972" s="37"/>
      <c r="N972" s="37"/>
      <c r="O972" s="37"/>
      <c r="P972" s="37"/>
      <c r="Q972" s="37"/>
      <c r="R972" s="37"/>
      <c r="S972" s="37"/>
      <c r="T972" s="37"/>
      <c r="U972" s="37"/>
      <c r="V972" s="37"/>
      <c r="W972" s="37"/>
      <c r="X972" s="37"/>
      <c r="Y972" s="37"/>
      <c r="Z972" s="37"/>
      <c r="AA972" s="37"/>
      <c r="AB972" s="37"/>
      <c r="AC972" s="37"/>
      <c r="AD972" s="37"/>
      <c r="AE972" s="37"/>
      <c r="AF972" s="37"/>
      <c r="AG972" s="37"/>
      <c r="AH972" s="37"/>
      <c r="AI972" s="37"/>
      <c r="AJ972" s="37"/>
      <c r="AK972" s="37"/>
      <c r="AL972" s="37"/>
      <c r="AM972" s="37"/>
      <c r="AN972" s="37"/>
      <c r="AO972" s="37"/>
      <c r="AP972" s="37"/>
      <c r="AQ972" s="37"/>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row>
    <row r="973" spans="1:82" ht="16.5" customHeight="1" x14ac:dyDescent="0.15">
      <c r="A973" s="39"/>
      <c r="B973" s="39"/>
      <c r="C973" s="39"/>
      <c r="D973" s="39"/>
      <c r="E973" s="39"/>
      <c r="F973" s="39"/>
      <c r="G973" s="39"/>
      <c r="H973" s="37"/>
      <c r="I973" s="40"/>
      <c r="J973" s="37"/>
      <c r="K973" s="37"/>
      <c r="L973" s="37"/>
      <c r="M973" s="37"/>
      <c r="N973" s="37"/>
      <c r="O973" s="37"/>
      <c r="P973" s="37"/>
      <c r="Q973" s="37"/>
      <c r="R973" s="37"/>
      <c r="S973" s="37"/>
      <c r="T973" s="37"/>
      <c r="U973" s="37"/>
      <c r="V973" s="37"/>
      <c r="W973" s="37"/>
      <c r="X973" s="37"/>
      <c r="Y973" s="37"/>
      <c r="Z973" s="37"/>
      <c r="AA973" s="37"/>
      <c r="AB973" s="37"/>
      <c r="AC973" s="37"/>
      <c r="AD973" s="37"/>
      <c r="AE973" s="37"/>
      <c r="AF973" s="37"/>
      <c r="AG973" s="37"/>
      <c r="AH973" s="37"/>
      <c r="AI973" s="37"/>
      <c r="AJ973" s="37"/>
      <c r="AK973" s="37"/>
      <c r="AL973" s="37"/>
      <c r="AM973" s="37"/>
      <c r="AN973" s="37"/>
      <c r="AO973" s="37"/>
      <c r="AP973" s="37"/>
      <c r="AQ973" s="37"/>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row>
    <row r="974" spans="1:82" ht="16.5" customHeight="1" x14ac:dyDescent="0.15">
      <c r="A974" s="39"/>
      <c r="B974" s="39"/>
      <c r="C974" s="39"/>
      <c r="D974" s="39"/>
      <c r="E974" s="39"/>
      <c r="F974" s="39"/>
      <c r="G974" s="39"/>
      <c r="H974" s="37"/>
      <c r="I974" s="40"/>
      <c r="J974" s="37"/>
      <c r="K974" s="37"/>
      <c r="L974" s="37"/>
      <c r="M974" s="37"/>
      <c r="N974" s="37"/>
      <c r="O974" s="37"/>
      <c r="P974" s="37"/>
      <c r="Q974" s="37"/>
      <c r="R974" s="37"/>
      <c r="S974" s="37"/>
      <c r="T974" s="37"/>
      <c r="U974" s="37"/>
      <c r="V974" s="37"/>
      <c r="W974" s="37"/>
      <c r="X974" s="37"/>
      <c r="Y974" s="37"/>
      <c r="Z974" s="37"/>
      <c r="AA974" s="37"/>
      <c r="AB974" s="37"/>
      <c r="AC974" s="37"/>
      <c r="AD974" s="37"/>
      <c r="AE974" s="37"/>
      <c r="AF974" s="37"/>
      <c r="AG974" s="37"/>
      <c r="AH974" s="37"/>
      <c r="AI974" s="37"/>
      <c r="AJ974" s="37"/>
      <c r="AK974" s="37"/>
      <c r="AL974" s="37"/>
      <c r="AM974" s="37"/>
      <c r="AN974" s="37"/>
      <c r="AO974" s="37"/>
      <c r="AP974" s="37"/>
      <c r="AQ974" s="37"/>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row>
    <row r="975" spans="1:82" ht="16.5" customHeight="1" x14ac:dyDescent="0.15">
      <c r="A975" s="39"/>
      <c r="B975" s="39"/>
      <c r="C975" s="39"/>
      <c r="D975" s="39"/>
      <c r="E975" s="39"/>
      <c r="F975" s="39"/>
      <c r="G975" s="39"/>
      <c r="H975" s="37"/>
      <c r="I975" s="40"/>
      <c r="J975" s="37"/>
      <c r="K975" s="37"/>
      <c r="L975" s="37"/>
      <c r="M975" s="37"/>
      <c r="N975" s="37"/>
      <c r="O975" s="37"/>
      <c r="P975" s="37"/>
      <c r="Q975" s="37"/>
      <c r="R975" s="37"/>
      <c r="S975" s="37"/>
      <c r="T975" s="37"/>
      <c r="U975" s="37"/>
      <c r="V975" s="37"/>
      <c r="W975" s="37"/>
      <c r="X975" s="37"/>
      <c r="Y975" s="37"/>
      <c r="Z975" s="37"/>
      <c r="AA975" s="37"/>
      <c r="AB975" s="37"/>
      <c r="AC975" s="37"/>
      <c r="AD975" s="37"/>
      <c r="AE975" s="37"/>
      <c r="AF975" s="37"/>
      <c r="AG975" s="37"/>
      <c r="AH975" s="37"/>
      <c r="AI975" s="37"/>
      <c r="AJ975" s="37"/>
      <c r="AK975" s="37"/>
      <c r="AL975" s="37"/>
      <c r="AM975" s="37"/>
      <c r="AN975" s="37"/>
      <c r="AO975" s="37"/>
      <c r="AP975" s="37"/>
      <c r="AQ975" s="37"/>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row>
    <row r="976" spans="1:82" ht="16.5" customHeight="1" x14ac:dyDescent="0.15">
      <c r="A976" s="39"/>
      <c r="B976" s="39"/>
      <c r="C976" s="39"/>
      <c r="D976" s="39"/>
      <c r="E976" s="39"/>
      <c r="F976" s="39"/>
      <c r="G976" s="39"/>
      <c r="H976" s="37"/>
      <c r="I976" s="40"/>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c r="AJ976" s="37"/>
      <c r="AK976" s="37"/>
      <c r="AL976" s="37"/>
      <c r="AM976" s="37"/>
      <c r="AN976" s="37"/>
      <c r="AO976" s="37"/>
      <c r="AP976" s="37"/>
      <c r="AQ976" s="37"/>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row>
    <row r="977" spans="1:82" ht="16.5" customHeight="1" x14ac:dyDescent="0.15">
      <c r="A977" s="39"/>
      <c r="B977" s="39"/>
      <c r="C977" s="39"/>
      <c r="D977" s="39"/>
      <c r="E977" s="39"/>
      <c r="F977" s="39"/>
      <c r="G977" s="39"/>
      <c r="H977" s="37"/>
      <c r="I977" s="40"/>
      <c r="J977" s="37"/>
      <c r="K977" s="37"/>
      <c r="L977" s="37"/>
      <c r="M977" s="37"/>
      <c r="N977" s="37"/>
      <c r="O977" s="37"/>
      <c r="P977" s="37"/>
      <c r="Q977" s="37"/>
      <c r="R977" s="37"/>
      <c r="S977" s="37"/>
      <c r="T977" s="37"/>
      <c r="U977" s="37"/>
      <c r="V977" s="37"/>
      <c r="W977" s="37"/>
      <c r="X977" s="37"/>
      <c r="Y977" s="37"/>
      <c r="Z977" s="37"/>
      <c r="AA977" s="37"/>
      <c r="AB977" s="37"/>
      <c r="AC977" s="37"/>
      <c r="AD977" s="37"/>
      <c r="AE977" s="37"/>
      <c r="AF977" s="37"/>
      <c r="AG977" s="37"/>
      <c r="AH977" s="37"/>
      <c r="AI977" s="37"/>
      <c r="AJ977" s="37"/>
      <c r="AK977" s="37"/>
      <c r="AL977" s="37"/>
      <c r="AM977" s="37"/>
      <c r="AN977" s="37"/>
      <c r="AO977" s="37"/>
      <c r="AP977" s="37"/>
      <c r="AQ977" s="37"/>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row>
    <row r="978" spans="1:82" ht="16.5" customHeight="1" x14ac:dyDescent="0.15">
      <c r="A978" s="39"/>
      <c r="B978" s="39"/>
      <c r="C978" s="39"/>
      <c r="D978" s="39"/>
      <c r="E978" s="39"/>
      <c r="F978" s="39"/>
      <c r="G978" s="39"/>
      <c r="H978" s="37"/>
      <c r="I978" s="40"/>
      <c r="J978" s="37"/>
      <c r="K978" s="37"/>
      <c r="L978" s="37"/>
      <c r="M978" s="37"/>
      <c r="N978" s="37"/>
      <c r="O978" s="37"/>
      <c r="P978" s="37"/>
      <c r="Q978" s="37"/>
      <c r="R978" s="37"/>
      <c r="S978" s="37"/>
      <c r="T978" s="37"/>
      <c r="U978" s="37"/>
      <c r="V978" s="37"/>
      <c r="W978" s="37"/>
      <c r="X978" s="37"/>
      <c r="Y978" s="37"/>
      <c r="Z978" s="37"/>
      <c r="AA978" s="37"/>
      <c r="AB978" s="37"/>
      <c r="AC978" s="37"/>
      <c r="AD978" s="37"/>
      <c r="AE978" s="37"/>
      <c r="AF978" s="37"/>
      <c r="AG978" s="37"/>
      <c r="AH978" s="37"/>
      <c r="AI978" s="37"/>
      <c r="AJ978" s="37"/>
      <c r="AK978" s="37"/>
      <c r="AL978" s="37"/>
      <c r="AM978" s="37"/>
      <c r="AN978" s="37"/>
      <c r="AO978" s="37"/>
      <c r="AP978" s="37"/>
      <c r="AQ978" s="37"/>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row>
    <row r="979" spans="1:82" ht="16.5" customHeight="1" x14ac:dyDescent="0.15">
      <c r="A979" s="39"/>
      <c r="B979" s="39"/>
      <c r="C979" s="39"/>
      <c r="D979" s="39"/>
      <c r="E979" s="39"/>
      <c r="F979" s="39"/>
      <c r="G979" s="39"/>
      <c r="H979" s="37"/>
      <c r="I979" s="40"/>
      <c r="J979" s="37"/>
      <c r="K979" s="37"/>
      <c r="L979" s="37"/>
      <c r="M979" s="37"/>
      <c r="N979" s="37"/>
      <c r="O979" s="37"/>
      <c r="P979" s="37"/>
      <c r="Q979" s="37"/>
      <c r="R979" s="37"/>
      <c r="S979" s="37"/>
      <c r="T979" s="37"/>
      <c r="U979" s="37"/>
      <c r="V979" s="37"/>
      <c r="W979" s="37"/>
      <c r="X979" s="37"/>
      <c r="Y979" s="37"/>
      <c r="Z979" s="37"/>
      <c r="AA979" s="37"/>
      <c r="AB979" s="37"/>
      <c r="AC979" s="37"/>
      <c r="AD979" s="37"/>
      <c r="AE979" s="37"/>
      <c r="AF979" s="37"/>
      <c r="AG979" s="37"/>
      <c r="AH979" s="37"/>
      <c r="AI979" s="37"/>
      <c r="AJ979" s="37"/>
      <c r="AK979" s="37"/>
      <c r="AL979" s="37"/>
      <c r="AM979" s="37"/>
      <c r="AN979" s="37"/>
      <c r="AO979" s="37"/>
      <c r="AP979" s="37"/>
      <c r="AQ979" s="37"/>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row>
    <row r="980" spans="1:82" ht="16.5" customHeight="1" x14ac:dyDescent="0.15">
      <c r="A980" s="39"/>
      <c r="B980" s="39"/>
      <c r="C980" s="39"/>
      <c r="D980" s="39"/>
      <c r="E980" s="39"/>
      <c r="F980" s="39"/>
      <c r="G980" s="39"/>
      <c r="H980" s="37"/>
      <c r="I980" s="40"/>
      <c r="J980" s="37"/>
      <c r="K980" s="37"/>
      <c r="L980" s="37"/>
      <c r="M980" s="37"/>
      <c r="N980" s="37"/>
      <c r="O980" s="37"/>
      <c r="P980" s="37"/>
      <c r="Q980" s="37"/>
      <c r="R980" s="37"/>
      <c r="S980" s="37"/>
      <c r="T980" s="37"/>
      <c r="U980" s="37"/>
      <c r="V980" s="37"/>
      <c r="W980" s="37"/>
      <c r="X980" s="37"/>
      <c r="Y980" s="37"/>
      <c r="Z980" s="37"/>
      <c r="AA980" s="37"/>
      <c r="AB980" s="37"/>
      <c r="AC980" s="37"/>
      <c r="AD980" s="37"/>
      <c r="AE980" s="37"/>
      <c r="AF980" s="37"/>
      <c r="AG980" s="37"/>
      <c r="AH980" s="37"/>
      <c r="AI980" s="37"/>
      <c r="AJ980" s="37"/>
      <c r="AK980" s="37"/>
      <c r="AL980" s="37"/>
      <c r="AM980" s="37"/>
      <c r="AN980" s="37"/>
      <c r="AO980" s="37"/>
      <c r="AP980" s="37"/>
      <c r="AQ980" s="37"/>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row>
    <row r="981" spans="1:82" ht="16.5" customHeight="1" x14ac:dyDescent="0.15">
      <c r="A981" s="39"/>
      <c r="B981" s="39"/>
      <c r="C981" s="39"/>
      <c r="D981" s="39"/>
      <c r="E981" s="39"/>
      <c r="F981" s="39"/>
      <c r="G981" s="39"/>
      <c r="H981" s="37"/>
      <c r="I981" s="40"/>
      <c r="J981" s="37"/>
      <c r="K981" s="37"/>
      <c r="L981" s="37"/>
      <c r="M981" s="37"/>
      <c r="N981" s="37"/>
      <c r="O981" s="37"/>
      <c r="P981" s="37"/>
      <c r="Q981" s="37"/>
      <c r="R981" s="37"/>
      <c r="S981" s="37"/>
      <c r="T981" s="37"/>
      <c r="U981" s="37"/>
      <c r="V981" s="37"/>
      <c r="W981" s="37"/>
      <c r="X981" s="37"/>
      <c r="Y981" s="37"/>
      <c r="Z981" s="37"/>
      <c r="AA981" s="37"/>
      <c r="AB981" s="37"/>
      <c r="AC981" s="37"/>
      <c r="AD981" s="37"/>
      <c r="AE981" s="37"/>
      <c r="AF981" s="37"/>
      <c r="AG981" s="37"/>
      <c r="AH981" s="37"/>
      <c r="AI981" s="37"/>
      <c r="AJ981" s="37"/>
      <c r="AK981" s="37"/>
      <c r="AL981" s="37"/>
      <c r="AM981" s="37"/>
      <c r="AN981" s="37"/>
      <c r="AO981" s="37"/>
      <c r="AP981" s="37"/>
      <c r="AQ981" s="37"/>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row>
    <row r="982" spans="1:82" ht="16.5" customHeight="1" x14ac:dyDescent="0.15">
      <c r="A982" s="39"/>
      <c r="B982" s="39"/>
      <c r="C982" s="39"/>
      <c r="D982" s="39"/>
      <c r="E982" s="39"/>
      <c r="F982" s="39"/>
      <c r="G982" s="39"/>
      <c r="H982" s="37"/>
      <c r="I982" s="40"/>
      <c r="J982" s="37"/>
      <c r="K982" s="37"/>
      <c r="L982" s="37"/>
      <c r="M982" s="37"/>
      <c r="N982" s="37"/>
      <c r="O982" s="37"/>
      <c r="P982" s="37"/>
      <c r="Q982" s="37"/>
      <c r="R982" s="37"/>
      <c r="S982" s="37"/>
      <c r="T982" s="37"/>
      <c r="U982" s="37"/>
      <c r="V982" s="37"/>
      <c r="W982" s="37"/>
      <c r="X982" s="37"/>
      <c r="Y982" s="37"/>
      <c r="Z982" s="37"/>
      <c r="AA982" s="37"/>
      <c r="AB982" s="37"/>
      <c r="AC982" s="37"/>
      <c r="AD982" s="37"/>
      <c r="AE982" s="37"/>
      <c r="AF982" s="37"/>
      <c r="AG982" s="37"/>
      <c r="AH982" s="37"/>
      <c r="AI982" s="37"/>
      <c r="AJ982" s="37"/>
      <c r="AK982" s="37"/>
      <c r="AL982" s="37"/>
      <c r="AM982" s="37"/>
      <c r="AN982" s="37"/>
      <c r="AO982" s="37"/>
      <c r="AP982" s="37"/>
      <c r="AQ982" s="37"/>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row>
    <row r="983" spans="1:82" ht="16.5" customHeight="1" x14ac:dyDescent="0.15">
      <c r="A983" s="39"/>
      <c r="B983" s="39"/>
      <c r="C983" s="39"/>
      <c r="D983" s="39"/>
      <c r="E983" s="39"/>
      <c r="F983" s="39"/>
      <c r="G983" s="39"/>
      <c r="H983" s="37"/>
      <c r="I983" s="40"/>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c r="AH983" s="37"/>
      <c r="AI983" s="37"/>
      <c r="AJ983" s="37"/>
      <c r="AK983" s="37"/>
      <c r="AL983" s="37"/>
      <c r="AM983" s="37"/>
      <c r="AN983" s="37"/>
      <c r="AO983" s="37"/>
      <c r="AP983" s="37"/>
      <c r="AQ983" s="37"/>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row>
    <row r="984" spans="1:82" ht="16.5" customHeight="1" x14ac:dyDescent="0.15">
      <c r="A984" s="39"/>
      <c r="B984" s="39"/>
      <c r="C984" s="39"/>
      <c r="D984" s="39"/>
      <c r="E984" s="39"/>
      <c r="F984" s="39"/>
      <c r="G984" s="39"/>
      <c r="H984" s="37"/>
      <c r="I984" s="40"/>
      <c r="J984" s="37"/>
      <c r="K984" s="37"/>
      <c r="L984" s="37"/>
      <c r="M984" s="37"/>
      <c r="N984" s="37"/>
      <c r="O984" s="37"/>
      <c r="P984" s="37"/>
      <c r="Q984" s="37"/>
      <c r="R984" s="37"/>
      <c r="S984" s="37"/>
      <c r="T984" s="37"/>
      <c r="U984" s="37"/>
      <c r="V984" s="37"/>
      <c r="W984" s="37"/>
      <c r="X984" s="37"/>
      <c r="Y984" s="37"/>
      <c r="Z984" s="37"/>
      <c r="AA984" s="37"/>
      <c r="AB984" s="37"/>
      <c r="AC984" s="37"/>
      <c r="AD984" s="37"/>
      <c r="AE984" s="37"/>
      <c r="AF984" s="37"/>
      <c r="AG984" s="37"/>
      <c r="AH984" s="37"/>
      <c r="AI984" s="37"/>
      <c r="AJ984" s="37"/>
      <c r="AK984" s="37"/>
      <c r="AL984" s="37"/>
      <c r="AM984" s="37"/>
      <c r="AN984" s="37"/>
      <c r="AO984" s="37"/>
      <c r="AP984" s="37"/>
      <c r="AQ984" s="37"/>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row>
    <row r="985" spans="1:82" ht="16.5" customHeight="1" x14ac:dyDescent="0.15">
      <c r="A985" s="39"/>
      <c r="B985" s="39"/>
      <c r="C985" s="39"/>
      <c r="D985" s="39"/>
      <c r="E985" s="39"/>
      <c r="F985" s="39"/>
      <c r="G985" s="39"/>
      <c r="H985" s="37"/>
      <c r="I985" s="40"/>
      <c r="J985" s="37"/>
      <c r="K985" s="37"/>
      <c r="L985" s="37"/>
      <c r="M985" s="37"/>
      <c r="N985" s="37"/>
      <c r="O985" s="37"/>
      <c r="P985" s="37"/>
      <c r="Q985" s="37"/>
      <c r="R985" s="37"/>
      <c r="S985" s="37"/>
      <c r="T985" s="37"/>
      <c r="U985" s="37"/>
      <c r="V985" s="37"/>
      <c r="W985" s="37"/>
      <c r="X985" s="37"/>
      <c r="Y985" s="37"/>
      <c r="Z985" s="37"/>
      <c r="AA985" s="37"/>
      <c r="AB985" s="37"/>
      <c r="AC985" s="37"/>
      <c r="AD985" s="37"/>
      <c r="AE985" s="37"/>
      <c r="AF985" s="37"/>
      <c r="AG985" s="37"/>
      <c r="AH985" s="37"/>
      <c r="AI985" s="37"/>
      <c r="AJ985" s="37"/>
      <c r="AK985" s="37"/>
      <c r="AL985" s="37"/>
      <c r="AM985" s="37"/>
      <c r="AN985" s="37"/>
      <c r="AO985" s="37"/>
      <c r="AP985" s="37"/>
      <c r="AQ985" s="37"/>
      <c r="AR985" s="37"/>
      <c r="AS985" s="37"/>
      <c r="AT985" s="37"/>
      <c r="AU985" s="37"/>
      <c r="AV985" s="37"/>
      <c r="AW985" s="37"/>
      <c r="AX985" s="37"/>
      <c r="AY985" s="37"/>
      <c r="AZ985" s="37"/>
      <c r="BA985" s="37"/>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row>
    <row r="986" spans="1:82" ht="16.5" customHeight="1" x14ac:dyDescent="0.15">
      <c r="A986" s="39"/>
      <c r="B986" s="39"/>
      <c r="C986" s="39"/>
      <c r="D986" s="39"/>
      <c r="E986" s="39"/>
      <c r="F986" s="39"/>
      <c r="G986" s="39"/>
      <c r="H986" s="37"/>
      <c r="I986" s="40"/>
      <c r="J986" s="37"/>
      <c r="K986" s="37"/>
      <c r="L986" s="37"/>
      <c r="M986" s="37"/>
      <c r="N986" s="37"/>
      <c r="O986" s="37"/>
      <c r="P986" s="37"/>
      <c r="Q986" s="37"/>
      <c r="R986" s="37"/>
      <c r="S986" s="37"/>
      <c r="T986" s="37"/>
      <c r="U986" s="37"/>
      <c r="V986" s="37"/>
      <c r="W986" s="37"/>
      <c r="X986" s="37"/>
      <c r="Y986" s="37"/>
      <c r="Z986" s="37"/>
      <c r="AA986" s="37"/>
      <c r="AB986" s="37"/>
      <c r="AC986" s="37"/>
      <c r="AD986" s="37"/>
      <c r="AE986" s="37"/>
      <c r="AF986" s="37"/>
      <c r="AG986" s="37"/>
      <c r="AH986" s="37"/>
      <c r="AI986" s="37"/>
      <c r="AJ986" s="37"/>
      <c r="AK986" s="37"/>
      <c r="AL986" s="37"/>
      <c r="AM986" s="37"/>
      <c r="AN986" s="37"/>
      <c r="AO986" s="37"/>
      <c r="AP986" s="37"/>
      <c r="AQ986" s="37"/>
      <c r="AR986" s="37"/>
      <c r="AS986" s="37"/>
      <c r="AT986" s="37"/>
      <c r="AU986" s="37"/>
      <c r="AV986" s="37"/>
      <c r="AW986" s="37"/>
      <c r="AX986" s="37"/>
      <c r="AY986" s="37"/>
      <c r="AZ986" s="37"/>
      <c r="BA986" s="37"/>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row>
    <row r="987" spans="1:82" ht="16.5" customHeight="1" x14ac:dyDescent="0.15">
      <c r="A987" s="39"/>
      <c r="B987" s="39"/>
      <c r="C987" s="39"/>
      <c r="D987" s="39"/>
      <c r="E987" s="39"/>
      <c r="F987" s="39"/>
      <c r="G987" s="39"/>
      <c r="H987" s="37"/>
      <c r="I987" s="40"/>
      <c r="J987" s="37"/>
      <c r="K987" s="37"/>
      <c r="L987" s="37"/>
      <c r="M987" s="37"/>
      <c r="N987" s="37"/>
      <c r="O987" s="37"/>
      <c r="P987" s="37"/>
      <c r="Q987" s="37"/>
      <c r="R987" s="37"/>
      <c r="S987" s="37"/>
      <c r="T987" s="37"/>
      <c r="U987" s="37"/>
      <c r="V987" s="37"/>
      <c r="W987" s="37"/>
      <c r="X987" s="37"/>
      <c r="Y987" s="37"/>
      <c r="Z987" s="37"/>
      <c r="AA987" s="37"/>
      <c r="AB987" s="37"/>
      <c r="AC987" s="37"/>
      <c r="AD987" s="37"/>
      <c r="AE987" s="37"/>
      <c r="AF987" s="37"/>
      <c r="AG987" s="37"/>
      <c r="AH987" s="37"/>
      <c r="AI987" s="37"/>
      <c r="AJ987" s="37"/>
      <c r="AK987" s="37"/>
      <c r="AL987" s="37"/>
      <c r="AM987" s="37"/>
      <c r="AN987" s="37"/>
      <c r="AO987" s="37"/>
      <c r="AP987" s="37"/>
      <c r="AQ987" s="37"/>
      <c r="AR987" s="37"/>
      <c r="AS987" s="37"/>
      <c r="AT987" s="37"/>
      <c r="AU987" s="37"/>
      <c r="AV987" s="37"/>
      <c r="AW987" s="37"/>
      <c r="AX987" s="37"/>
      <c r="AY987" s="37"/>
      <c r="AZ987" s="37"/>
      <c r="BA987" s="37"/>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row>
    <row r="988" spans="1:82" ht="16.5" customHeight="1" x14ac:dyDescent="0.15">
      <c r="A988" s="39"/>
      <c r="B988" s="39"/>
      <c r="C988" s="39"/>
      <c r="D988" s="39"/>
      <c r="E988" s="39"/>
      <c r="F988" s="39"/>
      <c r="G988" s="39"/>
      <c r="H988" s="37"/>
      <c r="I988" s="40"/>
      <c r="J988" s="37"/>
      <c r="K988" s="37"/>
      <c r="L988" s="37"/>
      <c r="M988" s="37"/>
      <c r="N988" s="37"/>
      <c r="O988" s="37"/>
      <c r="P988" s="37"/>
      <c r="Q988" s="37"/>
      <c r="R988" s="37"/>
      <c r="S988" s="37"/>
      <c r="T988" s="37"/>
      <c r="U988" s="37"/>
      <c r="V988" s="37"/>
      <c r="W988" s="37"/>
      <c r="X988" s="37"/>
      <c r="Y988" s="37"/>
      <c r="Z988" s="37"/>
      <c r="AA988" s="37"/>
      <c r="AB988" s="37"/>
      <c r="AC988" s="37"/>
      <c r="AD988" s="37"/>
      <c r="AE988" s="37"/>
      <c r="AF988" s="37"/>
      <c r="AG988" s="37"/>
      <c r="AH988" s="37"/>
      <c r="AI988" s="37"/>
      <c r="AJ988" s="37"/>
      <c r="AK988" s="37"/>
      <c r="AL988" s="37"/>
      <c r="AM988" s="37"/>
      <c r="AN988" s="37"/>
      <c r="AO988" s="37"/>
      <c r="AP988" s="37"/>
      <c r="AQ988" s="37"/>
      <c r="AR988" s="37"/>
      <c r="AS988" s="37"/>
      <c r="AT988" s="37"/>
      <c r="AU988" s="37"/>
      <c r="AV988" s="37"/>
      <c r="AW988" s="37"/>
      <c r="AX988" s="37"/>
      <c r="AY988" s="37"/>
      <c r="AZ988" s="37"/>
      <c r="BA988" s="37"/>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row>
    <row r="989" spans="1:82" ht="16.5" customHeight="1" x14ac:dyDescent="0.15">
      <c r="A989" s="39"/>
      <c r="B989" s="39"/>
      <c r="C989" s="39"/>
      <c r="D989" s="39"/>
      <c r="E989" s="39"/>
      <c r="F989" s="39"/>
      <c r="G989" s="39"/>
      <c r="H989" s="37"/>
      <c r="I989" s="40"/>
      <c r="J989" s="37"/>
      <c r="K989" s="37"/>
      <c r="L989" s="37"/>
      <c r="M989" s="37"/>
      <c r="N989" s="37"/>
      <c r="O989" s="37"/>
      <c r="P989" s="37"/>
      <c r="Q989" s="37"/>
      <c r="R989" s="37"/>
      <c r="S989" s="37"/>
      <c r="T989" s="37"/>
      <c r="U989" s="37"/>
      <c r="V989" s="37"/>
      <c r="W989" s="37"/>
      <c r="X989" s="37"/>
      <c r="Y989" s="37"/>
      <c r="Z989" s="37"/>
      <c r="AA989" s="37"/>
      <c r="AB989" s="37"/>
      <c r="AC989" s="37"/>
      <c r="AD989" s="37"/>
      <c r="AE989" s="37"/>
      <c r="AF989" s="37"/>
      <c r="AG989" s="37"/>
      <c r="AH989" s="37"/>
      <c r="AI989" s="37"/>
      <c r="AJ989" s="37"/>
      <c r="AK989" s="37"/>
      <c r="AL989" s="37"/>
      <c r="AM989" s="37"/>
      <c r="AN989" s="37"/>
      <c r="AO989" s="37"/>
      <c r="AP989" s="37"/>
      <c r="AQ989" s="37"/>
      <c r="AR989" s="37"/>
      <c r="AS989" s="37"/>
      <c r="AT989" s="37"/>
      <c r="AU989" s="37"/>
      <c r="AV989" s="37"/>
      <c r="AW989" s="37"/>
      <c r="AX989" s="37"/>
      <c r="AY989" s="37"/>
      <c r="AZ989" s="37"/>
      <c r="BA989" s="37"/>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row>
    <row r="990" spans="1:82" ht="16.5" customHeight="1" x14ac:dyDescent="0.15">
      <c r="A990" s="39"/>
      <c r="B990" s="39"/>
      <c r="C990" s="39"/>
      <c r="D990" s="39"/>
      <c r="E990" s="39"/>
      <c r="F990" s="39"/>
      <c r="G990" s="39"/>
      <c r="H990" s="37"/>
      <c r="I990" s="40"/>
      <c r="J990" s="37"/>
      <c r="K990" s="37"/>
      <c r="L990" s="37"/>
      <c r="M990" s="37"/>
      <c r="N990" s="37"/>
      <c r="O990" s="37"/>
      <c r="P990" s="37"/>
      <c r="Q990" s="37"/>
      <c r="R990" s="37"/>
      <c r="S990" s="37"/>
      <c r="T990" s="37"/>
      <c r="U990" s="37"/>
      <c r="V990" s="37"/>
      <c r="W990" s="37"/>
      <c r="X990" s="37"/>
      <c r="Y990" s="37"/>
      <c r="Z990" s="37"/>
      <c r="AA990" s="37"/>
      <c r="AB990" s="37"/>
      <c r="AC990" s="37"/>
      <c r="AD990" s="37"/>
      <c r="AE990" s="37"/>
      <c r="AF990" s="37"/>
      <c r="AG990" s="37"/>
      <c r="AH990" s="37"/>
      <c r="AI990" s="37"/>
      <c r="AJ990" s="37"/>
      <c r="AK990" s="37"/>
      <c r="AL990" s="37"/>
      <c r="AM990" s="37"/>
      <c r="AN990" s="37"/>
      <c r="AO990" s="37"/>
      <c r="AP990" s="37"/>
      <c r="AQ990" s="37"/>
      <c r="AR990" s="37"/>
      <c r="AS990" s="37"/>
      <c r="AT990" s="37"/>
      <c r="AU990" s="37"/>
      <c r="AV990" s="37"/>
      <c r="AW990" s="37"/>
      <c r="AX990" s="37"/>
      <c r="AY990" s="37"/>
      <c r="AZ990" s="37"/>
      <c r="BA990" s="37"/>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row>
    <row r="991" spans="1:82" ht="16.5" customHeight="1" x14ac:dyDescent="0.15">
      <c r="A991" s="39"/>
      <c r="B991" s="39"/>
      <c r="C991" s="39"/>
      <c r="D991" s="39"/>
      <c r="E991" s="39"/>
      <c r="F991" s="39"/>
      <c r="G991" s="39"/>
      <c r="H991" s="37"/>
      <c r="I991" s="40"/>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c r="AH991" s="37"/>
      <c r="AI991" s="37"/>
      <c r="AJ991" s="37"/>
      <c r="AK991" s="37"/>
      <c r="AL991" s="37"/>
      <c r="AM991" s="37"/>
      <c r="AN991" s="37"/>
      <c r="AO991" s="37"/>
      <c r="AP991" s="37"/>
      <c r="AQ991" s="37"/>
      <c r="AR991" s="37"/>
      <c r="AS991" s="37"/>
      <c r="AT991" s="37"/>
      <c r="AU991" s="37"/>
      <c r="AV991" s="37"/>
      <c r="AW991" s="37"/>
      <c r="AX991" s="37"/>
      <c r="AY991" s="37"/>
      <c r="AZ991" s="37"/>
      <c r="BA991" s="37"/>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row>
    <row r="992" spans="1:82" ht="16.5" customHeight="1" x14ac:dyDescent="0.15">
      <c r="A992" s="39"/>
      <c r="B992" s="39"/>
      <c r="C992" s="39"/>
      <c r="D992" s="39"/>
      <c r="E992" s="39"/>
      <c r="F992" s="39"/>
      <c r="G992" s="39"/>
      <c r="H992" s="37"/>
      <c r="I992" s="40"/>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c r="AJ992" s="37"/>
      <c r="AK992" s="37"/>
      <c r="AL992" s="37"/>
      <c r="AM992" s="37"/>
      <c r="AN992" s="37"/>
      <c r="AO992" s="37"/>
      <c r="AP992" s="37"/>
      <c r="AQ992" s="37"/>
      <c r="AR992" s="37"/>
      <c r="AS992" s="37"/>
      <c r="AT992" s="37"/>
      <c r="AU992" s="37"/>
      <c r="AV992" s="37"/>
      <c r="AW992" s="37"/>
      <c r="AX992" s="37"/>
      <c r="AY992" s="37"/>
      <c r="AZ992" s="37"/>
      <c r="BA992" s="37"/>
      <c r="BB992" s="37"/>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row>
    <row r="993" spans="1:82" ht="16.5" customHeight="1" x14ac:dyDescent="0.15">
      <c r="A993" s="39"/>
      <c r="B993" s="39"/>
      <c r="C993" s="39"/>
      <c r="D993" s="39"/>
      <c r="E993" s="39"/>
      <c r="F993" s="39"/>
      <c r="G993" s="39"/>
      <c r="H993" s="37"/>
      <c r="I993" s="40"/>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c r="AH993" s="37"/>
      <c r="AI993" s="37"/>
      <c r="AJ993" s="37"/>
      <c r="AK993" s="37"/>
      <c r="AL993" s="37"/>
      <c r="AM993" s="37"/>
      <c r="AN993" s="37"/>
      <c r="AO993" s="37"/>
      <c r="AP993" s="37"/>
      <c r="AQ993" s="37"/>
      <c r="AR993" s="37"/>
      <c r="AS993" s="37"/>
      <c r="AT993" s="37"/>
      <c r="AU993" s="37"/>
      <c r="AV993" s="37"/>
      <c r="AW993" s="37"/>
      <c r="AX993" s="37"/>
      <c r="AY993" s="37"/>
      <c r="AZ993" s="37"/>
      <c r="BA993" s="37"/>
      <c r="BB993" s="37"/>
      <c r="BC993" s="37"/>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row>
    <row r="994" spans="1:82" ht="16.5" customHeight="1" x14ac:dyDescent="0.15">
      <c r="A994" s="39"/>
      <c r="B994" s="39"/>
      <c r="C994" s="39"/>
      <c r="D994" s="39"/>
      <c r="E994" s="39"/>
      <c r="F994" s="39"/>
      <c r="G994" s="39"/>
      <c r="H994" s="37"/>
      <c r="I994" s="40"/>
      <c r="J994" s="37"/>
      <c r="K994" s="37"/>
      <c r="L994" s="37"/>
      <c r="M994" s="37"/>
      <c r="N994" s="37"/>
      <c r="O994" s="37"/>
      <c r="P994" s="37"/>
      <c r="Q994" s="37"/>
      <c r="R994" s="37"/>
      <c r="S994" s="37"/>
      <c r="T994" s="37"/>
      <c r="U994" s="37"/>
      <c r="V994" s="37"/>
      <c r="W994" s="37"/>
      <c r="X994" s="37"/>
      <c r="Y994" s="37"/>
      <c r="Z994" s="37"/>
      <c r="AA994" s="37"/>
      <c r="AB994" s="37"/>
      <c r="AC994" s="37"/>
      <c r="AD994" s="37"/>
      <c r="AE994" s="37"/>
      <c r="AF994" s="37"/>
      <c r="AG994" s="37"/>
      <c r="AH994" s="37"/>
      <c r="AI994" s="37"/>
      <c r="AJ994" s="37"/>
      <c r="AK994" s="37"/>
      <c r="AL994" s="37"/>
      <c r="AM994" s="37"/>
      <c r="AN994" s="37"/>
      <c r="AO994" s="37"/>
      <c r="AP994" s="37"/>
      <c r="AQ994" s="37"/>
      <c r="AR994" s="37"/>
      <c r="AS994" s="37"/>
      <c r="AT994" s="37"/>
      <c r="AU994" s="37"/>
      <c r="AV994" s="37"/>
      <c r="AW994" s="37"/>
      <c r="AX994" s="37"/>
      <c r="AY994" s="37"/>
      <c r="AZ994" s="37"/>
      <c r="BA994" s="37"/>
      <c r="BB994" s="37"/>
      <c r="BC994" s="37"/>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row>
    <row r="995" spans="1:82" ht="16.5" customHeight="1" x14ac:dyDescent="0.15">
      <c r="A995" s="39"/>
      <c r="B995" s="39"/>
      <c r="C995" s="39"/>
      <c r="D995" s="39"/>
      <c r="E995" s="39"/>
      <c r="F995" s="39"/>
      <c r="G995" s="39"/>
      <c r="H995" s="37"/>
      <c r="I995" s="40"/>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37"/>
      <c r="AG995" s="37"/>
      <c r="AH995" s="37"/>
      <c r="AI995" s="37"/>
      <c r="AJ995" s="37"/>
      <c r="AK995" s="37"/>
      <c r="AL995" s="37"/>
      <c r="AM995" s="37"/>
      <c r="AN995" s="37"/>
      <c r="AO995" s="37"/>
      <c r="AP995" s="37"/>
      <c r="AQ995" s="37"/>
      <c r="AR995" s="37"/>
      <c r="AS995" s="37"/>
      <c r="AT995" s="37"/>
      <c r="AU995" s="37"/>
      <c r="AV995" s="37"/>
      <c r="AW995" s="37"/>
      <c r="AX995" s="37"/>
      <c r="AY995" s="37"/>
      <c r="AZ995" s="37"/>
      <c r="BA995" s="37"/>
      <c r="BB995" s="37"/>
      <c r="BC995" s="37"/>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row>
    <row r="996" spans="1:82" ht="16.5" customHeight="1" x14ac:dyDescent="0.15">
      <c r="A996" s="39"/>
      <c r="B996" s="39"/>
      <c r="C996" s="39"/>
      <c r="D996" s="39"/>
      <c r="E996" s="39"/>
      <c r="F996" s="39"/>
      <c r="G996" s="39"/>
      <c r="H996" s="37"/>
      <c r="I996" s="40"/>
      <c r="J996" s="37"/>
      <c r="K996" s="37"/>
      <c r="L996" s="37"/>
      <c r="M996" s="37"/>
      <c r="N996" s="37"/>
      <c r="O996" s="37"/>
      <c r="P996" s="37"/>
      <c r="Q996" s="37"/>
      <c r="R996" s="37"/>
      <c r="S996" s="37"/>
      <c r="T996" s="37"/>
      <c r="U996" s="37"/>
      <c r="V996" s="37"/>
      <c r="W996" s="37"/>
      <c r="X996" s="37"/>
      <c r="Y996" s="37"/>
      <c r="Z996" s="37"/>
      <c r="AA996" s="37"/>
      <c r="AB996" s="37"/>
      <c r="AC996" s="37"/>
      <c r="AD996" s="37"/>
      <c r="AE996" s="37"/>
      <c r="AF996" s="37"/>
      <c r="AG996" s="37"/>
      <c r="AH996" s="37"/>
      <c r="AI996" s="37"/>
      <c r="AJ996" s="37"/>
      <c r="AK996" s="37"/>
      <c r="AL996" s="37"/>
      <c r="AM996" s="37"/>
      <c r="AN996" s="37"/>
      <c r="AO996" s="37"/>
      <c r="AP996" s="37"/>
      <c r="AQ996" s="37"/>
      <c r="AR996" s="37"/>
      <c r="AS996" s="37"/>
      <c r="AT996" s="37"/>
      <c r="AU996" s="37"/>
      <c r="AV996" s="37"/>
      <c r="AW996" s="37"/>
      <c r="AX996" s="37"/>
      <c r="AY996" s="37"/>
      <c r="AZ996" s="37"/>
      <c r="BA996" s="37"/>
      <c r="BB996" s="37"/>
      <c r="BC996" s="37"/>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row>
    <row r="997" spans="1:82" ht="16.5" customHeight="1" x14ac:dyDescent="0.15">
      <c r="A997" s="39"/>
      <c r="B997" s="39"/>
      <c r="C997" s="39"/>
      <c r="D997" s="39"/>
      <c r="E997" s="39"/>
      <c r="F997" s="39"/>
      <c r="G997" s="39"/>
      <c r="H997" s="37"/>
      <c r="I997" s="40"/>
      <c r="J997" s="37"/>
      <c r="K997" s="37"/>
      <c r="L997" s="37"/>
      <c r="M997" s="37"/>
      <c r="N997" s="37"/>
      <c r="O997" s="37"/>
      <c r="P997" s="37"/>
      <c r="Q997" s="37"/>
      <c r="R997" s="37"/>
      <c r="S997" s="37"/>
      <c r="T997" s="37"/>
      <c r="U997" s="37"/>
      <c r="V997" s="37"/>
      <c r="W997" s="37"/>
      <c r="X997" s="37"/>
      <c r="Y997" s="37"/>
      <c r="Z997" s="37"/>
      <c r="AA997" s="37"/>
      <c r="AB997" s="37"/>
      <c r="AC997" s="37"/>
      <c r="AD997" s="37"/>
      <c r="AE997" s="37"/>
      <c r="AF997" s="37"/>
      <c r="AG997" s="37"/>
      <c r="AH997" s="37"/>
      <c r="AI997" s="37"/>
      <c r="AJ997" s="37"/>
      <c r="AK997" s="37"/>
      <c r="AL997" s="37"/>
      <c r="AM997" s="37"/>
      <c r="AN997" s="37"/>
      <c r="AO997" s="37"/>
      <c r="AP997" s="37"/>
      <c r="AQ997" s="37"/>
      <c r="AR997" s="37"/>
      <c r="AS997" s="37"/>
      <c r="AT997" s="37"/>
      <c r="AU997" s="37"/>
      <c r="AV997" s="37"/>
      <c r="AW997" s="37"/>
      <c r="AX997" s="37"/>
      <c r="AY997" s="37"/>
      <c r="AZ997" s="37"/>
      <c r="BA997" s="37"/>
      <c r="BB997" s="37"/>
      <c r="BC997" s="37"/>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row>
    <row r="998" spans="1:82" ht="16.5" customHeight="1" x14ac:dyDescent="0.15">
      <c r="A998" s="39"/>
      <c r="B998" s="39"/>
      <c r="C998" s="39"/>
      <c r="D998" s="39"/>
      <c r="E998" s="39"/>
      <c r="F998" s="39"/>
      <c r="G998" s="39"/>
      <c r="H998" s="37"/>
      <c r="I998" s="40"/>
      <c r="J998" s="37"/>
      <c r="K998" s="37"/>
      <c r="L998" s="37"/>
      <c r="M998" s="37"/>
      <c r="N998" s="37"/>
      <c r="O998" s="37"/>
      <c r="P998" s="37"/>
      <c r="Q998" s="37"/>
      <c r="R998" s="37"/>
      <c r="S998" s="37"/>
      <c r="T998" s="37"/>
      <c r="U998" s="37"/>
      <c r="V998" s="37"/>
      <c r="W998" s="37"/>
      <c r="X998" s="37"/>
      <c r="Y998" s="37"/>
      <c r="Z998" s="37"/>
      <c r="AA998" s="37"/>
      <c r="AB998" s="37"/>
      <c r="AC998" s="37"/>
      <c r="AD998" s="37"/>
      <c r="AE998" s="37"/>
      <c r="AF998" s="37"/>
      <c r="AG998" s="37"/>
      <c r="AH998" s="37"/>
      <c r="AI998" s="37"/>
      <c r="AJ998" s="37"/>
      <c r="AK998" s="37"/>
      <c r="AL998" s="37"/>
      <c r="AM998" s="37"/>
      <c r="AN998" s="37"/>
      <c r="AO998" s="37"/>
      <c r="AP998" s="37"/>
      <c r="AQ998" s="37"/>
      <c r="AR998" s="37"/>
      <c r="AS998" s="37"/>
      <c r="AT998" s="37"/>
      <c r="AU998" s="37"/>
      <c r="AV998" s="37"/>
      <c r="AW998" s="37"/>
      <c r="AX998" s="37"/>
      <c r="AY998" s="37"/>
      <c r="AZ998" s="37"/>
      <c r="BA998" s="37"/>
      <c r="BB998" s="37"/>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row>
    <row r="999" spans="1:82" ht="16.5" customHeight="1" x14ac:dyDescent="0.15">
      <c r="A999" s="39"/>
      <c r="B999" s="39"/>
      <c r="C999" s="39"/>
      <c r="D999" s="39"/>
      <c r="E999" s="39"/>
      <c r="F999" s="39"/>
      <c r="G999" s="39"/>
      <c r="H999" s="37"/>
      <c r="I999" s="40"/>
      <c r="J999" s="37"/>
      <c r="K999" s="37"/>
      <c r="L999" s="37"/>
      <c r="M999" s="37"/>
      <c r="N999" s="37"/>
      <c r="O999" s="37"/>
      <c r="P999" s="37"/>
      <c r="Q999" s="37"/>
      <c r="R999" s="37"/>
      <c r="S999" s="37"/>
      <c r="T999" s="37"/>
      <c r="U999" s="37"/>
      <c r="V999" s="37"/>
      <c r="W999" s="37"/>
      <c r="X999" s="37"/>
      <c r="Y999" s="37"/>
      <c r="Z999" s="37"/>
      <c r="AA999" s="37"/>
      <c r="AB999" s="37"/>
      <c r="AC999" s="37"/>
      <c r="AD999" s="37"/>
      <c r="AE999" s="37"/>
      <c r="AF999" s="37"/>
      <c r="AG999" s="37"/>
      <c r="AH999" s="37"/>
      <c r="AI999" s="37"/>
      <c r="AJ999" s="37"/>
      <c r="AK999" s="37"/>
      <c r="AL999" s="37"/>
      <c r="AM999" s="37"/>
      <c r="AN999" s="37"/>
      <c r="AO999" s="37"/>
      <c r="AP999" s="37"/>
      <c r="AQ999" s="37"/>
      <c r="AR999" s="37"/>
      <c r="AS999" s="37"/>
      <c r="AT999" s="37"/>
      <c r="AU999" s="37"/>
      <c r="AV999" s="37"/>
      <c r="AW999" s="37"/>
      <c r="AX999" s="37"/>
      <c r="AY999" s="37"/>
      <c r="AZ999" s="37"/>
      <c r="BA999" s="37"/>
      <c r="BB999" s="37"/>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row>
    <row r="1000" spans="1:82" ht="16.5" customHeight="1" x14ac:dyDescent="0.15">
      <c r="A1000" s="39"/>
      <c r="B1000" s="39"/>
      <c r="C1000" s="39"/>
      <c r="D1000" s="39"/>
      <c r="E1000" s="39"/>
      <c r="F1000" s="39"/>
      <c r="G1000" s="39"/>
      <c r="H1000" s="37"/>
      <c r="I1000" s="40"/>
      <c r="J1000" s="37"/>
      <c r="K1000" s="37"/>
      <c r="L1000" s="37"/>
      <c r="M1000" s="37"/>
      <c r="N1000" s="37"/>
      <c r="O1000" s="37"/>
      <c r="P1000" s="37"/>
      <c r="Q1000" s="37"/>
      <c r="R1000" s="37"/>
      <c r="S1000" s="37"/>
      <c r="T1000" s="37"/>
      <c r="U1000" s="37"/>
      <c r="V1000" s="37"/>
      <c r="W1000" s="37"/>
      <c r="X1000" s="37"/>
      <c r="Y1000" s="37"/>
      <c r="Z1000" s="37"/>
      <c r="AA1000" s="37"/>
      <c r="AB1000" s="37"/>
      <c r="AC1000" s="37"/>
      <c r="AD1000" s="37"/>
      <c r="AE1000" s="37"/>
      <c r="AF1000" s="37"/>
      <c r="AG1000" s="37"/>
      <c r="AH1000" s="37"/>
      <c r="AI1000" s="37"/>
      <c r="AJ1000" s="37"/>
      <c r="AK1000" s="37"/>
      <c r="AL1000" s="37"/>
      <c r="AM1000" s="37"/>
      <c r="AN1000" s="37"/>
      <c r="AO1000" s="37"/>
      <c r="AP1000" s="37"/>
      <c r="AQ1000" s="37"/>
      <c r="AR1000" s="37"/>
      <c r="AS1000" s="37"/>
      <c r="AT1000" s="37"/>
      <c r="AU1000" s="37"/>
      <c r="AV1000" s="37"/>
      <c r="AW1000" s="37"/>
      <c r="AX1000" s="37"/>
      <c r="AY1000" s="37"/>
      <c r="AZ1000" s="37"/>
      <c r="BA1000" s="37"/>
      <c r="BB1000" s="37"/>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row>
    <row r="1001" spans="1:82" ht="16.5" customHeight="1" x14ac:dyDescent="0.15">
      <c r="A1001" s="39"/>
      <c r="B1001" s="39"/>
      <c r="C1001" s="39"/>
      <c r="D1001" s="39"/>
      <c r="E1001" s="39"/>
      <c r="F1001" s="39"/>
      <c r="G1001" s="39"/>
      <c r="H1001" s="37"/>
      <c r="I1001" s="40"/>
      <c r="J1001" s="37"/>
      <c r="K1001" s="37"/>
      <c r="L1001" s="37"/>
      <c r="M1001" s="37"/>
      <c r="N1001" s="37"/>
      <c r="O1001" s="37"/>
      <c r="P1001" s="37"/>
      <c r="Q1001" s="37"/>
      <c r="R1001" s="37"/>
      <c r="S1001" s="37"/>
      <c r="T1001" s="37"/>
      <c r="U1001" s="37"/>
      <c r="V1001" s="37"/>
      <c r="W1001" s="37"/>
      <c r="X1001" s="37"/>
      <c r="Y1001" s="37"/>
      <c r="Z1001" s="37"/>
      <c r="AA1001" s="37"/>
      <c r="AB1001" s="37"/>
      <c r="AC1001" s="37"/>
      <c r="AD1001" s="37"/>
      <c r="AE1001" s="37"/>
      <c r="AF1001" s="37"/>
      <c r="AG1001" s="37"/>
      <c r="AH1001" s="37"/>
      <c r="AI1001" s="37"/>
      <c r="AJ1001" s="37"/>
      <c r="AK1001" s="37"/>
      <c r="AL1001" s="37"/>
      <c r="AM1001" s="37"/>
      <c r="AN1001" s="37"/>
      <c r="AO1001" s="37"/>
      <c r="AP1001" s="37"/>
      <c r="AQ1001" s="37"/>
      <c r="AR1001" s="37"/>
      <c r="AS1001" s="37"/>
      <c r="AT1001" s="37"/>
      <c r="AU1001" s="37"/>
      <c r="AV1001" s="37"/>
      <c r="AW1001" s="37"/>
      <c r="AX1001" s="37"/>
      <c r="AY1001" s="37"/>
      <c r="AZ1001" s="37"/>
      <c r="BA1001" s="37"/>
      <c r="BB1001" s="37"/>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row>
    <row r="1002" spans="1:82" ht="16.5" customHeight="1" x14ac:dyDescent="0.15">
      <c r="A1002" s="39"/>
      <c r="B1002" s="39"/>
      <c r="C1002" s="39"/>
      <c r="D1002" s="39"/>
      <c r="E1002" s="39"/>
      <c r="F1002" s="39"/>
      <c r="G1002" s="39"/>
      <c r="H1002" s="37"/>
      <c r="I1002" s="40"/>
      <c r="J1002" s="37"/>
      <c r="K1002" s="37"/>
      <c r="L1002" s="37"/>
      <c r="M1002" s="37"/>
      <c r="N1002" s="37"/>
      <c r="O1002" s="37"/>
      <c r="P1002" s="37"/>
      <c r="Q1002" s="37"/>
      <c r="R1002" s="37"/>
      <c r="S1002" s="37"/>
      <c r="T1002" s="37"/>
      <c r="U1002" s="37"/>
      <c r="V1002" s="37"/>
      <c r="W1002" s="37"/>
      <c r="X1002" s="37"/>
      <c r="Y1002" s="37"/>
      <c r="Z1002" s="37"/>
      <c r="AA1002" s="37"/>
      <c r="AB1002" s="37"/>
      <c r="AC1002" s="37"/>
      <c r="AD1002" s="37"/>
      <c r="AE1002" s="37"/>
      <c r="AF1002" s="37"/>
      <c r="AG1002" s="37"/>
      <c r="AH1002" s="37"/>
      <c r="AI1002" s="37"/>
      <c r="AJ1002" s="37"/>
      <c r="AK1002" s="37"/>
      <c r="AL1002" s="37"/>
      <c r="AM1002" s="37"/>
      <c r="AN1002" s="37"/>
      <c r="AO1002" s="37"/>
      <c r="AP1002" s="37"/>
      <c r="AQ1002" s="37"/>
      <c r="AR1002" s="37"/>
      <c r="AS1002" s="37"/>
      <c r="AT1002" s="37"/>
      <c r="AU1002" s="37"/>
      <c r="AV1002" s="37"/>
      <c r="AW1002" s="37"/>
      <c r="AX1002" s="37"/>
      <c r="AY1002" s="37"/>
      <c r="AZ1002" s="37"/>
      <c r="BA1002" s="37"/>
      <c r="BB1002" s="37"/>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row>
    <row r="1003" spans="1:82" ht="16.5" customHeight="1" x14ac:dyDescent="0.15">
      <c r="A1003" s="39"/>
      <c r="B1003" s="39"/>
      <c r="C1003" s="39"/>
      <c r="D1003" s="39"/>
      <c r="E1003" s="39"/>
      <c r="F1003" s="39"/>
      <c r="G1003" s="39"/>
      <c r="H1003" s="37"/>
      <c r="I1003" s="40"/>
      <c r="J1003" s="37"/>
      <c r="K1003" s="37"/>
      <c r="L1003" s="37"/>
      <c r="M1003" s="37"/>
      <c r="N1003" s="37"/>
      <c r="O1003" s="37"/>
      <c r="P1003" s="37"/>
      <c r="Q1003" s="37"/>
      <c r="R1003" s="37"/>
      <c r="S1003" s="37"/>
      <c r="T1003" s="37"/>
      <c r="U1003" s="37"/>
      <c r="V1003" s="37"/>
      <c r="W1003" s="37"/>
      <c r="X1003" s="37"/>
      <c r="Y1003" s="37"/>
      <c r="Z1003" s="37"/>
      <c r="AA1003" s="37"/>
      <c r="AB1003" s="37"/>
      <c r="AC1003" s="37"/>
      <c r="AD1003" s="37"/>
      <c r="AE1003" s="37"/>
      <c r="AF1003" s="37"/>
      <c r="AG1003" s="37"/>
      <c r="AH1003" s="37"/>
      <c r="AI1003" s="37"/>
      <c r="AJ1003" s="37"/>
      <c r="AK1003" s="37"/>
      <c r="AL1003" s="37"/>
      <c r="AM1003" s="37"/>
      <c r="AN1003" s="37"/>
      <c r="AO1003" s="37"/>
      <c r="AP1003" s="37"/>
      <c r="AQ1003" s="37"/>
      <c r="AR1003" s="37"/>
      <c r="AS1003" s="37"/>
      <c r="AT1003" s="37"/>
      <c r="AU1003" s="37"/>
      <c r="AV1003" s="37"/>
      <c r="AW1003" s="37"/>
      <c r="AX1003" s="37"/>
      <c r="AY1003" s="37"/>
      <c r="AZ1003" s="37"/>
      <c r="BA1003" s="37"/>
      <c r="BB1003" s="37"/>
      <c r="BC1003" s="37"/>
      <c r="BD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row>
    <row r="1004" spans="1:82" ht="16.5" customHeight="1" x14ac:dyDescent="0.15">
      <c r="A1004" s="39"/>
      <c r="B1004" s="39"/>
      <c r="C1004" s="39"/>
      <c r="D1004" s="39"/>
      <c r="E1004" s="39"/>
      <c r="F1004" s="39"/>
      <c r="G1004" s="39"/>
      <c r="H1004" s="37"/>
      <c r="I1004" s="40"/>
      <c r="J1004" s="37"/>
      <c r="K1004" s="37"/>
      <c r="L1004" s="37"/>
      <c r="M1004" s="37"/>
      <c r="N1004" s="37"/>
      <c r="O1004" s="37"/>
      <c r="P1004" s="37"/>
      <c r="Q1004" s="37"/>
      <c r="R1004" s="37"/>
      <c r="S1004" s="37"/>
      <c r="T1004" s="37"/>
      <c r="U1004" s="37"/>
      <c r="V1004" s="37"/>
      <c r="W1004" s="37"/>
      <c r="X1004" s="37"/>
      <c r="Y1004" s="37"/>
      <c r="Z1004" s="37"/>
      <c r="AA1004" s="37"/>
      <c r="AB1004" s="37"/>
      <c r="AC1004" s="37"/>
      <c r="AD1004" s="37"/>
      <c r="AE1004" s="37"/>
      <c r="AF1004" s="37"/>
      <c r="AG1004" s="37"/>
      <c r="AH1004" s="37"/>
      <c r="AI1004" s="37"/>
      <c r="AJ1004" s="37"/>
      <c r="AK1004" s="37"/>
      <c r="AL1004" s="37"/>
      <c r="AM1004" s="37"/>
      <c r="AN1004" s="37"/>
      <c r="AO1004" s="37"/>
      <c r="AP1004" s="37"/>
      <c r="AQ1004" s="37"/>
      <c r="AR1004" s="37"/>
      <c r="AS1004" s="37"/>
      <c r="AT1004" s="37"/>
      <c r="AU1004" s="37"/>
      <c r="AV1004" s="37"/>
      <c r="AW1004" s="37"/>
      <c r="AX1004" s="37"/>
      <c r="AY1004" s="37"/>
      <c r="AZ1004" s="37"/>
      <c r="BA1004" s="37"/>
      <c r="BB1004" s="37"/>
      <c r="BC1004" s="37"/>
      <c r="BD1004" s="37"/>
      <c r="BE1004" s="37"/>
      <c r="BF1004" s="37"/>
      <c r="BG1004" s="37"/>
      <c r="BH1004" s="37"/>
      <c r="BI1004" s="37"/>
      <c r="BJ1004" s="37"/>
      <c r="BK1004" s="37"/>
      <c r="BL1004" s="37"/>
      <c r="BM1004" s="37"/>
      <c r="BN1004" s="37"/>
      <c r="BO1004" s="37"/>
      <c r="BP1004" s="37"/>
      <c r="BQ1004" s="37"/>
      <c r="BR1004" s="37"/>
      <c r="BS1004" s="37"/>
      <c r="BT1004" s="37"/>
      <c r="BU1004" s="37"/>
      <c r="BV1004" s="37"/>
      <c r="BW1004" s="37"/>
      <c r="BX1004" s="37"/>
      <c r="BY1004" s="37"/>
      <c r="BZ1004" s="37"/>
      <c r="CA1004" s="37"/>
      <c r="CB1004" s="37"/>
      <c r="CC1004" s="37"/>
      <c r="CD1004" s="37"/>
    </row>
    <row r="1005" spans="1:82" ht="16.5" customHeight="1" x14ac:dyDescent="0.15">
      <c r="A1005" s="39"/>
      <c r="B1005" s="39"/>
      <c r="C1005" s="39"/>
      <c r="D1005" s="39"/>
      <c r="E1005" s="39"/>
      <c r="F1005" s="39"/>
      <c r="G1005" s="39"/>
      <c r="H1005" s="37"/>
      <c r="I1005" s="40"/>
      <c r="J1005" s="37"/>
      <c r="K1005" s="37"/>
      <c r="L1005" s="37"/>
      <c r="M1005" s="37"/>
      <c r="N1005" s="37"/>
      <c r="O1005" s="37"/>
      <c r="P1005" s="37"/>
      <c r="Q1005" s="37"/>
      <c r="R1005" s="37"/>
      <c r="S1005" s="37"/>
      <c r="T1005" s="37"/>
      <c r="U1005" s="37"/>
      <c r="V1005" s="37"/>
      <c r="W1005" s="37"/>
      <c r="X1005" s="37"/>
      <c r="Y1005" s="37"/>
      <c r="Z1005" s="37"/>
      <c r="AA1005" s="37"/>
      <c r="AB1005" s="37"/>
      <c r="AC1005" s="37"/>
      <c r="AD1005" s="37"/>
      <c r="AE1005" s="37"/>
      <c r="AF1005" s="37"/>
      <c r="AG1005" s="37"/>
      <c r="AH1005" s="37"/>
      <c r="AI1005" s="37"/>
      <c r="AJ1005" s="37"/>
      <c r="AK1005" s="37"/>
      <c r="AL1005" s="37"/>
      <c r="AM1005" s="37"/>
      <c r="AN1005" s="37"/>
      <c r="AO1005" s="37"/>
      <c r="AP1005" s="37"/>
      <c r="AQ1005" s="37"/>
      <c r="AR1005" s="37"/>
      <c r="AS1005" s="37"/>
      <c r="AT1005" s="37"/>
      <c r="AU1005" s="37"/>
      <c r="AV1005" s="37"/>
      <c r="AW1005" s="37"/>
      <c r="AX1005" s="37"/>
      <c r="AY1005" s="37"/>
      <c r="AZ1005" s="37"/>
      <c r="BA1005" s="37"/>
      <c r="BB1005" s="37"/>
      <c r="BC1005" s="37"/>
      <c r="BD1005" s="37"/>
      <c r="BE1005" s="37"/>
      <c r="BF1005" s="37"/>
      <c r="BG1005" s="37"/>
      <c r="BH1005" s="37"/>
      <c r="BI1005" s="37"/>
      <c r="BJ1005" s="37"/>
      <c r="BK1005" s="37"/>
      <c r="BL1005" s="37"/>
      <c r="BM1005" s="37"/>
      <c r="BN1005" s="37"/>
      <c r="BO1005" s="37"/>
      <c r="BP1005" s="37"/>
      <c r="BQ1005" s="37"/>
      <c r="BR1005" s="37"/>
      <c r="BS1005" s="37"/>
      <c r="BT1005" s="37"/>
      <c r="BU1005" s="37"/>
      <c r="BV1005" s="37"/>
      <c r="BW1005" s="37"/>
      <c r="BX1005" s="37"/>
      <c r="BY1005" s="37"/>
      <c r="BZ1005" s="37"/>
      <c r="CA1005" s="37"/>
      <c r="CB1005" s="37"/>
      <c r="CC1005" s="37"/>
      <c r="CD1005" s="37"/>
    </row>
    <row r="1006" spans="1:82" ht="16.5" customHeight="1" x14ac:dyDescent="0.15">
      <c r="A1006" s="39"/>
      <c r="B1006" s="39"/>
      <c r="C1006" s="39"/>
      <c r="D1006" s="39"/>
      <c r="E1006" s="39"/>
      <c r="F1006" s="39"/>
      <c r="G1006" s="39"/>
      <c r="H1006" s="37"/>
      <c r="I1006" s="40"/>
      <c r="J1006" s="37"/>
      <c r="K1006" s="37"/>
      <c r="L1006" s="37"/>
      <c r="M1006" s="37"/>
      <c r="N1006" s="37"/>
      <c r="O1006" s="37"/>
      <c r="P1006" s="37"/>
      <c r="Q1006" s="37"/>
      <c r="R1006" s="37"/>
      <c r="S1006" s="37"/>
      <c r="T1006" s="37"/>
      <c r="U1006" s="37"/>
      <c r="V1006" s="37"/>
      <c r="W1006" s="37"/>
      <c r="X1006" s="37"/>
      <c r="Y1006" s="37"/>
      <c r="Z1006" s="37"/>
      <c r="AA1006" s="37"/>
      <c r="AB1006" s="37"/>
      <c r="AC1006" s="37"/>
      <c r="AD1006" s="37"/>
      <c r="AE1006" s="37"/>
      <c r="AF1006" s="37"/>
      <c r="AG1006" s="37"/>
      <c r="AH1006" s="37"/>
      <c r="AI1006" s="37"/>
      <c r="AJ1006" s="37"/>
      <c r="AK1006" s="37"/>
      <c r="AL1006" s="37"/>
      <c r="AM1006" s="37"/>
      <c r="AN1006" s="37"/>
      <c r="AO1006" s="37"/>
      <c r="AP1006" s="37"/>
      <c r="AQ1006" s="37"/>
      <c r="AR1006" s="37"/>
      <c r="AS1006" s="37"/>
      <c r="AT1006" s="37"/>
      <c r="AU1006" s="37"/>
      <c r="AV1006" s="37"/>
      <c r="AW1006" s="37"/>
      <c r="AX1006" s="37"/>
      <c r="AY1006" s="37"/>
      <c r="AZ1006" s="37"/>
      <c r="BA1006" s="37"/>
      <c r="BB1006" s="37"/>
      <c r="BC1006" s="37"/>
      <c r="BD1006" s="37"/>
      <c r="BE1006" s="37"/>
      <c r="BF1006" s="37"/>
      <c r="BG1006" s="37"/>
      <c r="BH1006" s="37"/>
      <c r="BI1006" s="37"/>
      <c r="BJ1006" s="37"/>
      <c r="BK1006" s="37"/>
      <c r="BL1006" s="37"/>
      <c r="BM1006" s="37"/>
      <c r="BN1006" s="37"/>
      <c r="BO1006" s="37"/>
      <c r="BP1006" s="37"/>
      <c r="BQ1006" s="37"/>
      <c r="BR1006" s="37"/>
      <c r="BS1006" s="37"/>
      <c r="BT1006" s="37"/>
      <c r="BU1006" s="37"/>
      <c r="BV1006" s="37"/>
      <c r="BW1006" s="37"/>
      <c r="BX1006" s="37"/>
      <c r="BY1006" s="37"/>
      <c r="BZ1006" s="37"/>
      <c r="CA1006" s="37"/>
      <c r="CB1006" s="37"/>
      <c r="CC1006" s="37"/>
      <c r="CD1006" s="37"/>
    </row>
    <row r="1007" spans="1:82" ht="16.5" customHeight="1" x14ac:dyDescent="0.15">
      <c r="A1007" s="39"/>
      <c r="B1007" s="39"/>
      <c r="C1007" s="39"/>
      <c r="D1007" s="39"/>
      <c r="E1007" s="39"/>
      <c r="F1007" s="39"/>
      <c r="G1007" s="39"/>
      <c r="H1007" s="37"/>
      <c r="I1007" s="40"/>
      <c r="J1007" s="37"/>
      <c r="K1007" s="37"/>
      <c r="L1007" s="37"/>
      <c r="M1007" s="37"/>
      <c r="N1007" s="37"/>
      <c r="O1007" s="37"/>
      <c r="P1007" s="37"/>
      <c r="Q1007" s="37"/>
      <c r="R1007" s="37"/>
      <c r="S1007" s="37"/>
      <c r="T1007" s="37"/>
      <c r="U1007" s="37"/>
      <c r="V1007" s="37"/>
      <c r="W1007" s="37"/>
      <c r="X1007" s="37"/>
      <c r="Y1007" s="37"/>
      <c r="Z1007" s="37"/>
      <c r="AA1007" s="37"/>
      <c r="AB1007" s="37"/>
      <c r="AC1007" s="37"/>
      <c r="AD1007" s="37"/>
      <c r="AE1007" s="37"/>
      <c r="AF1007" s="37"/>
      <c r="AG1007" s="37"/>
      <c r="AH1007" s="37"/>
      <c r="AI1007" s="37"/>
      <c r="AJ1007" s="37"/>
      <c r="AK1007" s="37"/>
      <c r="AL1007" s="37"/>
      <c r="AM1007" s="37"/>
      <c r="AN1007" s="37"/>
      <c r="AO1007" s="37"/>
      <c r="AP1007" s="37"/>
      <c r="AQ1007" s="37"/>
      <c r="AR1007" s="37"/>
      <c r="AS1007" s="37"/>
      <c r="AT1007" s="37"/>
      <c r="AU1007" s="37"/>
      <c r="AV1007" s="37"/>
      <c r="AW1007" s="37"/>
      <c r="AX1007" s="37"/>
      <c r="AY1007" s="37"/>
      <c r="AZ1007" s="37"/>
      <c r="BA1007" s="37"/>
      <c r="BB1007" s="37"/>
      <c r="BC1007" s="37"/>
      <c r="BD1007" s="37"/>
      <c r="BE1007" s="37"/>
      <c r="BF1007" s="37"/>
      <c r="BG1007" s="37"/>
      <c r="BH1007" s="37"/>
      <c r="BI1007" s="37"/>
      <c r="BJ1007" s="37"/>
      <c r="BK1007" s="37"/>
      <c r="BL1007" s="37"/>
      <c r="BM1007" s="37"/>
      <c r="BN1007" s="37"/>
      <c r="BO1007" s="37"/>
      <c r="BP1007" s="37"/>
      <c r="BQ1007" s="37"/>
      <c r="BR1007" s="37"/>
      <c r="BS1007" s="37"/>
      <c r="BT1007" s="37"/>
      <c r="BU1007" s="37"/>
      <c r="BV1007" s="37"/>
      <c r="BW1007" s="37"/>
      <c r="BX1007" s="37"/>
      <c r="BY1007" s="37"/>
      <c r="BZ1007" s="37"/>
      <c r="CA1007" s="37"/>
      <c r="CB1007" s="37"/>
      <c r="CC1007" s="37"/>
      <c r="CD1007" s="37"/>
    </row>
    <row r="1008" spans="1:82" ht="16.5" customHeight="1" x14ac:dyDescent="0.15">
      <c r="A1008" s="39"/>
      <c r="B1008" s="39"/>
      <c r="C1008" s="39"/>
      <c r="D1008" s="39"/>
      <c r="E1008" s="39"/>
      <c r="F1008" s="39"/>
      <c r="G1008" s="39"/>
      <c r="H1008" s="37"/>
      <c r="I1008" s="40"/>
      <c r="J1008" s="37"/>
      <c r="K1008" s="37"/>
      <c r="L1008" s="37"/>
      <c r="M1008" s="37"/>
      <c r="N1008" s="37"/>
      <c r="O1008" s="37"/>
      <c r="P1008" s="37"/>
      <c r="Q1008" s="37"/>
      <c r="R1008" s="37"/>
      <c r="S1008" s="37"/>
      <c r="T1008" s="37"/>
      <c r="U1008" s="37"/>
      <c r="V1008" s="37"/>
      <c r="W1008" s="37"/>
      <c r="X1008" s="37"/>
      <c r="Y1008" s="37"/>
      <c r="Z1008" s="37"/>
      <c r="AA1008" s="37"/>
      <c r="AB1008" s="37"/>
      <c r="AC1008" s="37"/>
      <c r="AD1008" s="37"/>
      <c r="AE1008" s="37"/>
      <c r="AF1008" s="37"/>
      <c r="AG1008" s="37"/>
      <c r="AH1008" s="37"/>
      <c r="AI1008" s="37"/>
      <c r="AJ1008" s="37"/>
      <c r="AK1008" s="37"/>
      <c r="AL1008" s="37"/>
      <c r="AM1008" s="37"/>
      <c r="AN1008" s="37"/>
      <c r="AO1008" s="37"/>
      <c r="AP1008" s="37"/>
      <c r="AQ1008" s="37"/>
      <c r="AR1008" s="37"/>
      <c r="AS1008" s="37"/>
      <c r="AT1008" s="37"/>
      <c r="AU1008" s="37"/>
      <c r="AV1008" s="37"/>
      <c r="AW1008" s="37"/>
      <c r="AX1008" s="37"/>
      <c r="AY1008" s="37"/>
      <c r="AZ1008" s="37"/>
      <c r="BA1008" s="37"/>
      <c r="BB1008" s="37"/>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row>
    <row r="1009" spans="1:82" ht="16.5" customHeight="1" x14ac:dyDescent="0.15">
      <c r="A1009" s="39"/>
      <c r="B1009" s="39"/>
      <c r="C1009" s="39"/>
      <c r="D1009" s="39"/>
      <c r="E1009" s="39"/>
      <c r="F1009" s="39"/>
      <c r="G1009" s="39"/>
      <c r="H1009" s="37"/>
      <c r="I1009" s="40"/>
      <c r="J1009" s="37"/>
      <c r="K1009" s="37"/>
      <c r="L1009" s="37"/>
      <c r="M1009" s="37"/>
      <c r="N1009" s="37"/>
      <c r="O1009" s="37"/>
      <c r="P1009" s="37"/>
      <c r="Q1009" s="37"/>
      <c r="R1009" s="37"/>
      <c r="S1009" s="37"/>
      <c r="T1009" s="37"/>
      <c r="U1009" s="37"/>
      <c r="V1009" s="37"/>
      <c r="W1009" s="37"/>
      <c r="X1009" s="37"/>
      <c r="Y1009" s="37"/>
      <c r="Z1009" s="37"/>
      <c r="AA1009" s="37"/>
      <c r="AB1009" s="37"/>
      <c r="AC1009" s="37"/>
      <c r="AD1009" s="37"/>
      <c r="AE1009" s="37"/>
      <c r="AF1009" s="37"/>
      <c r="AG1009" s="37"/>
      <c r="AH1009" s="37"/>
      <c r="AI1009" s="37"/>
      <c r="AJ1009" s="37"/>
      <c r="AK1009" s="37"/>
      <c r="AL1009" s="37"/>
      <c r="AM1009" s="37"/>
      <c r="AN1009" s="37"/>
      <c r="AO1009" s="37"/>
      <c r="AP1009" s="37"/>
      <c r="AQ1009" s="37"/>
      <c r="AR1009" s="37"/>
      <c r="AS1009" s="37"/>
      <c r="AT1009" s="37"/>
      <c r="AU1009" s="37"/>
      <c r="AV1009" s="37"/>
      <c r="AW1009" s="37"/>
      <c r="AX1009" s="37"/>
      <c r="AY1009" s="37"/>
      <c r="AZ1009" s="37"/>
      <c r="BA1009" s="37"/>
      <c r="BB1009" s="37"/>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row>
    <row r="1010" spans="1:82" ht="16.5" customHeight="1" x14ac:dyDescent="0.15">
      <c r="A1010" s="39"/>
      <c r="B1010" s="39"/>
      <c r="C1010" s="39"/>
      <c r="D1010" s="39"/>
      <c r="E1010" s="39"/>
      <c r="F1010" s="39"/>
      <c r="G1010" s="39"/>
      <c r="H1010" s="37"/>
      <c r="I1010" s="40"/>
      <c r="J1010" s="37"/>
      <c r="K1010" s="37"/>
      <c r="L1010" s="37"/>
      <c r="M1010" s="37"/>
      <c r="N1010" s="37"/>
      <c r="O1010" s="37"/>
      <c r="P1010" s="37"/>
      <c r="Q1010" s="37"/>
      <c r="R1010" s="37"/>
      <c r="S1010" s="37"/>
      <c r="T1010" s="37"/>
      <c r="U1010" s="37"/>
      <c r="V1010" s="37"/>
      <c r="W1010" s="37"/>
      <c r="X1010" s="37"/>
      <c r="Y1010" s="37"/>
      <c r="Z1010" s="37"/>
      <c r="AA1010" s="37"/>
      <c r="AB1010" s="37"/>
      <c r="AC1010" s="37"/>
      <c r="AD1010" s="37"/>
      <c r="AE1010" s="37"/>
      <c r="AF1010" s="37"/>
      <c r="AG1010" s="37"/>
      <c r="AH1010" s="37"/>
      <c r="AI1010" s="37"/>
      <c r="AJ1010" s="37"/>
      <c r="AK1010" s="37"/>
      <c r="AL1010" s="37"/>
      <c r="AM1010" s="37"/>
      <c r="AN1010" s="37"/>
      <c r="AO1010" s="37"/>
      <c r="AP1010" s="37"/>
      <c r="AQ1010" s="37"/>
      <c r="AR1010" s="37"/>
      <c r="AS1010" s="37"/>
      <c r="AT1010" s="37"/>
      <c r="AU1010" s="37"/>
      <c r="AV1010" s="37"/>
      <c r="AW1010" s="37"/>
      <c r="AX1010" s="37"/>
      <c r="AY1010" s="37"/>
      <c r="AZ1010" s="37"/>
      <c r="BA1010" s="37"/>
      <c r="BB1010" s="37"/>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row>
    <row r="1011" spans="1:82" ht="16.5" customHeight="1" x14ac:dyDescent="0.15">
      <c r="A1011" s="39"/>
      <c r="B1011" s="39"/>
      <c r="C1011" s="39"/>
      <c r="D1011" s="39"/>
      <c r="E1011" s="39"/>
      <c r="F1011" s="39"/>
      <c r="G1011" s="39"/>
      <c r="H1011" s="37"/>
      <c r="I1011" s="40"/>
      <c r="J1011" s="37"/>
      <c r="K1011" s="37"/>
      <c r="L1011" s="37"/>
      <c r="M1011" s="37"/>
      <c r="N1011" s="37"/>
      <c r="O1011" s="37"/>
      <c r="P1011" s="37"/>
      <c r="Q1011" s="37"/>
      <c r="R1011" s="37"/>
      <c r="S1011" s="37"/>
      <c r="T1011" s="37"/>
      <c r="U1011" s="37"/>
      <c r="V1011" s="37"/>
      <c r="W1011" s="37"/>
      <c r="X1011" s="37"/>
      <c r="Y1011" s="37"/>
      <c r="Z1011" s="37"/>
      <c r="AA1011" s="37"/>
      <c r="AB1011" s="37"/>
      <c r="AC1011" s="37"/>
      <c r="AD1011" s="37"/>
      <c r="AE1011" s="37"/>
      <c r="AF1011" s="37"/>
      <c r="AG1011" s="37"/>
      <c r="AH1011" s="37"/>
      <c r="AI1011" s="37"/>
      <c r="AJ1011" s="37"/>
      <c r="AK1011" s="37"/>
      <c r="AL1011" s="37"/>
      <c r="AM1011" s="37"/>
      <c r="AN1011" s="37"/>
      <c r="AO1011" s="37"/>
      <c r="AP1011" s="37"/>
      <c r="AQ1011" s="37"/>
      <c r="AR1011" s="37"/>
      <c r="AS1011" s="37"/>
      <c r="AT1011" s="37"/>
      <c r="AU1011" s="37"/>
      <c r="AV1011" s="37"/>
      <c r="AW1011" s="37"/>
      <c r="AX1011" s="37"/>
      <c r="AY1011" s="37"/>
      <c r="AZ1011" s="37"/>
      <c r="BA1011" s="37"/>
      <c r="BB1011" s="37"/>
      <c r="BC1011" s="37"/>
      <c r="BD1011" s="37"/>
      <c r="BE1011" s="37"/>
      <c r="BF1011" s="37"/>
      <c r="BG1011" s="37"/>
      <c r="BH1011" s="37"/>
      <c r="BI1011" s="37"/>
      <c r="BJ1011" s="37"/>
      <c r="BK1011" s="37"/>
      <c r="BL1011" s="37"/>
      <c r="BM1011" s="37"/>
      <c r="BN1011" s="37"/>
      <c r="BO1011" s="37"/>
      <c r="BP1011" s="37"/>
      <c r="BQ1011" s="37"/>
      <c r="BR1011" s="37"/>
      <c r="BS1011" s="37"/>
      <c r="BT1011" s="37"/>
      <c r="BU1011" s="37"/>
      <c r="BV1011" s="37"/>
      <c r="BW1011" s="37"/>
      <c r="BX1011" s="37"/>
      <c r="BY1011" s="37"/>
      <c r="BZ1011" s="37"/>
      <c r="CA1011" s="37"/>
      <c r="CB1011" s="37"/>
      <c r="CC1011" s="37"/>
      <c r="CD1011" s="37"/>
    </row>
    <row r="1012" spans="1:82" ht="16.5" customHeight="1" x14ac:dyDescent="0.15">
      <c r="A1012" s="39"/>
      <c r="B1012" s="39"/>
      <c r="C1012" s="39"/>
      <c r="D1012" s="39"/>
      <c r="E1012" s="39"/>
      <c r="F1012" s="39"/>
      <c r="G1012" s="39"/>
      <c r="H1012" s="37"/>
      <c r="I1012" s="40"/>
      <c r="J1012" s="37"/>
      <c r="K1012" s="37"/>
      <c r="L1012" s="37"/>
      <c r="M1012" s="37"/>
      <c r="N1012" s="37"/>
      <c r="O1012" s="37"/>
      <c r="P1012" s="37"/>
      <c r="Q1012" s="37"/>
      <c r="R1012" s="37"/>
      <c r="S1012" s="37"/>
      <c r="T1012" s="37"/>
      <c r="U1012" s="37"/>
      <c r="V1012" s="37"/>
      <c r="W1012" s="37"/>
      <c r="X1012" s="37"/>
      <c r="Y1012" s="37"/>
      <c r="Z1012" s="37"/>
      <c r="AA1012" s="37"/>
      <c r="AB1012" s="37"/>
      <c r="AC1012" s="37"/>
      <c r="AD1012" s="37"/>
      <c r="AE1012" s="37"/>
      <c r="AF1012" s="37"/>
      <c r="AG1012" s="37"/>
      <c r="AH1012" s="37"/>
      <c r="AI1012" s="37"/>
      <c r="AJ1012" s="37"/>
      <c r="AK1012" s="37"/>
      <c r="AL1012" s="37"/>
      <c r="AM1012" s="37"/>
      <c r="AN1012" s="37"/>
      <c r="AO1012" s="37"/>
      <c r="AP1012" s="37"/>
      <c r="AQ1012" s="37"/>
      <c r="AR1012" s="37"/>
      <c r="AS1012" s="37"/>
      <c r="AT1012" s="37"/>
      <c r="AU1012" s="37"/>
      <c r="AV1012" s="37"/>
      <c r="AW1012" s="37"/>
      <c r="AX1012" s="37"/>
      <c r="AY1012" s="37"/>
      <c r="AZ1012" s="37"/>
      <c r="BA1012" s="37"/>
      <c r="BB1012" s="37"/>
      <c r="BC1012" s="37"/>
      <c r="BD1012" s="37"/>
      <c r="BE1012" s="37"/>
      <c r="BF1012" s="37"/>
      <c r="BG1012" s="37"/>
      <c r="BH1012" s="37"/>
      <c r="BI1012" s="37"/>
      <c r="BJ1012" s="37"/>
      <c r="BK1012" s="37"/>
      <c r="BL1012" s="37"/>
      <c r="BM1012" s="37"/>
      <c r="BN1012" s="37"/>
      <c r="BO1012" s="37"/>
      <c r="BP1012" s="37"/>
      <c r="BQ1012" s="37"/>
      <c r="BR1012" s="37"/>
      <c r="BS1012" s="37"/>
      <c r="BT1012" s="37"/>
      <c r="BU1012" s="37"/>
      <c r="BV1012" s="37"/>
      <c r="BW1012" s="37"/>
      <c r="BX1012" s="37"/>
      <c r="BY1012" s="37"/>
      <c r="BZ1012" s="37"/>
      <c r="CA1012" s="37"/>
      <c r="CB1012" s="37"/>
      <c r="CC1012" s="37"/>
      <c r="CD1012" s="37"/>
    </row>
    <row r="1013" spans="1:82" ht="16.5" customHeight="1" x14ac:dyDescent="0.15">
      <c r="A1013" s="39"/>
      <c r="B1013" s="39"/>
      <c r="C1013" s="39"/>
      <c r="D1013" s="39"/>
      <c r="E1013" s="39"/>
      <c r="F1013" s="39"/>
      <c r="G1013" s="39"/>
      <c r="H1013" s="37"/>
      <c r="I1013" s="40"/>
      <c r="J1013" s="37"/>
      <c r="K1013" s="37"/>
      <c r="L1013" s="37"/>
      <c r="M1013" s="37"/>
      <c r="N1013" s="37"/>
      <c r="O1013" s="37"/>
      <c r="P1013" s="37"/>
      <c r="Q1013" s="37"/>
      <c r="R1013" s="37"/>
      <c r="S1013" s="37"/>
      <c r="T1013" s="37"/>
      <c r="U1013" s="37"/>
      <c r="V1013" s="37"/>
      <c r="W1013" s="37"/>
      <c r="X1013" s="37"/>
      <c r="Y1013" s="37"/>
      <c r="Z1013" s="37"/>
      <c r="AA1013" s="37"/>
      <c r="AB1013" s="37"/>
      <c r="AC1013" s="37"/>
      <c r="AD1013" s="37"/>
      <c r="AE1013" s="37"/>
      <c r="AF1013" s="37"/>
      <c r="AG1013" s="37"/>
      <c r="AH1013" s="37"/>
      <c r="AI1013" s="37"/>
      <c r="AJ1013" s="37"/>
      <c r="AK1013" s="37"/>
      <c r="AL1013" s="37"/>
      <c r="AM1013" s="37"/>
      <c r="AN1013" s="37"/>
      <c r="AO1013" s="37"/>
      <c r="AP1013" s="37"/>
      <c r="AQ1013" s="37"/>
      <c r="AR1013" s="37"/>
      <c r="AS1013" s="37"/>
      <c r="AT1013" s="37"/>
      <c r="AU1013" s="37"/>
      <c r="AV1013" s="37"/>
      <c r="AW1013" s="37"/>
      <c r="AX1013" s="37"/>
      <c r="AY1013" s="37"/>
      <c r="AZ1013" s="37"/>
      <c r="BA1013" s="37"/>
      <c r="BB1013" s="37"/>
      <c r="BC1013" s="37"/>
      <c r="BD1013" s="37"/>
      <c r="BE1013" s="37"/>
      <c r="BF1013" s="37"/>
      <c r="BG1013" s="37"/>
      <c r="BH1013" s="37"/>
      <c r="BI1013" s="37"/>
      <c r="BJ1013" s="37"/>
      <c r="BK1013" s="37"/>
      <c r="BL1013" s="37"/>
      <c r="BM1013" s="37"/>
      <c r="BN1013" s="37"/>
      <c r="BO1013" s="37"/>
      <c r="BP1013" s="37"/>
      <c r="BQ1013" s="37"/>
      <c r="BR1013" s="37"/>
      <c r="BS1013" s="37"/>
      <c r="BT1013" s="37"/>
      <c r="BU1013" s="37"/>
      <c r="BV1013" s="37"/>
      <c r="BW1013" s="37"/>
      <c r="BX1013" s="37"/>
      <c r="BY1013" s="37"/>
      <c r="BZ1013" s="37"/>
      <c r="CA1013" s="37"/>
      <c r="CB1013" s="37"/>
      <c r="CC1013" s="37"/>
      <c r="CD1013" s="37"/>
    </row>
    <row r="1014" spans="1:82" ht="16.5" customHeight="1" x14ac:dyDescent="0.15">
      <c r="A1014" s="39"/>
      <c r="B1014" s="39"/>
      <c r="C1014" s="39"/>
      <c r="D1014" s="39"/>
      <c r="E1014" s="39"/>
      <c r="F1014" s="39"/>
      <c r="G1014" s="39"/>
      <c r="H1014" s="37"/>
      <c r="I1014" s="40"/>
      <c r="J1014" s="37"/>
      <c r="K1014" s="37"/>
      <c r="L1014" s="37"/>
      <c r="M1014" s="37"/>
      <c r="N1014" s="37"/>
      <c r="O1014" s="37"/>
      <c r="P1014" s="37"/>
      <c r="Q1014" s="37"/>
      <c r="R1014" s="37"/>
      <c r="S1014" s="37"/>
      <c r="T1014" s="37"/>
      <c r="U1014" s="37"/>
      <c r="V1014" s="37"/>
      <c r="W1014" s="37"/>
      <c r="X1014" s="37"/>
      <c r="Y1014" s="37"/>
      <c r="Z1014" s="37"/>
      <c r="AA1014" s="37"/>
      <c r="AB1014" s="37"/>
      <c r="AC1014" s="37"/>
      <c r="AD1014" s="37"/>
      <c r="AE1014" s="37"/>
      <c r="AF1014" s="37"/>
      <c r="AG1014" s="37"/>
      <c r="AH1014" s="37"/>
      <c r="AI1014" s="37"/>
      <c r="AJ1014" s="37"/>
      <c r="AK1014" s="37"/>
      <c r="AL1014" s="37"/>
      <c r="AM1014" s="37"/>
      <c r="AN1014" s="37"/>
      <c r="AO1014" s="37"/>
      <c r="AP1014" s="37"/>
      <c r="AQ1014" s="37"/>
      <c r="AR1014" s="37"/>
      <c r="AS1014" s="37"/>
      <c r="AT1014" s="37"/>
      <c r="AU1014" s="37"/>
      <c r="AV1014" s="37"/>
      <c r="AW1014" s="37"/>
      <c r="AX1014" s="37"/>
      <c r="AY1014" s="37"/>
      <c r="AZ1014" s="37"/>
      <c r="BA1014" s="37"/>
      <c r="BB1014" s="37"/>
      <c r="BC1014" s="37"/>
      <c r="BD1014" s="37"/>
      <c r="BE1014" s="37"/>
      <c r="BF1014" s="37"/>
      <c r="BG1014" s="37"/>
      <c r="BH1014" s="37"/>
      <c r="BI1014" s="37"/>
      <c r="BJ1014" s="37"/>
      <c r="BK1014" s="37"/>
      <c r="BL1014" s="37"/>
      <c r="BM1014" s="37"/>
      <c r="BN1014" s="37"/>
      <c r="BO1014" s="37"/>
      <c r="BP1014" s="37"/>
      <c r="BQ1014" s="37"/>
      <c r="BR1014" s="37"/>
      <c r="BS1014" s="37"/>
      <c r="BT1014" s="37"/>
      <c r="BU1014" s="37"/>
      <c r="BV1014" s="37"/>
      <c r="BW1014" s="37"/>
      <c r="BX1014" s="37"/>
      <c r="BY1014" s="37"/>
      <c r="BZ1014" s="37"/>
      <c r="CA1014" s="37"/>
      <c r="CB1014" s="37"/>
      <c r="CC1014" s="37"/>
      <c r="CD1014" s="37"/>
    </row>
    <row r="1015" spans="1:82" ht="16.5" customHeight="1" x14ac:dyDescent="0.15">
      <c r="A1015" s="39"/>
      <c r="B1015" s="39"/>
      <c r="C1015" s="39"/>
      <c r="D1015" s="39"/>
      <c r="E1015" s="39"/>
      <c r="F1015" s="39"/>
      <c r="G1015" s="39"/>
      <c r="H1015" s="37"/>
      <c r="I1015" s="40"/>
      <c r="J1015" s="37"/>
      <c r="K1015" s="37"/>
      <c r="L1015" s="37"/>
      <c r="M1015" s="37"/>
      <c r="N1015" s="37"/>
      <c r="O1015" s="37"/>
      <c r="P1015" s="37"/>
      <c r="Q1015" s="37"/>
      <c r="R1015" s="37"/>
      <c r="S1015" s="37"/>
      <c r="T1015" s="37"/>
      <c r="U1015" s="37"/>
      <c r="V1015" s="37"/>
      <c r="W1015" s="37"/>
      <c r="X1015" s="37"/>
      <c r="Y1015" s="37"/>
      <c r="Z1015" s="37"/>
      <c r="AA1015" s="37"/>
      <c r="AB1015" s="37"/>
      <c r="AC1015" s="37"/>
      <c r="AD1015" s="37"/>
      <c r="AE1015" s="37"/>
      <c r="AF1015" s="37"/>
      <c r="AG1015" s="37"/>
      <c r="AH1015" s="37"/>
      <c r="AI1015" s="37"/>
      <c r="AJ1015" s="37"/>
      <c r="AK1015" s="37"/>
      <c r="AL1015" s="37"/>
      <c r="AM1015" s="37"/>
      <c r="AN1015" s="37"/>
      <c r="AO1015" s="37"/>
      <c r="AP1015" s="37"/>
      <c r="AQ1015" s="37"/>
      <c r="AR1015" s="37"/>
      <c r="AS1015" s="37"/>
      <c r="AT1015" s="37"/>
      <c r="AU1015" s="37"/>
      <c r="AV1015" s="37"/>
      <c r="AW1015" s="37"/>
      <c r="AX1015" s="37"/>
      <c r="AY1015" s="37"/>
      <c r="AZ1015" s="37"/>
      <c r="BA1015" s="37"/>
      <c r="BB1015" s="37"/>
      <c r="BC1015" s="37"/>
      <c r="BD1015" s="37"/>
      <c r="BE1015" s="37"/>
      <c r="BF1015" s="37"/>
      <c r="BG1015" s="37"/>
      <c r="BH1015" s="37"/>
      <c r="BI1015" s="37"/>
      <c r="BJ1015" s="37"/>
      <c r="BK1015" s="37"/>
      <c r="BL1015" s="37"/>
      <c r="BM1015" s="37"/>
      <c r="BN1015" s="37"/>
      <c r="BO1015" s="37"/>
      <c r="BP1015" s="37"/>
      <c r="BQ1015" s="37"/>
      <c r="BR1015" s="37"/>
      <c r="BS1015" s="37"/>
      <c r="BT1015" s="37"/>
      <c r="BU1015" s="37"/>
      <c r="BV1015" s="37"/>
      <c r="BW1015" s="37"/>
      <c r="BX1015" s="37"/>
      <c r="BY1015" s="37"/>
      <c r="BZ1015" s="37"/>
      <c r="CA1015" s="37"/>
      <c r="CB1015" s="37"/>
      <c r="CC1015" s="37"/>
      <c r="CD1015" s="37"/>
    </row>
    <row r="1016" spans="1:82" ht="16.5" customHeight="1" x14ac:dyDescent="0.15">
      <c r="A1016" s="39"/>
      <c r="B1016" s="39"/>
      <c r="C1016" s="39"/>
      <c r="D1016" s="39"/>
      <c r="E1016" s="39"/>
      <c r="F1016" s="39"/>
      <c r="G1016" s="39"/>
      <c r="H1016" s="37"/>
      <c r="I1016" s="40"/>
      <c r="J1016" s="37"/>
      <c r="K1016" s="37"/>
      <c r="L1016" s="37"/>
      <c r="M1016" s="37"/>
      <c r="N1016" s="37"/>
      <c r="O1016" s="37"/>
      <c r="P1016" s="37"/>
      <c r="Q1016" s="37"/>
      <c r="R1016" s="37"/>
      <c r="S1016" s="37"/>
      <c r="T1016" s="37"/>
      <c r="U1016" s="37"/>
      <c r="V1016" s="37"/>
      <c r="W1016" s="37"/>
      <c r="X1016" s="37"/>
      <c r="Y1016" s="37"/>
      <c r="Z1016" s="37"/>
      <c r="AA1016" s="37"/>
      <c r="AB1016" s="37"/>
      <c r="AC1016" s="37"/>
      <c r="AD1016" s="37"/>
      <c r="AE1016" s="37"/>
      <c r="AF1016" s="37"/>
      <c r="AG1016" s="37"/>
      <c r="AH1016" s="37"/>
      <c r="AI1016" s="37"/>
      <c r="AJ1016" s="37"/>
      <c r="AK1016" s="37"/>
      <c r="AL1016" s="37"/>
      <c r="AM1016" s="37"/>
      <c r="AN1016" s="37"/>
      <c r="AO1016" s="37"/>
      <c r="AP1016" s="37"/>
      <c r="AQ1016" s="37"/>
      <c r="AR1016" s="37"/>
      <c r="AS1016" s="37"/>
      <c r="AT1016" s="37"/>
      <c r="AU1016" s="37"/>
      <c r="AV1016" s="37"/>
      <c r="AW1016" s="37"/>
      <c r="AX1016" s="37"/>
      <c r="AY1016" s="37"/>
      <c r="AZ1016" s="37"/>
      <c r="BA1016" s="37"/>
      <c r="BB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row>
    <row r="1017" spans="1:82" ht="16.5" customHeight="1" x14ac:dyDescent="0.15">
      <c r="A1017" s="39"/>
      <c r="B1017" s="39"/>
      <c r="C1017" s="39"/>
      <c r="D1017" s="39"/>
      <c r="E1017" s="39"/>
      <c r="F1017" s="39"/>
      <c r="G1017" s="39"/>
      <c r="H1017" s="37"/>
      <c r="I1017" s="40"/>
      <c r="J1017" s="37"/>
      <c r="K1017" s="37"/>
      <c r="L1017" s="37"/>
      <c r="M1017" s="37"/>
      <c r="N1017" s="37"/>
      <c r="O1017" s="37"/>
      <c r="P1017" s="37"/>
      <c r="Q1017" s="37"/>
      <c r="R1017" s="37"/>
      <c r="S1017" s="37"/>
      <c r="T1017" s="37"/>
      <c r="U1017" s="37"/>
      <c r="V1017" s="37"/>
      <c r="W1017" s="37"/>
      <c r="X1017" s="37"/>
      <c r="Y1017" s="37"/>
      <c r="Z1017" s="37"/>
      <c r="AA1017" s="37"/>
      <c r="AB1017" s="37"/>
      <c r="AC1017" s="37"/>
      <c r="AD1017" s="37"/>
      <c r="AE1017" s="37"/>
      <c r="AF1017" s="37"/>
      <c r="AG1017" s="37"/>
      <c r="AH1017" s="37"/>
      <c r="AI1017" s="37"/>
      <c r="AJ1017" s="37"/>
      <c r="AK1017" s="37"/>
      <c r="AL1017" s="37"/>
      <c r="AM1017" s="37"/>
      <c r="AN1017" s="37"/>
      <c r="AO1017" s="37"/>
      <c r="AP1017" s="37"/>
      <c r="AQ1017" s="37"/>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row>
    <row r="1018" spans="1:82" ht="16.5" customHeight="1" x14ac:dyDescent="0.15">
      <c r="A1018" s="39"/>
      <c r="B1018" s="39"/>
      <c r="C1018" s="39"/>
      <c r="D1018" s="39"/>
      <c r="E1018" s="39"/>
      <c r="F1018" s="39"/>
      <c r="G1018" s="39"/>
      <c r="H1018" s="37"/>
      <c r="I1018" s="40"/>
      <c r="J1018" s="37"/>
      <c r="K1018" s="37"/>
      <c r="L1018" s="37"/>
      <c r="M1018" s="37"/>
      <c r="N1018" s="37"/>
      <c r="O1018" s="37"/>
      <c r="P1018" s="37"/>
      <c r="Q1018" s="37"/>
      <c r="R1018" s="37"/>
      <c r="S1018" s="37"/>
      <c r="T1018" s="37"/>
      <c r="U1018" s="37"/>
      <c r="V1018" s="37"/>
      <c r="W1018" s="37"/>
      <c r="X1018" s="37"/>
      <c r="Y1018" s="37"/>
      <c r="Z1018" s="37"/>
      <c r="AA1018" s="37"/>
      <c r="AB1018" s="37"/>
      <c r="AC1018" s="37"/>
      <c r="AD1018" s="37"/>
      <c r="AE1018" s="37"/>
      <c r="AF1018" s="37"/>
      <c r="AG1018" s="37"/>
      <c r="AH1018" s="37"/>
      <c r="AI1018" s="37"/>
      <c r="AJ1018" s="37"/>
      <c r="AK1018" s="37"/>
      <c r="AL1018" s="37"/>
      <c r="AM1018" s="37"/>
      <c r="AN1018" s="37"/>
      <c r="AO1018" s="37"/>
      <c r="AP1018" s="37"/>
      <c r="AQ1018" s="37"/>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row>
    <row r="1019" spans="1:82" ht="16.5" customHeight="1" x14ac:dyDescent="0.15">
      <c r="A1019" s="39"/>
      <c r="B1019" s="39"/>
      <c r="C1019" s="39"/>
      <c r="D1019" s="39"/>
      <c r="E1019" s="39"/>
      <c r="F1019" s="39"/>
      <c r="G1019" s="39"/>
      <c r="H1019" s="37"/>
      <c r="I1019" s="40"/>
      <c r="J1019" s="37"/>
      <c r="K1019" s="37"/>
      <c r="L1019" s="37"/>
      <c r="M1019" s="37"/>
      <c r="N1019" s="37"/>
      <c r="O1019" s="37"/>
      <c r="P1019" s="37"/>
      <c r="Q1019" s="37"/>
      <c r="R1019" s="37"/>
      <c r="S1019" s="37"/>
      <c r="T1019" s="37"/>
      <c r="U1019" s="37"/>
      <c r="V1019" s="37"/>
      <c r="W1019" s="37"/>
      <c r="X1019" s="37"/>
      <c r="Y1019" s="37"/>
      <c r="Z1019" s="37"/>
      <c r="AA1019" s="37"/>
      <c r="AB1019" s="37"/>
      <c r="AC1019" s="37"/>
      <c r="AD1019" s="37"/>
      <c r="AE1019" s="37"/>
      <c r="AF1019" s="37"/>
      <c r="AG1019" s="37"/>
      <c r="AH1019" s="37"/>
      <c r="AI1019" s="37"/>
      <c r="AJ1019" s="37"/>
      <c r="AK1019" s="37"/>
      <c r="AL1019" s="37"/>
      <c r="AM1019" s="37"/>
      <c r="AN1019" s="37"/>
      <c r="AO1019" s="37"/>
      <c r="AP1019" s="37"/>
      <c r="AQ1019" s="37"/>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row>
    <row r="1020" spans="1:82" ht="16.5" customHeight="1" x14ac:dyDescent="0.15">
      <c r="A1020" s="39"/>
      <c r="B1020" s="39"/>
      <c r="C1020" s="39"/>
      <c r="D1020" s="39"/>
      <c r="E1020" s="39"/>
      <c r="F1020" s="39"/>
      <c r="G1020" s="39"/>
      <c r="H1020" s="37"/>
      <c r="I1020" s="40"/>
      <c r="J1020" s="37"/>
      <c r="K1020" s="37"/>
      <c r="L1020" s="37"/>
      <c r="M1020" s="37"/>
      <c r="N1020" s="37"/>
      <c r="O1020" s="37"/>
      <c r="P1020" s="37"/>
      <c r="Q1020" s="37"/>
      <c r="R1020" s="37"/>
      <c r="S1020" s="37"/>
      <c r="T1020" s="37"/>
      <c r="U1020" s="37"/>
      <c r="V1020" s="37"/>
      <c r="W1020" s="37"/>
      <c r="X1020" s="37"/>
      <c r="Y1020" s="37"/>
      <c r="Z1020" s="37"/>
      <c r="AA1020" s="37"/>
      <c r="AB1020" s="37"/>
      <c r="AC1020" s="37"/>
      <c r="AD1020" s="37"/>
      <c r="AE1020" s="37"/>
      <c r="AF1020" s="37"/>
      <c r="AG1020" s="37"/>
      <c r="AH1020" s="37"/>
      <c r="AI1020" s="37"/>
      <c r="AJ1020" s="37"/>
      <c r="AK1020" s="37"/>
      <c r="AL1020" s="37"/>
      <c r="AM1020" s="37"/>
      <c r="AN1020" s="37"/>
      <c r="AO1020" s="37"/>
      <c r="AP1020" s="37"/>
      <c r="AQ1020" s="37"/>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row>
    <row r="1021" spans="1:82" ht="16.5" customHeight="1" x14ac:dyDescent="0.15">
      <c r="A1021" s="39"/>
      <c r="B1021" s="39"/>
      <c r="C1021" s="39"/>
      <c r="D1021" s="39"/>
      <c r="E1021" s="39"/>
      <c r="F1021" s="39"/>
      <c r="G1021" s="39"/>
      <c r="H1021" s="37"/>
      <c r="I1021" s="40"/>
      <c r="J1021" s="37"/>
      <c r="K1021" s="37"/>
      <c r="L1021" s="37"/>
      <c r="M1021" s="37"/>
      <c r="N1021" s="37"/>
      <c r="O1021" s="37"/>
      <c r="P1021" s="37"/>
      <c r="Q1021" s="37"/>
      <c r="R1021" s="37"/>
      <c r="S1021" s="37"/>
      <c r="T1021" s="37"/>
      <c r="U1021" s="37"/>
      <c r="V1021" s="37"/>
      <c r="W1021" s="37"/>
      <c r="X1021" s="37"/>
      <c r="Y1021" s="37"/>
      <c r="Z1021" s="37"/>
      <c r="AA1021" s="37"/>
      <c r="AB1021" s="37"/>
      <c r="AC1021" s="37"/>
      <c r="AD1021" s="37"/>
      <c r="AE1021" s="37"/>
      <c r="AF1021" s="37"/>
      <c r="AG1021" s="37"/>
      <c r="AH1021" s="37"/>
      <c r="AI1021" s="37"/>
      <c r="AJ1021" s="37"/>
      <c r="AK1021" s="37"/>
      <c r="AL1021" s="37"/>
      <c r="AM1021" s="37"/>
      <c r="AN1021" s="37"/>
      <c r="AO1021" s="37"/>
      <c r="AP1021" s="37"/>
      <c r="AQ1021" s="37"/>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row>
    <row r="1022" spans="1:82" ht="16.5" customHeight="1" x14ac:dyDescent="0.15">
      <c r="A1022" s="39"/>
      <c r="B1022" s="39"/>
      <c r="C1022" s="39"/>
      <c r="D1022" s="39"/>
      <c r="E1022" s="39"/>
      <c r="F1022" s="39"/>
      <c r="G1022" s="39"/>
      <c r="H1022" s="37"/>
      <c r="I1022" s="40"/>
      <c r="J1022" s="37"/>
      <c r="K1022" s="37"/>
      <c r="L1022" s="37"/>
      <c r="M1022" s="37"/>
      <c r="N1022" s="37"/>
      <c r="O1022" s="37"/>
      <c r="P1022" s="37"/>
      <c r="Q1022" s="37"/>
      <c r="R1022" s="37"/>
      <c r="S1022" s="37"/>
      <c r="T1022" s="37"/>
      <c r="U1022" s="37"/>
      <c r="V1022" s="37"/>
      <c r="W1022" s="37"/>
      <c r="X1022" s="37"/>
      <c r="Y1022" s="37"/>
      <c r="Z1022" s="37"/>
      <c r="AA1022" s="37"/>
      <c r="AB1022" s="37"/>
      <c r="AC1022" s="37"/>
      <c r="AD1022" s="37"/>
      <c r="AE1022" s="37"/>
      <c r="AF1022" s="37"/>
      <c r="AG1022" s="37"/>
      <c r="AH1022" s="37"/>
      <c r="AI1022" s="37"/>
      <c r="AJ1022" s="37"/>
      <c r="AK1022" s="37"/>
      <c r="AL1022" s="37"/>
      <c r="AM1022" s="37"/>
      <c r="AN1022" s="37"/>
      <c r="AO1022" s="37"/>
      <c r="AP1022" s="37"/>
      <c r="AQ1022" s="37"/>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row>
    <row r="1023" spans="1:82" ht="16.5" customHeight="1" x14ac:dyDescent="0.15">
      <c r="A1023" s="39"/>
      <c r="B1023" s="39"/>
      <c r="C1023" s="39"/>
      <c r="D1023" s="39"/>
      <c r="E1023" s="39"/>
      <c r="F1023" s="39"/>
      <c r="G1023" s="39"/>
      <c r="H1023" s="37"/>
      <c r="I1023" s="40"/>
      <c r="J1023" s="37"/>
      <c r="K1023" s="37"/>
      <c r="L1023" s="37"/>
      <c r="M1023" s="37"/>
      <c r="N1023" s="37"/>
      <c r="O1023" s="37"/>
      <c r="P1023" s="37"/>
      <c r="Q1023" s="37"/>
      <c r="R1023" s="37"/>
      <c r="S1023" s="37"/>
      <c r="T1023" s="37"/>
      <c r="U1023" s="37"/>
      <c r="V1023" s="37"/>
      <c r="W1023" s="37"/>
      <c r="X1023" s="37"/>
      <c r="Y1023" s="37"/>
      <c r="Z1023" s="37"/>
      <c r="AA1023" s="37"/>
      <c r="AB1023" s="37"/>
      <c r="AC1023" s="37"/>
      <c r="AD1023" s="37"/>
      <c r="AE1023" s="37"/>
      <c r="AF1023" s="37"/>
      <c r="AG1023" s="37"/>
      <c r="AH1023" s="37"/>
      <c r="AI1023" s="37"/>
      <c r="AJ1023" s="37"/>
      <c r="AK1023" s="37"/>
      <c r="AL1023" s="37"/>
      <c r="AM1023" s="37"/>
      <c r="AN1023" s="37"/>
      <c r="AO1023" s="37"/>
      <c r="AP1023" s="37"/>
      <c r="AQ1023" s="37"/>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row>
    <row r="1024" spans="1:82" ht="16.5" customHeight="1" x14ac:dyDescent="0.15">
      <c r="A1024" s="39"/>
      <c r="B1024" s="39"/>
      <c r="C1024" s="39"/>
      <c r="D1024" s="39"/>
      <c r="E1024" s="39"/>
      <c r="F1024" s="39"/>
      <c r="G1024" s="39"/>
      <c r="H1024" s="37"/>
      <c r="I1024" s="40"/>
      <c r="J1024" s="37"/>
      <c r="K1024" s="37"/>
      <c r="L1024" s="37"/>
      <c r="M1024" s="37"/>
      <c r="N1024" s="37"/>
      <c r="O1024" s="37"/>
      <c r="P1024" s="37"/>
      <c r="Q1024" s="37"/>
      <c r="R1024" s="37"/>
      <c r="S1024" s="37"/>
      <c r="T1024" s="37"/>
      <c r="U1024" s="37"/>
      <c r="V1024" s="37"/>
      <c r="W1024" s="37"/>
      <c r="X1024" s="37"/>
      <c r="Y1024" s="37"/>
      <c r="Z1024" s="37"/>
      <c r="AA1024" s="37"/>
      <c r="AB1024" s="37"/>
      <c r="AC1024" s="37"/>
      <c r="AD1024" s="37"/>
      <c r="AE1024" s="37"/>
      <c r="AF1024" s="37"/>
      <c r="AG1024" s="37"/>
      <c r="AH1024" s="37"/>
      <c r="AI1024" s="37"/>
      <c r="AJ1024" s="37"/>
      <c r="AK1024" s="37"/>
      <c r="AL1024" s="37"/>
      <c r="AM1024" s="37"/>
      <c r="AN1024" s="37"/>
      <c r="AO1024" s="37"/>
      <c r="AP1024" s="37"/>
      <c r="AQ1024" s="37"/>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row>
    <row r="1025" spans="1:82" ht="16.5" customHeight="1" x14ac:dyDescent="0.15">
      <c r="A1025" s="39"/>
      <c r="B1025" s="39"/>
      <c r="C1025" s="39"/>
      <c r="D1025" s="39"/>
      <c r="E1025" s="39"/>
      <c r="F1025" s="39"/>
      <c r="G1025" s="39"/>
      <c r="H1025" s="37"/>
      <c r="I1025" s="40"/>
      <c r="J1025" s="37"/>
      <c r="K1025" s="37"/>
      <c r="L1025" s="37"/>
      <c r="M1025" s="37"/>
      <c r="N1025" s="37"/>
      <c r="O1025" s="37"/>
      <c r="P1025" s="37"/>
      <c r="Q1025" s="37"/>
      <c r="R1025" s="37"/>
      <c r="S1025" s="37"/>
      <c r="T1025" s="37"/>
      <c r="U1025" s="37"/>
      <c r="V1025" s="37"/>
      <c r="W1025" s="37"/>
      <c r="X1025" s="37"/>
      <c r="Y1025" s="37"/>
      <c r="Z1025" s="37"/>
      <c r="AA1025" s="37"/>
      <c r="AB1025" s="37"/>
      <c r="AC1025" s="37"/>
      <c r="AD1025" s="37"/>
      <c r="AE1025" s="37"/>
      <c r="AF1025" s="37"/>
      <c r="AG1025" s="37"/>
      <c r="AH1025" s="37"/>
      <c r="AI1025" s="37"/>
      <c r="AJ1025" s="37"/>
      <c r="AK1025" s="37"/>
      <c r="AL1025" s="37"/>
      <c r="AM1025" s="37"/>
      <c r="AN1025" s="37"/>
      <c r="AO1025" s="37"/>
      <c r="AP1025" s="37"/>
      <c r="AQ1025" s="37"/>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row>
    <row r="1026" spans="1:82" ht="16.5" customHeight="1" x14ac:dyDescent="0.15">
      <c r="A1026" s="39"/>
      <c r="B1026" s="39"/>
      <c r="C1026" s="39"/>
      <c r="D1026" s="39"/>
      <c r="E1026" s="39"/>
      <c r="F1026" s="39"/>
      <c r="G1026" s="39"/>
      <c r="H1026" s="37"/>
      <c r="I1026" s="40"/>
      <c r="J1026" s="37"/>
      <c r="K1026" s="37"/>
      <c r="L1026" s="37"/>
      <c r="M1026" s="37"/>
      <c r="N1026" s="37"/>
      <c r="O1026" s="37"/>
      <c r="P1026" s="37"/>
      <c r="Q1026" s="37"/>
      <c r="R1026" s="37"/>
      <c r="S1026" s="37"/>
      <c r="T1026" s="37"/>
      <c r="U1026" s="37"/>
      <c r="V1026" s="37"/>
      <c r="W1026" s="37"/>
      <c r="X1026" s="37"/>
      <c r="Y1026" s="37"/>
      <c r="Z1026" s="37"/>
      <c r="AA1026" s="37"/>
      <c r="AB1026" s="37"/>
      <c r="AC1026" s="37"/>
      <c r="AD1026" s="37"/>
      <c r="AE1026" s="37"/>
      <c r="AF1026" s="37"/>
      <c r="AG1026" s="37"/>
      <c r="AH1026" s="37"/>
      <c r="AI1026" s="37"/>
      <c r="AJ1026" s="37"/>
      <c r="AK1026" s="37"/>
      <c r="AL1026" s="37"/>
      <c r="AM1026" s="37"/>
      <c r="AN1026" s="37"/>
      <c r="AO1026" s="37"/>
      <c r="AP1026" s="37"/>
      <c r="AQ1026" s="37"/>
      <c r="AR1026" s="37"/>
      <c r="AS1026" s="37"/>
      <c r="AT1026" s="37"/>
      <c r="AU1026" s="37"/>
      <c r="AV1026" s="37"/>
      <c r="AW1026" s="37"/>
      <c r="AX1026" s="37"/>
      <c r="AY1026" s="37"/>
      <c r="AZ1026" s="37"/>
      <c r="BA1026" s="37"/>
      <c r="BB1026" s="37"/>
      <c r="BC1026" s="37"/>
      <c r="BD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row>
    <row r="1027" spans="1:82" ht="16.5" customHeight="1" x14ac:dyDescent="0.15">
      <c r="A1027" s="39"/>
      <c r="B1027" s="39"/>
      <c r="C1027" s="39"/>
      <c r="D1027" s="39"/>
      <c r="E1027" s="39"/>
      <c r="F1027" s="39"/>
      <c r="G1027" s="39"/>
      <c r="H1027" s="37"/>
      <c r="I1027" s="40"/>
      <c r="J1027" s="37"/>
      <c r="K1027" s="37"/>
      <c r="L1027" s="37"/>
      <c r="M1027" s="37"/>
      <c r="N1027" s="37"/>
      <c r="O1027" s="37"/>
      <c r="P1027" s="37"/>
      <c r="Q1027" s="37"/>
      <c r="R1027" s="37"/>
      <c r="S1027" s="37"/>
      <c r="T1027" s="37"/>
      <c r="U1027" s="37"/>
      <c r="V1027" s="37"/>
      <c r="W1027" s="37"/>
      <c r="X1027" s="37"/>
      <c r="Y1027" s="37"/>
      <c r="Z1027" s="37"/>
      <c r="AA1027" s="37"/>
      <c r="AB1027" s="37"/>
      <c r="AC1027" s="37"/>
      <c r="AD1027" s="37"/>
      <c r="AE1027" s="37"/>
      <c r="AF1027" s="37"/>
      <c r="AG1027" s="37"/>
      <c r="AH1027" s="37"/>
      <c r="AI1027" s="37"/>
      <c r="AJ1027" s="37"/>
      <c r="AK1027" s="37"/>
      <c r="AL1027" s="37"/>
      <c r="AM1027" s="37"/>
      <c r="AN1027" s="37"/>
      <c r="AO1027" s="37"/>
      <c r="AP1027" s="37"/>
      <c r="AQ1027" s="37"/>
      <c r="AR1027" s="37"/>
      <c r="AS1027" s="37"/>
      <c r="AT1027" s="37"/>
      <c r="AU1027" s="37"/>
      <c r="AV1027" s="37"/>
      <c r="AW1027" s="37"/>
      <c r="AX1027" s="37"/>
      <c r="AY1027" s="37"/>
      <c r="AZ1027" s="37"/>
      <c r="BA1027" s="37"/>
      <c r="BB1027" s="37"/>
      <c r="BC1027" s="37"/>
      <c r="BD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row>
    <row r="1028" spans="1:82" ht="16.5" customHeight="1" x14ac:dyDescent="0.15">
      <c r="A1028" s="39"/>
      <c r="B1028" s="39"/>
      <c r="C1028" s="39"/>
      <c r="D1028" s="39"/>
      <c r="E1028" s="39"/>
      <c r="F1028" s="39"/>
      <c r="G1028" s="39"/>
      <c r="H1028" s="37"/>
      <c r="I1028" s="40"/>
      <c r="J1028" s="37"/>
      <c r="K1028" s="37"/>
      <c r="L1028" s="37"/>
      <c r="M1028" s="37"/>
      <c r="N1028" s="37"/>
      <c r="O1028" s="37"/>
      <c r="P1028" s="37"/>
      <c r="Q1028" s="37"/>
      <c r="R1028" s="37"/>
      <c r="S1028" s="37"/>
      <c r="T1028" s="37"/>
      <c r="U1028" s="37"/>
      <c r="V1028" s="37"/>
      <c r="W1028" s="37"/>
      <c r="X1028" s="37"/>
      <c r="Y1028" s="37"/>
      <c r="Z1028" s="37"/>
      <c r="AA1028" s="37"/>
      <c r="AB1028" s="37"/>
      <c r="AC1028" s="37"/>
      <c r="AD1028" s="37"/>
      <c r="AE1028" s="37"/>
      <c r="AF1028" s="37"/>
      <c r="AG1028" s="37"/>
      <c r="AH1028" s="37"/>
      <c r="AI1028" s="37"/>
      <c r="AJ1028" s="37"/>
      <c r="AK1028" s="37"/>
      <c r="AL1028" s="37"/>
      <c r="AM1028" s="37"/>
      <c r="AN1028" s="37"/>
      <c r="AO1028" s="37"/>
      <c r="AP1028" s="37"/>
      <c r="AQ1028" s="37"/>
      <c r="AR1028" s="37"/>
      <c r="AS1028" s="37"/>
      <c r="AT1028" s="37"/>
      <c r="AU1028" s="37"/>
      <c r="AV1028" s="37"/>
      <c r="AW1028" s="37"/>
      <c r="AX1028" s="37"/>
      <c r="AY1028" s="37"/>
      <c r="AZ1028" s="37"/>
      <c r="BA1028" s="37"/>
      <c r="BB1028" s="37"/>
      <c r="BC1028" s="37"/>
      <c r="BD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row>
    <row r="1029" spans="1:82" ht="16.5" customHeight="1" x14ac:dyDescent="0.15">
      <c r="A1029" s="39"/>
      <c r="B1029" s="39"/>
      <c r="C1029" s="39"/>
      <c r="D1029" s="39"/>
      <c r="E1029" s="39"/>
      <c r="F1029" s="39"/>
      <c r="G1029" s="39"/>
      <c r="H1029" s="37"/>
      <c r="I1029" s="40"/>
      <c r="J1029" s="37"/>
      <c r="K1029" s="37"/>
      <c r="L1029" s="37"/>
      <c r="M1029" s="37"/>
      <c r="N1029" s="37"/>
      <c r="O1029" s="37"/>
      <c r="P1029" s="37"/>
      <c r="Q1029" s="37"/>
      <c r="R1029" s="37"/>
      <c r="S1029" s="37"/>
      <c r="T1029" s="37"/>
      <c r="U1029" s="37"/>
      <c r="V1029" s="37"/>
      <c r="W1029" s="37"/>
      <c r="X1029" s="37"/>
      <c r="Y1029" s="37"/>
      <c r="Z1029" s="37"/>
      <c r="AA1029" s="37"/>
      <c r="AB1029" s="37"/>
      <c r="AC1029" s="37"/>
      <c r="AD1029" s="37"/>
      <c r="AE1029" s="37"/>
      <c r="AF1029" s="37"/>
      <c r="AG1029" s="37"/>
      <c r="AH1029" s="37"/>
      <c r="AI1029" s="37"/>
      <c r="AJ1029" s="37"/>
      <c r="AK1029" s="37"/>
      <c r="AL1029" s="37"/>
      <c r="AM1029" s="37"/>
      <c r="AN1029" s="37"/>
      <c r="AO1029" s="37"/>
      <c r="AP1029" s="37"/>
      <c r="AQ1029" s="37"/>
      <c r="AR1029" s="37"/>
      <c r="AS1029" s="37"/>
      <c r="AT1029" s="37"/>
      <c r="AU1029" s="37"/>
      <c r="AV1029" s="37"/>
      <c r="AW1029" s="37"/>
      <c r="AX1029" s="37"/>
      <c r="AY1029" s="37"/>
      <c r="AZ1029" s="37"/>
      <c r="BA1029" s="37"/>
      <c r="BB1029" s="37"/>
      <c r="BC1029" s="37"/>
      <c r="BD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row>
    <row r="1030" spans="1:82" ht="16.5" customHeight="1" x14ac:dyDescent="0.15">
      <c r="A1030" s="39"/>
      <c r="B1030" s="39"/>
      <c r="C1030" s="39"/>
      <c r="D1030" s="39"/>
      <c r="E1030" s="39"/>
      <c r="F1030" s="39"/>
      <c r="G1030" s="39"/>
      <c r="H1030" s="37"/>
      <c r="I1030" s="40"/>
      <c r="J1030" s="37"/>
      <c r="K1030" s="37"/>
      <c r="L1030" s="37"/>
      <c r="M1030" s="37"/>
      <c r="N1030" s="37"/>
      <c r="O1030" s="37"/>
      <c r="P1030" s="37"/>
      <c r="Q1030" s="37"/>
      <c r="R1030" s="37"/>
      <c r="S1030" s="37"/>
      <c r="T1030" s="37"/>
      <c r="U1030" s="37"/>
      <c r="V1030" s="37"/>
      <c r="W1030" s="37"/>
      <c r="X1030" s="37"/>
      <c r="Y1030" s="37"/>
      <c r="Z1030" s="37"/>
      <c r="AA1030" s="37"/>
      <c r="AB1030" s="37"/>
      <c r="AC1030" s="37"/>
      <c r="AD1030" s="37"/>
      <c r="AE1030" s="37"/>
      <c r="AF1030" s="37"/>
      <c r="AG1030" s="37"/>
      <c r="AH1030" s="37"/>
      <c r="AI1030" s="37"/>
      <c r="AJ1030" s="37"/>
      <c r="AK1030" s="37"/>
      <c r="AL1030" s="37"/>
      <c r="AM1030" s="37"/>
      <c r="AN1030" s="37"/>
      <c r="AO1030" s="37"/>
      <c r="AP1030" s="37"/>
      <c r="AQ1030" s="37"/>
      <c r="AR1030" s="37"/>
      <c r="AS1030" s="37"/>
      <c r="AT1030" s="37"/>
      <c r="AU1030" s="37"/>
      <c r="AV1030" s="37"/>
      <c r="AW1030" s="37"/>
      <c r="AX1030" s="37"/>
      <c r="AY1030" s="37"/>
      <c r="AZ1030" s="37"/>
      <c r="BA1030" s="37"/>
      <c r="BB1030" s="37"/>
      <c r="BC1030" s="37"/>
      <c r="BD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row>
    <row r="1031" spans="1:82" ht="16.5" customHeight="1" x14ac:dyDescent="0.15">
      <c r="A1031" s="39"/>
      <c r="B1031" s="39"/>
      <c r="C1031" s="39"/>
      <c r="D1031" s="39"/>
      <c r="E1031" s="39"/>
      <c r="F1031" s="39"/>
      <c r="G1031" s="39"/>
      <c r="H1031" s="37"/>
      <c r="I1031" s="40"/>
      <c r="J1031" s="37"/>
      <c r="K1031" s="37"/>
      <c r="L1031" s="37"/>
      <c r="M1031" s="37"/>
      <c r="N1031" s="37"/>
      <c r="O1031" s="37"/>
      <c r="P1031" s="37"/>
      <c r="Q1031" s="37"/>
      <c r="R1031" s="37"/>
      <c r="S1031" s="37"/>
      <c r="T1031" s="37"/>
      <c r="U1031" s="37"/>
      <c r="V1031" s="37"/>
      <c r="W1031" s="37"/>
      <c r="X1031" s="37"/>
      <c r="Y1031" s="37"/>
      <c r="Z1031" s="37"/>
      <c r="AA1031" s="37"/>
      <c r="AB1031" s="37"/>
      <c r="AC1031" s="37"/>
      <c r="AD1031" s="37"/>
      <c r="AE1031" s="37"/>
      <c r="AF1031" s="37"/>
      <c r="AG1031" s="37"/>
      <c r="AH1031" s="37"/>
      <c r="AI1031" s="37"/>
      <c r="AJ1031" s="37"/>
      <c r="AK1031" s="37"/>
      <c r="AL1031" s="37"/>
      <c r="AM1031" s="37"/>
      <c r="AN1031" s="37"/>
      <c r="AO1031" s="37"/>
      <c r="AP1031" s="37"/>
      <c r="AQ1031" s="37"/>
      <c r="AR1031" s="37"/>
      <c r="AS1031" s="37"/>
      <c r="AT1031" s="37"/>
      <c r="AU1031" s="37"/>
      <c r="AV1031" s="37"/>
      <c r="AW1031" s="37"/>
      <c r="AX1031" s="37"/>
      <c r="AY1031" s="37"/>
      <c r="AZ1031" s="37"/>
      <c r="BA1031" s="37"/>
      <c r="BB1031" s="37"/>
      <c r="BC1031" s="37"/>
      <c r="BD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row>
    <row r="1032" spans="1:82" ht="16.5" customHeight="1" x14ac:dyDescent="0.15">
      <c r="A1032" s="39"/>
      <c r="B1032" s="39"/>
      <c r="C1032" s="39"/>
      <c r="D1032" s="39"/>
      <c r="E1032" s="39"/>
      <c r="F1032" s="39"/>
      <c r="G1032" s="39"/>
      <c r="H1032" s="37"/>
      <c r="I1032" s="40"/>
      <c r="J1032" s="37"/>
      <c r="K1032" s="37"/>
      <c r="L1032" s="37"/>
      <c r="M1032" s="37"/>
      <c r="N1032" s="37"/>
      <c r="O1032" s="37"/>
      <c r="P1032" s="37"/>
      <c r="Q1032" s="37"/>
      <c r="R1032" s="37"/>
      <c r="S1032" s="37"/>
      <c r="T1032" s="37"/>
      <c r="U1032" s="37"/>
      <c r="V1032" s="37"/>
      <c r="W1032" s="37"/>
      <c r="X1032" s="37"/>
      <c r="Y1032" s="37"/>
      <c r="Z1032" s="37"/>
      <c r="AA1032" s="37"/>
      <c r="AB1032" s="37"/>
      <c r="AC1032" s="37"/>
      <c r="AD1032" s="37"/>
      <c r="AE1032" s="37"/>
      <c r="AF1032" s="37"/>
      <c r="AG1032" s="37"/>
      <c r="AH1032" s="37"/>
      <c r="AI1032" s="37"/>
      <c r="AJ1032" s="37"/>
      <c r="AK1032" s="37"/>
      <c r="AL1032" s="37"/>
      <c r="AM1032" s="37"/>
      <c r="AN1032" s="37"/>
      <c r="AO1032" s="37"/>
      <c r="AP1032" s="37"/>
      <c r="AQ1032" s="37"/>
      <c r="AR1032" s="37"/>
      <c r="AS1032" s="37"/>
      <c r="AT1032" s="37"/>
      <c r="AU1032" s="37"/>
      <c r="AV1032" s="37"/>
      <c r="AW1032" s="37"/>
      <c r="AX1032" s="37"/>
      <c r="AY1032" s="37"/>
      <c r="AZ1032" s="37"/>
      <c r="BA1032" s="37"/>
      <c r="BB1032" s="37"/>
      <c r="BC1032" s="37"/>
      <c r="BD1032" s="37"/>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row>
    <row r="1033" spans="1:82" ht="16.5" customHeight="1" x14ac:dyDescent="0.15">
      <c r="A1033" s="39"/>
      <c r="B1033" s="39"/>
      <c r="C1033" s="39"/>
      <c r="D1033" s="39"/>
      <c r="E1033" s="39"/>
      <c r="F1033" s="39"/>
      <c r="G1033" s="39"/>
      <c r="H1033" s="37"/>
      <c r="I1033" s="40"/>
      <c r="J1033" s="37"/>
      <c r="K1033" s="37"/>
      <c r="L1033" s="37"/>
      <c r="M1033" s="37"/>
      <c r="N1033" s="37"/>
      <c r="O1033" s="37"/>
      <c r="P1033" s="37"/>
      <c r="Q1033" s="37"/>
      <c r="R1033" s="37"/>
      <c r="S1033" s="37"/>
      <c r="T1033" s="37"/>
      <c r="U1033" s="37"/>
      <c r="V1033" s="37"/>
      <c r="W1033" s="37"/>
      <c r="X1033" s="37"/>
      <c r="Y1033" s="37"/>
      <c r="Z1033" s="37"/>
      <c r="AA1033" s="37"/>
      <c r="AB1033" s="37"/>
      <c r="AC1033" s="37"/>
      <c r="AD1033" s="37"/>
      <c r="AE1033" s="37"/>
      <c r="AF1033" s="37"/>
      <c r="AG1033" s="37"/>
      <c r="AH1033" s="37"/>
      <c r="AI1033" s="37"/>
      <c r="AJ1033" s="37"/>
      <c r="AK1033" s="37"/>
      <c r="AL1033" s="37"/>
      <c r="AM1033" s="37"/>
      <c r="AN1033" s="37"/>
      <c r="AO1033" s="37"/>
      <c r="AP1033" s="37"/>
      <c r="AQ1033" s="37"/>
      <c r="AR1033" s="37"/>
      <c r="AS1033" s="37"/>
      <c r="AT1033" s="37"/>
      <c r="AU1033" s="37"/>
      <c r="AV1033" s="37"/>
      <c r="AW1033" s="37"/>
      <c r="AX1033" s="37"/>
      <c r="AY1033" s="37"/>
      <c r="AZ1033" s="37"/>
      <c r="BA1033" s="37"/>
      <c r="BB1033" s="37"/>
      <c r="BC1033" s="37"/>
      <c r="BD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row>
    <row r="1034" spans="1:82" ht="16.5" customHeight="1" x14ac:dyDescent="0.15">
      <c r="A1034" s="39"/>
      <c r="B1034" s="39"/>
      <c r="C1034" s="39"/>
      <c r="D1034" s="39"/>
      <c r="E1034" s="39"/>
      <c r="F1034" s="39"/>
      <c r="G1034" s="39"/>
      <c r="H1034" s="37"/>
      <c r="I1034" s="40"/>
      <c r="J1034" s="37"/>
      <c r="K1034" s="37"/>
      <c r="L1034" s="37"/>
      <c r="M1034" s="37"/>
      <c r="N1034" s="37"/>
      <c r="O1034" s="37"/>
      <c r="P1034" s="37"/>
      <c r="Q1034" s="37"/>
      <c r="R1034" s="37"/>
      <c r="S1034" s="37"/>
      <c r="T1034" s="37"/>
      <c r="U1034" s="37"/>
      <c r="V1034" s="37"/>
      <c r="W1034" s="37"/>
      <c r="X1034" s="37"/>
      <c r="Y1034" s="37"/>
      <c r="Z1034" s="37"/>
      <c r="AA1034" s="37"/>
      <c r="AB1034" s="37"/>
      <c r="AC1034" s="37"/>
      <c r="AD1034" s="37"/>
      <c r="AE1034" s="37"/>
      <c r="AF1034" s="37"/>
      <c r="AG1034" s="37"/>
      <c r="AH1034" s="37"/>
      <c r="AI1034" s="37"/>
      <c r="AJ1034" s="37"/>
      <c r="AK1034" s="37"/>
      <c r="AL1034" s="37"/>
      <c r="AM1034" s="37"/>
      <c r="AN1034" s="37"/>
      <c r="AO1034" s="37"/>
      <c r="AP1034" s="37"/>
      <c r="AQ1034" s="37"/>
      <c r="AR1034" s="37"/>
      <c r="AS1034" s="37"/>
      <c r="AT1034" s="37"/>
      <c r="AU1034" s="37"/>
      <c r="AV1034" s="37"/>
      <c r="AW1034" s="37"/>
      <c r="AX1034" s="37"/>
      <c r="AY1034" s="37"/>
      <c r="AZ1034" s="37"/>
      <c r="BA1034" s="37"/>
      <c r="BB1034" s="37"/>
      <c r="BC1034" s="37"/>
      <c r="BD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row>
    <row r="1035" spans="1:82" ht="16.5" customHeight="1" x14ac:dyDescent="0.15">
      <c r="A1035" s="39"/>
      <c r="B1035" s="39"/>
      <c r="C1035" s="39"/>
      <c r="D1035" s="39"/>
      <c r="E1035" s="39"/>
      <c r="F1035" s="39"/>
      <c r="G1035" s="39"/>
      <c r="H1035" s="37"/>
      <c r="I1035" s="40"/>
      <c r="J1035" s="37"/>
      <c r="K1035" s="37"/>
      <c r="L1035" s="37"/>
      <c r="M1035" s="37"/>
      <c r="N1035" s="37"/>
      <c r="O1035" s="37"/>
      <c r="P1035" s="37"/>
      <c r="Q1035" s="37"/>
      <c r="R1035" s="37"/>
      <c r="S1035" s="37"/>
      <c r="T1035" s="37"/>
      <c r="U1035" s="37"/>
      <c r="V1035" s="37"/>
      <c r="W1035" s="37"/>
      <c r="X1035" s="37"/>
      <c r="Y1035" s="37"/>
      <c r="Z1035" s="37"/>
      <c r="AA1035" s="37"/>
      <c r="AB1035" s="37"/>
      <c r="AC1035" s="37"/>
      <c r="AD1035" s="37"/>
      <c r="AE1035" s="37"/>
      <c r="AF1035" s="37"/>
      <c r="AG1035" s="37"/>
      <c r="AH1035" s="37"/>
      <c r="AI1035" s="37"/>
      <c r="AJ1035" s="37"/>
      <c r="AK1035" s="37"/>
      <c r="AL1035" s="37"/>
      <c r="AM1035" s="37"/>
      <c r="AN1035" s="37"/>
      <c r="AO1035" s="37"/>
      <c r="AP1035" s="37"/>
      <c r="AQ1035" s="37"/>
      <c r="AR1035" s="37"/>
      <c r="AS1035" s="37"/>
      <c r="AT1035" s="37"/>
      <c r="AU1035" s="37"/>
      <c r="AV1035" s="37"/>
      <c r="AW1035" s="37"/>
      <c r="AX1035" s="37"/>
      <c r="AY1035" s="37"/>
      <c r="AZ1035" s="37"/>
      <c r="BA1035" s="37"/>
      <c r="BB1035" s="37"/>
      <c r="BC1035" s="37"/>
      <c r="BD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row>
    <row r="1036" spans="1:82" ht="16.5" customHeight="1" x14ac:dyDescent="0.15">
      <c r="A1036" s="39"/>
      <c r="B1036" s="39"/>
      <c r="C1036" s="39"/>
      <c r="D1036" s="39"/>
      <c r="E1036" s="39"/>
      <c r="F1036" s="39"/>
      <c r="G1036" s="39"/>
      <c r="H1036" s="37"/>
      <c r="I1036" s="40"/>
      <c r="J1036" s="37"/>
      <c r="K1036" s="37"/>
      <c r="L1036" s="37"/>
      <c r="M1036" s="37"/>
      <c r="N1036" s="37"/>
      <c r="O1036" s="37"/>
      <c r="P1036" s="37"/>
      <c r="Q1036" s="37"/>
      <c r="R1036" s="37"/>
      <c r="S1036" s="37"/>
      <c r="T1036" s="37"/>
      <c r="U1036" s="37"/>
      <c r="V1036" s="37"/>
      <c r="W1036" s="37"/>
      <c r="X1036" s="37"/>
      <c r="Y1036" s="37"/>
      <c r="Z1036" s="37"/>
      <c r="AA1036" s="37"/>
      <c r="AB1036" s="37"/>
      <c r="AC1036" s="37"/>
      <c r="AD1036" s="37"/>
      <c r="AE1036" s="37"/>
      <c r="AF1036" s="37"/>
      <c r="AG1036" s="37"/>
      <c r="AH1036" s="37"/>
      <c r="AI1036" s="37"/>
      <c r="AJ1036" s="37"/>
      <c r="AK1036" s="37"/>
      <c r="AL1036" s="37"/>
      <c r="AM1036" s="37"/>
      <c r="AN1036" s="37"/>
      <c r="AO1036" s="37"/>
      <c r="AP1036" s="37"/>
      <c r="AQ1036" s="37"/>
      <c r="AR1036" s="37"/>
      <c r="AS1036" s="37"/>
      <c r="AT1036" s="37"/>
      <c r="AU1036" s="37"/>
      <c r="AV1036" s="37"/>
      <c r="AW1036" s="37"/>
      <c r="AX1036" s="37"/>
      <c r="AY1036" s="37"/>
      <c r="AZ1036" s="37"/>
      <c r="BA1036" s="37"/>
      <c r="BB1036" s="37"/>
      <c r="BC1036" s="37"/>
      <c r="BD1036" s="37"/>
      <c r="BE1036" s="37"/>
      <c r="BF1036" s="37"/>
      <c r="BG1036" s="37"/>
      <c r="BH1036" s="37"/>
      <c r="BI1036" s="37"/>
      <c r="BJ1036" s="37"/>
      <c r="BK1036" s="37"/>
      <c r="BL1036" s="37"/>
      <c r="BM1036" s="37"/>
      <c r="BN1036" s="37"/>
      <c r="BO1036" s="37"/>
      <c r="BP1036" s="37"/>
      <c r="BQ1036" s="37"/>
      <c r="BR1036" s="37"/>
      <c r="BS1036" s="37"/>
      <c r="BT1036" s="37"/>
      <c r="BU1036" s="37"/>
      <c r="BV1036" s="37"/>
      <c r="BW1036" s="37"/>
      <c r="BX1036" s="37"/>
      <c r="BY1036" s="37"/>
      <c r="BZ1036" s="37"/>
      <c r="CA1036" s="37"/>
      <c r="CB1036" s="37"/>
      <c r="CC1036" s="37"/>
      <c r="CD1036" s="37"/>
    </row>
  </sheetData>
  <mergeCells count="545">
    <mergeCell ref="J76:J81"/>
    <mergeCell ref="K76:K81"/>
    <mergeCell ref="L76:L81"/>
    <mergeCell ref="M76:M81"/>
    <mergeCell ref="N76:N81"/>
    <mergeCell ref="O76:O81"/>
    <mergeCell ref="AI76:AI81"/>
    <mergeCell ref="AJ76:AJ81"/>
    <mergeCell ref="AK76:AK81"/>
    <mergeCell ref="A76:A81"/>
    <mergeCell ref="B76:B81"/>
    <mergeCell ref="C76:C81"/>
    <mergeCell ref="D76:D81"/>
    <mergeCell ref="E76:E81"/>
    <mergeCell ref="F76:F81"/>
    <mergeCell ref="G76:G81"/>
    <mergeCell ref="H76:H81"/>
    <mergeCell ref="I76:I81"/>
    <mergeCell ref="J74:J75"/>
    <mergeCell ref="K74:K75"/>
    <mergeCell ref="L74:L75"/>
    <mergeCell ref="M74:M75"/>
    <mergeCell ref="N74:N75"/>
    <mergeCell ref="O74:O75"/>
    <mergeCell ref="AI74:AI75"/>
    <mergeCell ref="AJ74:AJ75"/>
    <mergeCell ref="AK74:AK75"/>
    <mergeCell ref="A74:A75"/>
    <mergeCell ref="B74:B75"/>
    <mergeCell ref="C74:C75"/>
    <mergeCell ref="D74:D75"/>
    <mergeCell ref="E74:E75"/>
    <mergeCell ref="F74:F75"/>
    <mergeCell ref="G74:G75"/>
    <mergeCell ref="H74:H75"/>
    <mergeCell ref="I74:I75"/>
    <mergeCell ref="H69:H70"/>
    <mergeCell ref="I69:I70"/>
    <mergeCell ref="J69:J70"/>
    <mergeCell ref="K69:K70"/>
    <mergeCell ref="L69:L70"/>
    <mergeCell ref="M69:M70"/>
    <mergeCell ref="N69:N70"/>
    <mergeCell ref="O69:O70"/>
    <mergeCell ref="G71:G73"/>
    <mergeCell ref="H71:H73"/>
    <mergeCell ref="I71:I73"/>
    <mergeCell ref="J71:J73"/>
    <mergeCell ref="K71:K73"/>
    <mergeCell ref="L71:L73"/>
    <mergeCell ref="M71:M73"/>
    <mergeCell ref="N71:N73"/>
    <mergeCell ref="O71:O73"/>
    <mergeCell ref="J59:J62"/>
    <mergeCell ref="K59:K62"/>
    <mergeCell ref="L59:L62"/>
    <mergeCell ref="M59:M62"/>
    <mergeCell ref="N59:N62"/>
    <mergeCell ref="O59:O61"/>
    <mergeCell ref="AI59:AI62"/>
    <mergeCell ref="AJ59:AJ62"/>
    <mergeCell ref="AK59:AK62"/>
    <mergeCell ref="A59:A62"/>
    <mergeCell ref="B59:B62"/>
    <mergeCell ref="C59:C62"/>
    <mergeCell ref="D59:D62"/>
    <mergeCell ref="E59:E61"/>
    <mergeCell ref="F59:F62"/>
    <mergeCell ref="G59:G62"/>
    <mergeCell ref="H59:H62"/>
    <mergeCell ref="I59:I62"/>
    <mergeCell ref="J55:J56"/>
    <mergeCell ref="K55:K56"/>
    <mergeCell ref="L55:L56"/>
    <mergeCell ref="M55:M56"/>
    <mergeCell ref="N55:N56"/>
    <mergeCell ref="O55:O56"/>
    <mergeCell ref="AI55:AI56"/>
    <mergeCell ref="AJ55:AJ56"/>
    <mergeCell ref="AK55:AK56"/>
    <mergeCell ref="A55:A56"/>
    <mergeCell ref="B55:B56"/>
    <mergeCell ref="C55:C56"/>
    <mergeCell ref="D55:D56"/>
    <mergeCell ref="E55:E56"/>
    <mergeCell ref="F55:F56"/>
    <mergeCell ref="G55:G56"/>
    <mergeCell ref="H55:H56"/>
    <mergeCell ref="I55:I56"/>
    <mergeCell ref="J53:J54"/>
    <mergeCell ref="K53:K54"/>
    <mergeCell ref="L53:L54"/>
    <mergeCell ref="M53:M54"/>
    <mergeCell ref="N53:N54"/>
    <mergeCell ref="O53:O54"/>
    <mergeCell ref="AI53:AI54"/>
    <mergeCell ref="AJ53:AJ54"/>
    <mergeCell ref="AK53:AK54"/>
    <mergeCell ref="A53:A54"/>
    <mergeCell ref="B53:B54"/>
    <mergeCell ref="C53:C54"/>
    <mergeCell ref="D53:D54"/>
    <mergeCell ref="E53:E54"/>
    <mergeCell ref="F53:F54"/>
    <mergeCell ref="G53:G54"/>
    <mergeCell ref="H53:H54"/>
    <mergeCell ref="I53:I54"/>
    <mergeCell ref="AJ44:AJ47"/>
    <mergeCell ref="AK44:AK47"/>
    <mergeCell ref="A48:A52"/>
    <mergeCell ref="B48:B52"/>
    <mergeCell ref="C48:C52"/>
    <mergeCell ref="D48:D52"/>
    <mergeCell ref="E48:E52"/>
    <mergeCell ref="F48:F52"/>
    <mergeCell ref="G48:G52"/>
    <mergeCell ref="H48:H52"/>
    <mergeCell ref="I48:I52"/>
    <mergeCell ref="J48:J52"/>
    <mergeCell ref="K48:K52"/>
    <mergeCell ref="L48:L52"/>
    <mergeCell ref="M48:M52"/>
    <mergeCell ref="N48:N52"/>
    <mergeCell ref="O48:O52"/>
    <mergeCell ref="AI48:AI52"/>
    <mergeCell ref="AJ48:AJ52"/>
    <mergeCell ref="AK48:AK52"/>
    <mergeCell ref="K41:K43"/>
    <mergeCell ref="L41:L43"/>
    <mergeCell ref="M41:M43"/>
    <mergeCell ref="N41:N43"/>
    <mergeCell ref="O41:O43"/>
    <mergeCell ref="AI41:AI43"/>
    <mergeCell ref="AJ41:AJ43"/>
    <mergeCell ref="AK41:AK43"/>
    <mergeCell ref="A44:A47"/>
    <mergeCell ref="B44:B47"/>
    <mergeCell ref="C44:C47"/>
    <mergeCell ref="D44:D47"/>
    <mergeCell ref="E44:E47"/>
    <mergeCell ref="F44:F47"/>
    <mergeCell ref="G44:G47"/>
    <mergeCell ref="H44:H47"/>
    <mergeCell ref="I44:I47"/>
    <mergeCell ref="J44:J47"/>
    <mergeCell ref="K44:K47"/>
    <mergeCell ref="L44:L47"/>
    <mergeCell ref="M44:M47"/>
    <mergeCell ref="N44:N47"/>
    <mergeCell ref="O44:O47"/>
    <mergeCell ref="AI44:AI47"/>
    <mergeCell ref="A41:A43"/>
    <mergeCell ref="B41:B43"/>
    <mergeCell ref="C41:C43"/>
    <mergeCell ref="D41:D43"/>
    <mergeCell ref="E41:E43"/>
    <mergeCell ref="F41:F43"/>
    <mergeCell ref="G41:G43"/>
    <mergeCell ref="H41:H43"/>
    <mergeCell ref="I41:I43"/>
    <mergeCell ref="A39:A40"/>
    <mergeCell ref="B39:B40"/>
    <mergeCell ref="C39:C40"/>
    <mergeCell ref="D39:D40"/>
    <mergeCell ref="E39:E40"/>
    <mergeCell ref="F39:F40"/>
    <mergeCell ref="G39:G40"/>
    <mergeCell ref="H39:H40"/>
    <mergeCell ref="I39:I40"/>
    <mergeCell ref="A36:A38"/>
    <mergeCell ref="B36:B38"/>
    <mergeCell ref="C36:C38"/>
    <mergeCell ref="D36:D38"/>
    <mergeCell ref="E36:E38"/>
    <mergeCell ref="F36:F38"/>
    <mergeCell ref="G36:G38"/>
    <mergeCell ref="H36:H38"/>
    <mergeCell ref="I36:I38"/>
    <mergeCell ref="AJ25:AJ27"/>
    <mergeCell ref="AK25:AK27"/>
    <mergeCell ref="A28:A31"/>
    <mergeCell ref="B28:B31"/>
    <mergeCell ref="C28:C31"/>
    <mergeCell ref="D28:D31"/>
    <mergeCell ref="E28:E31"/>
    <mergeCell ref="F28:F31"/>
    <mergeCell ref="G28:G31"/>
    <mergeCell ref="H28:H31"/>
    <mergeCell ref="I28:I31"/>
    <mergeCell ref="J28:J31"/>
    <mergeCell ref="K28:K31"/>
    <mergeCell ref="L28:L31"/>
    <mergeCell ref="M28:M31"/>
    <mergeCell ref="N28:N31"/>
    <mergeCell ref="O28:O31"/>
    <mergeCell ref="AI28:AI31"/>
    <mergeCell ref="AJ28:AJ31"/>
    <mergeCell ref="AK28:AK31"/>
    <mergeCell ref="A25:A27"/>
    <mergeCell ref="B25:B27"/>
    <mergeCell ref="C25:C27"/>
    <mergeCell ref="D25:D27"/>
    <mergeCell ref="E25:E27"/>
    <mergeCell ref="F25:F27"/>
    <mergeCell ref="G25:G27"/>
    <mergeCell ref="H25:H27"/>
    <mergeCell ref="I25:I27"/>
    <mergeCell ref="AK20:AK21"/>
    <mergeCell ref="A22:A24"/>
    <mergeCell ref="B22:B24"/>
    <mergeCell ref="C22:C24"/>
    <mergeCell ref="D22:D24"/>
    <mergeCell ref="E22:E24"/>
    <mergeCell ref="F22:F24"/>
    <mergeCell ref="G22:G24"/>
    <mergeCell ref="H22:H24"/>
    <mergeCell ref="I22:I24"/>
    <mergeCell ref="J22:J24"/>
    <mergeCell ref="K22:K24"/>
    <mergeCell ref="L22:L24"/>
    <mergeCell ref="M22:M24"/>
    <mergeCell ref="N22:N24"/>
    <mergeCell ref="O22:O24"/>
    <mergeCell ref="AI22:AI24"/>
    <mergeCell ref="AJ22:AJ24"/>
    <mergeCell ref="AK22:AK24"/>
    <mergeCell ref="A20:A21"/>
    <mergeCell ref="B20:B21"/>
    <mergeCell ref="C20:C21"/>
    <mergeCell ref="D20:D21"/>
    <mergeCell ref="E20:E21"/>
    <mergeCell ref="F20:F21"/>
    <mergeCell ref="G20:G21"/>
    <mergeCell ref="H20:H21"/>
    <mergeCell ref="I20:I21"/>
    <mergeCell ref="AK8:AK9"/>
    <mergeCell ref="A10:A11"/>
    <mergeCell ref="C10:C11"/>
    <mergeCell ref="D10:D11"/>
    <mergeCell ref="E10:E11"/>
    <mergeCell ref="F10:F11"/>
    <mergeCell ref="G10:G11"/>
    <mergeCell ref="H10:H11"/>
    <mergeCell ref="I10:I11"/>
    <mergeCell ref="J10:J11"/>
    <mergeCell ref="K10:K11"/>
    <mergeCell ref="L10:L11"/>
    <mergeCell ref="M10:M11"/>
    <mergeCell ref="N10:N11"/>
    <mergeCell ref="O10:O11"/>
    <mergeCell ref="AI10:AI11"/>
    <mergeCell ref="AJ10:AJ11"/>
    <mergeCell ref="AK10:AK11"/>
    <mergeCell ref="H8:H9"/>
    <mergeCell ref="I8:I9"/>
    <mergeCell ref="J8:J9"/>
    <mergeCell ref="K8:K9"/>
    <mergeCell ref="L8:L9"/>
    <mergeCell ref="A8:A9"/>
    <mergeCell ref="C8:C9"/>
    <mergeCell ref="D8:D9"/>
    <mergeCell ref="E8:E9"/>
    <mergeCell ref="J5:J6"/>
    <mergeCell ref="M18:M19"/>
    <mergeCell ref="E14:E15"/>
    <mergeCell ref="M14:M15"/>
    <mergeCell ref="AJ8:AJ9"/>
    <mergeCell ref="AJ88:AJ93"/>
    <mergeCell ref="G18:G19"/>
    <mergeCell ref="H18:H19"/>
    <mergeCell ref="I18:I19"/>
    <mergeCell ref="M8:M9"/>
    <mergeCell ref="N8:N9"/>
    <mergeCell ref="O8:O9"/>
    <mergeCell ref="AI8:AI9"/>
    <mergeCell ref="B5:B6"/>
    <mergeCell ref="J20:J21"/>
    <mergeCell ref="K20:K21"/>
    <mergeCell ref="L20:L21"/>
    <mergeCell ref="M20:M21"/>
    <mergeCell ref="N20:N21"/>
    <mergeCell ref="O20:O21"/>
    <mergeCell ref="AI20:AI21"/>
    <mergeCell ref="AJ20:AJ21"/>
    <mergeCell ref="J25:J27"/>
    <mergeCell ref="K25:K27"/>
    <mergeCell ref="L25:L27"/>
    <mergeCell ref="M25:M27"/>
    <mergeCell ref="N25:N27"/>
    <mergeCell ref="O25:O27"/>
    <mergeCell ref="AI25:AI27"/>
    <mergeCell ref="F14:F15"/>
    <mergeCell ref="K18:K19"/>
    <mergeCell ref="D18:D19"/>
    <mergeCell ref="G14:G15"/>
    <mergeCell ref="H14:H15"/>
    <mergeCell ref="I14:I15"/>
    <mergeCell ref="K14:K15"/>
    <mergeCell ref="D14:D15"/>
    <mergeCell ref="N16:N17"/>
    <mergeCell ref="L16:L17"/>
    <mergeCell ref="M16:M17"/>
    <mergeCell ref="L14:L15"/>
    <mergeCell ref="J14:J15"/>
    <mergeCell ref="J16:J17"/>
    <mergeCell ref="J18:J19"/>
    <mergeCell ref="E16:E17"/>
    <mergeCell ref="E18:E19"/>
    <mergeCell ref="F18:F19"/>
    <mergeCell ref="AK88:AK93"/>
    <mergeCell ref="AK94:AK99"/>
    <mergeCell ref="N14:N15"/>
    <mergeCell ref="O14:O15"/>
    <mergeCell ref="AI14:AI15"/>
    <mergeCell ref="AJ14:AJ15"/>
    <mergeCell ref="AK14:AK15"/>
    <mergeCell ref="O16:O17"/>
    <mergeCell ref="AI16:AI17"/>
    <mergeCell ref="AJ16:AJ17"/>
    <mergeCell ref="AK16:AK17"/>
    <mergeCell ref="AI18:AI19"/>
    <mergeCell ref="AJ18:AJ19"/>
    <mergeCell ref="AK18:AK19"/>
    <mergeCell ref="AI69:AI70"/>
    <mergeCell ref="AJ69:AJ70"/>
    <mergeCell ref="AK69:AK70"/>
    <mergeCell ref="AI71:AI73"/>
    <mergeCell ref="AJ71:AJ73"/>
    <mergeCell ref="AK71:AK73"/>
    <mergeCell ref="AJ32:AJ35"/>
    <mergeCell ref="AK32:AK35"/>
    <mergeCell ref="AJ94:AJ99"/>
    <mergeCell ref="AI88:AI93"/>
    <mergeCell ref="J88:J93"/>
    <mergeCell ref="D88:D93"/>
    <mergeCell ref="D100:D105"/>
    <mergeCell ref="E64:E66"/>
    <mergeCell ref="E88:E93"/>
    <mergeCell ref="A94:A99"/>
    <mergeCell ref="C94:C99"/>
    <mergeCell ref="F94:F99"/>
    <mergeCell ref="D94:D99"/>
    <mergeCell ref="E94:E99"/>
    <mergeCell ref="A69:A70"/>
    <mergeCell ref="B69:B70"/>
    <mergeCell ref="C69:C70"/>
    <mergeCell ref="D69:D70"/>
    <mergeCell ref="E69:E70"/>
    <mergeCell ref="F69:F70"/>
    <mergeCell ref="B64:B66"/>
    <mergeCell ref="A71:A73"/>
    <mergeCell ref="B71:B73"/>
    <mergeCell ref="C71:C73"/>
    <mergeCell ref="D71:D73"/>
    <mergeCell ref="E71:E73"/>
    <mergeCell ref="F71:F73"/>
    <mergeCell ref="G69:G70"/>
    <mergeCell ref="O18:O19"/>
    <mergeCell ref="L94:L99"/>
    <mergeCell ref="M94:M99"/>
    <mergeCell ref="N94:N99"/>
    <mergeCell ref="O94:O99"/>
    <mergeCell ref="L88:L93"/>
    <mergeCell ref="M88:M93"/>
    <mergeCell ref="N88:N93"/>
    <mergeCell ref="O88:O93"/>
    <mergeCell ref="N32:N35"/>
    <mergeCell ref="O32:O35"/>
    <mergeCell ref="L64:L66"/>
    <mergeCell ref="M64:M66"/>
    <mergeCell ref="N64:N66"/>
    <mergeCell ref="O64:O66"/>
    <mergeCell ref="L32:L35"/>
    <mergeCell ref="M32:M35"/>
    <mergeCell ref="L36:L38"/>
    <mergeCell ref="M36:M38"/>
    <mergeCell ref="N36:N38"/>
    <mergeCell ref="O36:O38"/>
    <mergeCell ref="L39:L40"/>
    <mergeCell ref="M39:M40"/>
    <mergeCell ref="N39:N40"/>
    <mergeCell ref="A1:BJ2"/>
    <mergeCell ref="BI5:BI6"/>
    <mergeCell ref="BJ5:BJ6"/>
    <mergeCell ref="A4:K4"/>
    <mergeCell ref="L4:AK4"/>
    <mergeCell ref="AL4:AW4"/>
    <mergeCell ref="AX4:BD4"/>
    <mergeCell ref="BE4:BJ4"/>
    <mergeCell ref="A5:A6"/>
    <mergeCell ref="AP5:AP6"/>
    <mergeCell ref="AQ5:AQ6"/>
    <mergeCell ref="AR5:AW5"/>
    <mergeCell ref="AX5:AX6"/>
    <mergeCell ref="AY5:AY6"/>
    <mergeCell ref="AZ5:AZ6"/>
    <mergeCell ref="BA5:BA6"/>
    <mergeCell ref="BB5:BB6"/>
    <mergeCell ref="N5:N6"/>
    <mergeCell ref="O5:O6"/>
    <mergeCell ref="AI5:AI6"/>
    <mergeCell ref="BC5:BC6"/>
    <mergeCell ref="BD5:BD6"/>
    <mergeCell ref="BE5:BE6"/>
    <mergeCell ref="BF5:BF6"/>
    <mergeCell ref="BG5:BG6"/>
    <mergeCell ref="BH5:BH6"/>
    <mergeCell ref="AJ5:AJ6"/>
    <mergeCell ref="AK5:AK6"/>
    <mergeCell ref="AL5:AL6"/>
    <mergeCell ref="P5:AH5"/>
    <mergeCell ref="AM5:AO5"/>
    <mergeCell ref="C5:C6"/>
    <mergeCell ref="F5:F6"/>
    <mergeCell ref="G5:G6"/>
    <mergeCell ref="H5:H6"/>
    <mergeCell ref="I5:I6"/>
    <mergeCell ref="K5:K6"/>
    <mergeCell ref="L5:L6"/>
    <mergeCell ref="M5:M6"/>
    <mergeCell ref="E5:E6"/>
    <mergeCell ref="D5:D6"/>
    <mergeCell ref="A18:A19"/>
    <mergeCell ref="C18:C19"/>
    <mergeCell ref="A14:A15"/>
    <mergeCell ref="C14:C15"/>
    <mergeCell ref="AI32:AI35"/>
    <mergeCell ref="F8:F9"/>
    <mergeCell ref="G8:G9"/>
    <mergeCell ref="B8:B9"/>
    <mergeCell ref="B10:B11"/>
    <mergeCell ref="B14:B15"/>
    <mergeCell ref="B16:B17"/>
    <mergeCell ref="B18:B19"/>
    <mergeCell ref="A16:A17"/>
    <mergeCell ref="C16:C17"/>
    <mergeCell ref="F16:F17"/>
    <mergeCell ref="G16:G17"/>
    <mergeCell ref="H16:H17"/>
    <mergeCell ref="I16:I17"/>
    <mergeCell ref="K16:K17"/>
    <mergeCell ref="D16:D17"/>
    <mergeCell ref="L18:L19"/>
    <mergeCell ref="A32:A35"/>
    <mergeCell ref="C32:C35"/>
    <mergeCell ref="N18:N19"/>
    <mergeCell ref="F32:F35"/>
    <mergeCell ref="G32:G35"/>
    <mergeCell ref="H32:H35"/>
    <mergeCell ref="I32:I35"/>
    <mergeCell ref="K32:K35"/>
    <mergeCell ref="B32:B35"/>
    <mergeCell ref="AI64:AI66"/>
    <mergeCell ref="AJ64:AJ66"/>
    <mergeCell ref="AK64:AK66"/>
    <mergeCell ref="D32:D35"/>
    <mergeCell ref="J32:J35"/>
    <mergeCell ref="E32:E35"/>
    <mergeCell ref="J36:J38"/>
    <mergeCell ref="K36:K38"/>
    <mergeCell ref="AI36:AI38"/>
    <mergeCell ref="AJ36:AJ38"/>
    <mergeCell ref="AK36:AK38"/>
    <mergeCell ref="J39:J40"/>
    <mergeCell ref="K39:K40"/>
    <mergeCell ref="O39:O40"/>
    <mergeCell ref="AI39:AI40"/>
    <mergeCell ref="AJ39:AJ40"/>
    <mergeCell ref="AK39:AK40"/>
    <mergeCell ref="J41:J43"/>
    <mergeCell ref="A88:A93"/>
    <mergeCell ref="C88:C93"/>
    <mergeCell ref="AI94:AI99"/>
    <mergeCell ref="B82:B84"/>
    <mergeCell ref="C82:C84"/>
    <mergeCell ref="A64:A66"/>
    <mergeCell ref="C64:C66"/>
    <mergeCell ref="F64:F66"/>
    <mergeCell ref="G64:G66"/>
    <mergeCell ref="H64:H66"/>
    <mergeCell ref="I64:I66"/>
    <mergeCell ref="K64:K66"/>
    <mergeCell ref="D64:D66"/>
    <mergeCell ref="J64:J66"/>
    <mergeCell ref="F88:F93"/>
    <mergeCell ref="G88:G93"/>
    <mergeCell ref="H88:H93"/>
    <mergeCell ref="I88:I93"/>
    <mergeCell ref="K88:K93"/>
    <mergeCell ref="G94:G99"/>
    <mergeCell ref="H94:H99"/>
    <mergeCell ref="I94:I99"/>
    <mergeCell ref="K94:K99"/>
    <mergeCell ref="J94:J99"/>
    <mergeCell ref="C106:BJ106"/>
    <mergeCell ref="L100:L105"/>
    <mergeCell ref="M100:M105"/>
    <mergeCell ref="N100:N105"/>
    <mergeCell ref="O100:O105"/>
    <mergeCell ref="AI100:AI105"/>
    <mergeCell ref="AJ100:AJ105"/>
    <mergeCell ref="AK100:AK105"/>
    <mergeCell ref="A100:A105"/>
    <mergeCell ref="C100:C105"/>
    <mergeCell ref="F100:F105"/>
    <mergeCell ref="E100:E105"/>
    <mergeCell ref="G100:G105"/>
    <mergeCell ref="H100:H105"/>
    <mergeCell ref="I100:I105"/>
    <mergeCell ref="K100:K105"/>
    <mergeCell ref="J100:J105"/>
    <mergeCell ref="AK85:AK87"/>
    <mergeCell ref="D82:D84"/>
    <mergeCell ref="E82:E84"/>
    <mergeCell ref="F82:F84"/>
    <mergeCell ref="G82:G84"/>
    <mergeCell ref="H82:H84"/>
    <mergeCell ref="I82:I84"/>
    <mergeCell ref="J82:J84"/>
    <mergeCell ref="K82:K84"/>
    <mergeCell ref="L82:L84"/>
    <mergeCell ref="A82:A84"/>
    <mergeCell ref="A85:A87"/>
    <mergeCell ref="M82:M84"/>
    <mergeCell ref="N82:N84"/>
    <mergeCell ref="O82:O84"/>
    <mergeCell ref="AI82:AI84"/>
    <mergeCell ref="AJ82:AJ84"/>
    <mergeCell ref="AK82:AK84"/>
    <mergeCell ref="B85:B87"/>
    <mergeCell ref="C85:C87"/>
    <mergeCell ref="D85:D87"/>
    <mergeCell ref="E85:E87"/>
    <mergeCell ref="F85:F87"/>
    <mergeCell ref="G85:G87"/>
    <mergeCell ref="H85:H87"/>
    <mergeCell ref="I85:I87"/>
    <mergeCell ref="J85:J87"/>
    <mergeCell ref="K85:K87"/>
    <mergeCell ref="L85:L87"/>
    <mergeCell ref="M85:M87"/>
    <mergeCell ref="N85:N87"/>
    <mergeCell ref="O85:O87"/>
    <mergeCell ref="AI85:AI87"/>
    <mergeCell ref="AJ85:AJ87"/>
  </mergeCells>
  <phoneticPr fontId="52" type="noConversion"/>
  <conditionalFormatting sqref="L7:L8">
    <cfRule type="cellIs" dxfId="256" priority="288" operator="equal">
      <formula>"Muy Baja"</formula>
    </cfRule>
    <cfRule type="cellIs" dxfId="255" priority="287" operator="equal">
      <formula>"Baja"</formula>
    </cfRule>
    <cfRule type="cellIs" dxfId="254" priority="286" operator="equal">
      <formula>"Media"</formula>
    </cfRule>
    <cfRule type="cellIs" dxfId="253" priority="285" operator="equal">
      <formula>"Alta"</formula>
    </cfRule>
    <cfRule type="cellIs" dxfId="252" priority="284" operator="equal">
      <formula>"Muy Alta"</formula>
    </cfRule>
  </conditionalFormatting>
  <conditionalFormatting sqref="L10">
    <cfRule type="cellIs" dxfId="251" priority="274" operator="equal">
      <formula>"Muy Baja"</formula>
    </cfRule>
    <cfRule type="cellIs" dxfId="250" priority="270" operator="equal">
      <formula>"Muy Alta"</formula>
    </cfRule>
    <cfRule type="cellIs" dxfId="249" priority="271" operator="equal">
      <formula>"Alta"</formula>
    </cfRule>
    <cfRule type="cellIs" dxfId="248" priority="272" operator="equal">
      <formula>"Media"</formula>
    </cfRule>
    <cfRule type="cellIs" dxfId="247" priority="273" operator="equal">
      <formula>"Baja"</formula>
    </cfRule>
  </conditionalFormatting>
  <conditionalFormatting sqref="L12:L14">
    <cfRule type="cellIs" dxfId="246" priority="246" operator="equal">
      <formula>"Muy Baja"</formula>
    </cfRule>
    <cfRule type="cellIs" dxfId="245" priority="245" operator="equal">
      <formula>"Baja"</formula>
    </cfRule>
    <cfRule type="cellIs" dxfId="244" priority="244" operator="equal">
      <formula>"Media"</formula>
    </cfRule>
    <cfRule type="cellIs" dxfId="243" priority="243" operator="equal">
      <formula>"Alta"</formula>
    </cfRule>
    <cfRule type="cellIs" dxfId="242" priority="242" operator="equal">
      <formula>"Muy Alta"</formula>
    </cfRule>
  </conditionalFormatting>
  <conditionalFormatting sqref="L16 L18 L32 L88 L94 L100">
    <cfRule type="cellIs" dxfId="241" priority="301" operator="equal">
      <formula>"Baja"</formula>
    </cfRule>
    <cfRule type="cellIs" dxfId="240" priority="298" operator="equal">
      <formula>"Muy Alta"</formula>
    </cfRule>
    <cfRule type="cellIs" dxfId="239" priority="302" operator="equal">
      <formula>"Muy Baja"</formula>
    </cfRule>
    <cfRule type="cellIs" dxfId="238" priority="299" operator="equal">
      <formula>"Alta"</formula>
    </cfRule>
    <cfRule type="cellIs" dxfId="237" priority="300" operator="equal">
      <formula>"Media"</formula>
    </cfRule>
  </conditionalFormatting>
  <conditionalFormatting sqref="L20 L22 L25 L28">
    <cfRule type="cellIs" dxfId="236" priority="230" operator="equal">
      <formula>"Baja"</formula>
    </cfRule>
    <cfRule type="cellIs" dxfId="235" priority="229" operator="equal">
      <formula>"Media"</formula>
    </cfRule>
    <cfRule type="cellIs" dxfId="234" priority="228" operator="equal">
      <formula>"Alta"</formula>
    </cfRule>
    <cfRule type="cellIs" dxfId="233" priority="227" operator="equal">
      <formula>"Muy Alta"</formula>
    </cfRule>
    <cfRule type="cellIs" dxfId="232" priority="231" operator="equal">
      <formula>"Muy Baja"</formula>
    </cfRule>
  </conditionalFormatting>
  <conditionalFormatting sqref="L36 L39">
    <cfRule type="cellIs" dxfId="231" priority="200" operator="equal">
      <formula>"Muy Baja"</formula>
    </cfRule>
    <cfRule type="cellIs" dxfId="230" priority="199" operator="equal">
      <formula>"Baja"</formula>
    </cfRule>
    <cfRule type="cellIs" dxfId="229" priority="198" operator="equal">
      <formula>"Media"</formula>
    </cfRule>
    <cfRule type="cellIs" dxfId="228" priority="197" operator="equal">
      <formula>"Alta"</formula>
    </cfRule>
    <cfRule type="cellIs" dxfId="227" priority="196" operator="equal">
      <formula>"Muy Alta"</formula>
    </cfRule>
  </conditionalFormatting>
  <conditionalFormatting sqref="L41">
    <cfRule type="cellIs" dxfId="226" priority="175" operator="equal">
      <formula>"Media"</formula>
    </cfRule>
    <cfRule type="cellIs" dxfId="225" priority="176" operator="equal">
      <formula>"Baja"</formula>
    </cfRule>
    <cfRule type="cellIs" dxfId="224" priority="177" operator="equal">
      <formula>"Muy Baja"</formula>
    </cfRule>
    <cfRule type="cellIs" dxfId="223" priority="174" operator="equal">
      <formula>"Alta"</formula>
    </cfRule>
    <cfRule type="cellIs" dxfId="222" priority="173" operator="equal">
      <formula>"Muy Alta"</formula>
    </cfRule>
  </conditionalFormatting>
  <conditionalFormatting sqref="L44 L48">
    <cfRule type="cellIs" dxfId="221" priority="158" operator="equal">
      <formula>"Muy Baja"</formula>
    </cfRule>
    <cfRule type="cellIs" dxfId="220" priority="157" operator="equal">
      <formula>"Baja"</formula>
    </cfRule>
    <cfRule type="cellIs" dxfId="219" priority="156" operator="equal">
      <formula>"Media"</formula>
    </cfRule>
    <cfRule type="cellIs" dxfId="218" priority="155" operator="equal">
      <formula>"Alta"</formula>
    </cfRule>
    <cfRule type="cellIs" dxfId="217" priority="154" operator="equal">
      <formula>"Muy Alta"</formula>
    </cfRule>
  </conditionalFormatting>
  <conditionalFormatting sqref="L53 L55">
    <cfRule type="cellIs" dxfId="216" priority="135" operator="equal">
      <formula>"Muy Baja"</formula>
    </cfRule>
    <cfRule type="cellIs" dxfId="215" priority="134" operator="equal">
      <formula>"Baja"</formula>
    </cfRule>
    <cfRule type="cellIs" dxfId="214" priority="133" operator="equal">
      <formula>"Media"</formula>
    </cfRule>
    <cfRule type="cellIs" dxfId="213" priority="132" operator="equal">
      <formula>"Alta"</formula>
    </cfRule>
    <cfRule type="cellIs" dxfId="212" priority="131" operator="equal">
      <formula>"Muy Alta"</formula>
    </cfRule>
  </conditionalFormatting>
  <conditionalFormatting sqref="L57:L59 L63:L64">
    <cfRule type="cellIs" dxfId="211" priority="89" operator="equal">
      <formula>"Muy Alta"</formula>
    </cfRule>
    <cfRule type="cellIs" dxfId="210" priority="93" operator="equal">
      <formula>"Muy Baja"</formula>
    </cfRule>
    <cfRule type="cellIs" dxfId="209" priority="92" operator="equal">
      <formula>"Baja"</formula>
    </cfRule>
    <cfRule type="cellIs" dxfId="208" priority="91" operator="equal">
      <formula>"Media"</formula>
    </cfRule>
    <cfRule type="cellIs" dxfId="207" priority="90" operator="equal">
      <formula>"Alta"</formula>
    </cfRule>
  </conditionalFormatting>
  <conditionalFormatting sqref="L67:L69">
    <cfRule type="cellIs" dxfId="206" priority="71" operator="equal">
      <formula>"Alta"</formula>
    </cfRule>
    <cfRule type="cellIs" dxfId="205" priority="70" operator="equal">
      <formula>"Muy Alta"</formula>
    </cfRule>
    <cfRule type="cellIs" dxfId="204" priority="72" operator="equal">
      <formula>"Media"</formula>
    </cfRule>
    <cfRule type="cellIs" dxfId="203" priority="74" operator="equal">
      <formula>"Muy Baja"</formula>
    </cfRule>
    <cfRule type="cellIs" dxfId="202" priority="73" operator="equal">
      <formula>"Baja"</formula>
    </cfRule>
  </conditionalFormatting>
  <conditionalFormatting sqref="L71">
    <cfRule type="cellIs" dxfId="201" priority="53" operator="equal">
      <formula>"Media"</formula>
    </cfRule>
    <cfRule type="cellIs" dxfId="200" priority="54" operator="equal">
      <formula>"Baja"</formula>
    </cfRule>
    <cfRule type="cellIs" dxfId="199" priority="55" operator="equal">
      <formula>"Muy Baja"</formula>
    </cfRule>
    <cfRule type="cellIs" dxfId="198" priority="52" operator="equal">
      <formula>"Alta"</formula>
    </cfRule>
    <cfRule type="cellIs" dxfId="197" priority="51" operator="equal">
      <formula>"Muy Alta"</formula>
    </cfRule>
  </conditionalFormatting>
  <conditionalFormatting sqref="L74 L76">
    <cfRule type="cellIs" dxfId="196" priority="32" operator="equal">
      <formula>"Muy Alta"</formula>
    </cfRule>
    <cfRule type="cellIs" dxfId="195" priority="33" operator="equal">
      <formula>"Alta"</formula>
    </cfRule>
    <cfRule type="cellIs" dxfId="194" priority="34" operator="equal">
      <formula>"Media"</formula>
    </cfRule>
    <cfRule type="cellIs" dxfId="193" priority="35" operator="equal">
      <formula>"Baja"</formula>
    </cfRule>
    <cfRule type="cellIs" dxfId="192" priority="36" operator="equal">
      <formula>"Muy Baja"</formula>
    </cfRule>
  </conditionalFormatting>
  <conditionalFormatting sqref="O7:AH105">
    <cfRule type="containsText" dxfId="191" priority="23" operator="containsText" text="❌">
      <formula>NOT(ISERROR(SEARCH(("❌"),(O7))))</formula>
    </cfRule>
  </conditionalFormatting>
  <conditionalFormatting sqref="AI7:AI8">
    <cfRule type="cellIs" dxfId="190" priority="292" operator="equal">
      <formula>"Menor"</formula>
    </cfRule>
    <cfRule type="cellIs" dxfId="189" priority="293" operator="equal">
      <formula>"Leve"</formula>
    </cfRule>
    <cfRule type="cellIs" dxfId="188" priority="289" operator="equal">
      <formula>"Catastrófico"</formula>
    </cfRule>
    <cfRule type="cellIs" dxfId="187" priority="290" operator="equal">
      <formula>"Mayor"</formula>
    </cfRule>
    <cfRule type="cellIs" dxfId="186" priority="291" operator="equal">
      <formula>"Moderado"</formula>
    </cfRule>
  </conditionalFormatting>
  <conditionalFormatting sqref="AI10">
    <cfRule type="cellIs" dxfId="185" priority="279" operator="equal">
      <formula>"Leve"</formula>
    </cfRule>
    <cfRule type="cellIs" dxfId="184" priority="278" operator="equal">
      <formula>"Menor"</formula>
    </cfRule>
    <cfRule type="cellIs" dxfId="183" priority="276" operator="equal">
      <formula>"Mayor"</formula>
    </cfRule>
    <cfRule type="cellIs" dxfId="182" priority="277" operator="equal">
      <formula>"Moderado"</formula>
    </cfRule>
    <cfRule type="cellIs" dxfId="181" priority="275" operator="equal">
      <formula>"Catastrófico"</formula>
    </cfRule>
  </conditionalFormatting>
  <conditionalFormatting sqref="AI12:AI14">
    <cfRule type="cellIs" dxfId="180" priority="247" operator="equal">
      <formula>"Catastrófico"</formula>
    </cfRule>
    <cfRule type="cellIs" dxfId="179" priority="249" operator="equal">
      <formula>"Moderado"</formula>
    </cfRule>
    <cfRule type="cellIs" dxfId="178" priority="251" operator="equal">
      <formula>"Leve"</formula>
    </cfRule>
    <cfRule type="cellIs" dxfId="177" priority="250" operator="equal">
      <formula>"Menor"</formula>
    </cfRule>
    <cfRule type="cellIs" dxfId="176" priority="248" operator="equal">
      <formula>"Mayor"</formula>
    </cfRule>
  </conditionalFormatting>
  <conditionalFormatting sqref="AI16 AI18 AI32 AI88 AI94 AI100">
    <cfRule type="cellIs" dxfId="175" priority="303" operator="equal">
      <formula>"Catastrófico"</formula>
    </cfRule>
    <cfRule type="cellIs" dxfId="174" priority="304" operator="equal">
      <formula>"Mayor"</formula>
    </cfRule>
    <cfRule type="cellIs" dxfId="173" priority="305" operator="equal">
      <formula>"Moderado"</formula>
    </cfRule>
    <cfRule type="cellIs" dxfId="172" priority="306" operator="equal">
      <formula>"Menor"</formula>
    </cfRule>
    <cfRule type="cellIs" dxfId="171" priority="307" operator="equal">
      <formula>"Leve"</formula>
    </cfRule>
  </conditionalFormatting>
  <conditionalFormatting sqref="AI20 AI22 AI25 AI28">
    <cfRule type="cellIs" dxfId="170" priority="236" operator="equal">
      <formula>"Leve"</formula>
    </cfRule>
    <cfRule type="cellIs" dxfId="169" priority="235" operator="equal">
      <formula>"Menor"</formula>
    </cfRule>
    <cfRule type="cellIs" dxfId="168" priority="232" operator="equal">
      <formula>"Catastrófico"</formula>
    </cfRule>
    <cfRule type="cellIs" dxfId="167" priority="233" operator="equal">
      <formula>"Mayor"</formula>
    </cfRule>
    <cfRule type="cellIs" dxfId="166" priority="234" operator="equal">
      <formula>"Moderado"</formula>
    </cfRule>
  </conditionalFormatting>
  <conditionalFormatting sqref="AI36 AI39">
    <cfRule type="cellIs" dxfId="165" priority="205" operator="equal">
      <formula>"Leve"</formula>
    </cfRule>
    <cfRule type="cellIs" dxfId="164" priority="204" operator="equal">
      <formula>"Menor"</formula>
    </cfRule>
    <cfRule type="cellIs" dxfId="163" priority="203" operator="equal">
      <formula>"Moderado"</formula>
    </cfRule>
    <cfRule type="cellIs" dxfId="162" priority="202" operator="equal">
      <formula>"Mayor"</formula>
    </cfRule>
    <cfRule type="cellIs" dxfId="161" priority="201" operator="equal">
      <formula>"Catastrófico"</formula>
    </cfRule>
  </conditionalFormatting>
  <conditionalFormatting sqref="AI41">
    <cfRule type="cellIs" dxfId="160" priority="178" operator="equal">
      <formula>"Catastrófico"</formula>
    </cfRule>
    <cfRule type="cellIs" dxfId="159" priority="179" operator="equal">
      <formula>"Mayor"</formula>
    </cfRule>
    <cfRule type="cellIs" dxfId="158" priority="180" operator="equal">
      <formula>"Moderado"</formula>
    </cfRule>
    <cfRule type="cellIs" dxfId="157" priority="181" operator="equal">
      <formula>"Menor"</formula>
    </cfRule>
    <cfRule type="cellIs" dxfId="156" priority="182" operator="equal">
      <formula>"Leve"</formula>
    </cfRule>
  </conditionalFormatting>
  <conditionalFormatting sqref="AI44 AI48">
    <cfRule type="cellIs" dxfId="155" priority="163" operator="equal">
      <formula>"Leve"</formula>
    </cfRule>
    <cfRule type="cellIs" dxfId="154" priority="162" operator="equal">
      <formula>"Menor"</formula>
    </cfRule>
    <cfRule type="cellIs" dxfId="153" priority="161" operator="equal">
      <formula>"Moderado"</formula>
    </cfRule>
    <cfRule type="cellIs" dxfId="152" priority="160" operator="equal">
      <formula>"Mayor"</formula>
    </cfRule>
    <cfRule type="cellIs" dxfId="151" priority="159" operator="equal">
      <formula>"Catastrófico"</formula>
    </cfRule>
  </conditionalFormatting>
  <conditionalFormatting sqref="AI53 AI55">
    <cfRule type="cellIs" dxfId="150" priority="140" operator="equal">
      <formula>"Leve"</formula>
    </cfRule>
    <cfRule type="cellIs" dxfId="149" priority="136" operator="equal">
      <formula>"Catastrófico"</formula>
    </cfRule>
    <cfRule type="cellIs" dxfId="148" priority="139" operator="equal">
      <formula>"Menor"</formula>
    </cfRule>
    <cfRule type="cellIs" dxfId="147" priority="137" operator="equal">
      <formula>"Mayor"</formula>
    </cfRule>
    <cfRule type="cellIs" dxfId="146" priority="138" operator="equal">
      <formula>"Moderado"</formula>
    </cfRule>
  </conditionalFormatting>
  <conditionalFormatting sqref="AI57:AI59 AI63:AI64">
    <cfRule type="cellIs" dxfId="145" priority="98" operator="equal">
      <formula>"Leve"</formula>
    </cfRule>
    <cfRule type="cellIs" dxfId="144" priority="94" operator="equal">
      <formula>"Catastrófico"</formula>
    </cfRule>
    <cfRule type="cellIs" dxfId="143" priority="95" operator="equal">
      <formula>"Mayor"</formula>
    </cfRule>
    <cfRule type="cellIs" dxfId="142" priority="96" operator="equal">
      <formula>"Moderado"</formula>
    </cfRule>
    <cfRule type="cellIs" dxfId="141" priority="97" operator="equal">
      <formula>"Menor"</formula>
    </cfRule>
  </conditionalFormatting>
  <conditionalFormatting sqref="AI67:AI69">
    <cfRule type="cellIs" dxfId="140" priority="76" operator="equal">
      <formula>"Mayor"</formula>
    </cfRule>
    <cfRule type="cellIs" dxfId="139" priority="77" operator="equal">
      <formula>"Moderado"</formula>
    </cfRule>
    <cfRule type="cellIs" dxfId="138" priority="78" operator="equal">
      <formula>"Menor"</formula>
    </cfRule>
    <cfRule type="cellIs" dxfId="137" priority="79" operator="equal">
      <formula>"Leve"</formula>
    </cfRule>
    <cfRule type="cellIs" dxfId="136" priority="75" operator="equal">
      <formula>"Catastrófico"</formula>
    </cfRule>
  </conditionalFormatting>
  <conditionalFormatting sqref="AI71">
    <cfRule type="cellIs" dxfId="135" priority="59" operator="equal">
      <formula>"Menor"</formula>
    </cfRule>
    <cfRule type="cellIs" dxfId="134" priority="60" operator="equal">
      <formula>"Leve"</formula>
    </cfRule>
    <cfRule type="cellIs" dxfId="133" priority="58" operator="equal">
      <formula>"Moderado"</formula>
    </cfRule>
    <cfRule type="cellIs" dxfId="132" priority="57" operator="equal">
      <formula>"Mayor"</formula>
    </cfRule>
    <cfRule type="cellIs" dxfId="131" priority="56" operator="equal">
      <formula>"Catastrófico"</formula>
    </cfRule>
  </conditionalFormatting>
  <conditionalFormatting sqref="AI74 AI76">
    <cfRule type="cellIs" dxfId="130" priority="41" operator="equal">
      <formula>"Leve"</formula>
    </cfRule>
    <cfRule type="cellIs" dxfId="129" priority="39" operator="equal">
      <formula>"Moderado"</formula>
    </cfRule>
    <cfRule type="cellIs" dxfId="128" priority="38" operator="equal">
      <formula>"Mayor"</formula>
    </cfRule>
    <cfRule type="cellIs" dxfId="127" priority="37" operator="equal">
      <formula>"Catastrófico"</formula>
    </cfRule>
    <cfRule type="cellIs" dxfId="126" priority="40" operator="equal">
      <formula>"Menor"</formula>
    </cfRule>
  </conditionalFormatting>
  <conditionalFormatting sqref="AK7:AK8">
    <cfRule type="cellIs" dxfId="125" priority="294" operator="equal">
      <formula>"Extremo"</formula>
    </cfRule>
    <cfRule type="cellIs" dxfId="124" priority="297" operator="equal">
      <formula>"Bajo"</formula>
    </cfRule>
    <cfRule type="cellIs" dxfId="123" priority="295" operator="equal">
      <formula>"Alto"</formula>
    </cfRule>
    <cfRule type="cellIs" dxfId="122" priority="296" operator="equal">
      <formula>"Moderado"</formula>
    </cfRule>
  </conditionalFormatting>
  <conditionalFormatting sqref="AK10">
    <cfRule type="cellIs" dxfId="121" priority="280" operator="equal">
      <formula>"Extremo"</formula>
    </cfRule>
    <cfRule type="cellIs" dxfId="120" priority="281" operator="equal">
      <formula>"Alto"</formula>
    </cfRule>
    <cfRule type="cellIs" dxfId="119" priority="282" operator="equal">
      <formula>"Moderado"</formula>
    </cfRule>
    <cfRule type="cellIs" dxfId="118" priority="283" operator="equal">
      <formula>"Bajo"</formula>
    </cfRule>
  </conditionalFormatting>
  <conditionalFormatting sqref="AK12:AK14">
    <cfRule type="cellIs" dxfId="117" priority="252" operator="equal">
      <formula>"Extremo"</formula>
    </cfRule>
    <cfRule type="cellIs" dxfId="116" priority="253" operator="equal">
      <formula>"Alto"</formula>
    </cfRule>
    <cfRule type="cellIs" dxfId="115" priority="254" operator="equal">
      <formula>"Moderado"</formula>
    </cfRule>
    <cfRule type="cellIs" dxfId="114" priority="255" operator="equal">
      <formula>"Bajo"</formula>
    </cfRule>
  </conditionalFormatting>
  <conditionalFormatting sqref="AK16">
    <cfRule type="cellIs" dxfId="113" priority="354" operator="equal">
      <formula>"Extremo"</formula>
    </cfRule>
    <cfRule type="cellIs" dxfId="112" priority="355" operator="equal">
      <formula>"Alto"</formula>
    </cfRule>
    <cfRule type="cellIs" dxfId="111" priority="356" operator="equal">
      <formula>"Moderado"</formula>
    </cfRule>
    <cfRule type="cellIs" dxfId="110" priority="357" operator="equal">
      <formula>"Bajo"</formula>
    </cfRule>
  </conditionalFormatting>
  <conditionalFormatting sqref="AK18">
    <cfRule type="cellIs" dxfId="109" priority="377" operator="equal">
      <formula>"Extremo"</formula>
    </cfRule>
    <cfRule type="cellIs" dxfId="108" priority="378" operator="equal">
      <formula>"Alto"</formula>
    </cfRule>
    <cfRule type="cellIs" dxfId="107" priority="379" operator="equal">
      <formula>"Moderado"</formula>
    </cfRule>
    <cfRule type="cellIs" dxfId="106" priority="380" operator="equal">
      <formula>"Bajo"</formula>
    </cfRule>
  </conditionalFormatting>
  <conditionalFormatting sqref="AK20">
    <cfRule type="cellIs" dxfId="105" priority="226" operator="equal">
      <formula>"Bajo"</formula>
    </cfRule>
    <cfRule type="cellIs" dxfId="104" priority="225" operator="equal">
      <formula>"Moderado"</formula>
    </cfRule>
    <cfRule type="cellIs" dxfId="103" priority="224" operator="equal">
      <formula>"Alto"</formula>
    </cfRule>
    <cfRule type="cellIs" dxfId="102" priority="223" operator="equal">
      <formula>"Extremo"</formula>
    </cfRule>
  </conditionalFormatting>
  <conditionalFormatting sqref="AK22">
    <cfRule type="cellIs" dxfId="101" priority="222" operator="equal">
      <formula>"Bajo"</formula>
    </cfRule>
    <cfRule type="cellIs" dxfId="100" priority="221" operator="equal">
      <formula>"Moderado"</formula>
    </cfRule>
    <cfRule type="cellIs" dxfId="99" priority="220" operator="equal">
      <formula>"Alto"</formula>
    </cfRule>
    <cfRule type="cellIs" dxfId="98" priority="219" operator="equal">
      <formula>"Extremo"</formula>
    </cfRule>
  </conditionalFormatting>
  <conditionalFormatting sqref="AK25">
    <cfRule type="cellIs" dxfId="97" priority="218" operator="equal">
      <formula>"Bajo"</formula>
    </cfRule>
    <cfRule type="cellIs" dxfId="96" priority="217" operator="equal">
      <formula>"Moderado"</formula>
    </cfRule>
    <cfRule type="cellIs" dxfId="95" priority="216" operator="equal">
      <formula>"Alto"</formula>
    </cfRule>
    <cfRule type="cellIs" dxfId="94" priority="215" operator="equal">
      <formula>"Extremo"</formula>
    </cfRule>
  </conditionalFormatting>
  <conditionalFormatting sqref="AK28">
    <cfRule type="cellIs" dxfId="93" priority="214" operator="equal">
      <formula>"Bajo"</formula>
    </cfRule>
    <cfRule type="cellIs" dxfId="92" priority="213" operator="equal">
      <formula>"Moderado"</formula>
    </cfRule>
    <cfRule type="cellIs" dxfId="91" priority="212" operator="equal">
      <formula>"Alto"</formula>
    </cfRule>
    <cfRule type="cellIs" dxfId="90" priority="211" operator="equal">
      <formula>"Extremo"</formula>
    </cfRule>
  </conditionalFormatting>
  <conditionalFormatting sqref="AK32">
    <cfRule type="cellIs" dxfId="89" priority="400" operator="equal">
      <formula>"Extremo"</formula>
    </cfRule>
    <cfRule type="cellIs" dxfId="88" priority="401" operator="equal">
      <formula>"Alto"</formula>
    </cfRule>
    <cfRule type="cellIs" dxfId="87" priority="402" operator="equal">
      <formula>"Moderado"</formula>
    </cfRule>
    <cfRule type="cellIs" dxfId="86" priority="403" operator="equal">
      <formula>"Bajo"</formula>
    </cfRule>
  </conditionalFormatting>
  <conditionalFormatting sqref="AK36">
    <cfRule type="cellIs" dxfId="85" priority="195" operator="equal">
      <formula>"Bajo"</formula>
    </cfRule>
    <cfRule type="cellIs" dxfId="84" priority="194" operator="equal">
      <formula>"Moderado"</formula>
    </cfRule>
    <cfRule type="cellIs" dxfId="83" priority="193" operator="equal">
      <formula>"Alto"</formula>
    </cfRule>
    <cfRule type="cellIs" dxfId="82" priority="192" operator="equal">
      <formula>"Extremo"</formula>
    </cfRule>
  </conditionalFormatting>
  <conditionalFormatting sqref="AK39">
    <cfRule type="cellIs" dxfId="81" priority="191" operator="equal">
      <formula>"Bajo"</formula>
    </cfRule>
    <cfRule type="cellIs" dxfId="80" priority="190" operator="equal">
      <formula>"Moderado"</formula>
    </cfRule>
    <cfRule type="cellIs" dxfId="79" priority="189" operator="equal">
      <formula>"Alto"</formula>
    </cfRule>
    <cfRule type="cellIs" dxfId="78" priority="188" operator="equal">
      <formula>"Extremo"</formula>
    </cfRule>
  </conditionalFormatting>
  <conditionalFormatting sqref="AK41">
    <cfRule type="cellIs" dxfId="77" priority="170" operator="equal">
      <formula>"Alto"</formula>
    </cfRule>
    <cfRule type="cellIs" dxfId="76" priority="169" operator="equal">
      <formula>"Extremo"</formula>
    </cfRule>
    <cfRule type="cellIs" dxfId="75" priority="172" operator="equal">
      <formula>"Bajo"</formula>
    </cfRule>
    <cfRule type="cellIs" dxfId="74" priority="171" operator="equal">
      <formula>"Moderado"</formula>
    </cfRule>
  </conditionalFormatting>
  <conditionalFormatting sqref="AK44">
    <cfRule type="cellIs" dxfId="73" priority="153" operator="equal">
      <formula>"Bajo"</formula>
    </cfRule>
    <cfRule type="cellIs" dxfId="72" priority="152" operator="equal">
      <formula>"Moderado"</formula>
    </cfRule>
    <cfRule type="cellIs" dxfId="71" priority="151" operator="equal">
      <formula>"Alto"</formula>
    </cfRule>
    <cfRule type="cellIs" dxfId="70" priority="150" operator="equal">
      <formula>"Extremo"</formula>
    </cfRule>
  </conditionalFormatting>
  <conditionalFormatting sqref="AK48">
    <cfRule type="cellIs" dxfId="69" priority="149" operator="equal">
      <formula>"Bajo"</formula>
    </cfRule>
    <cfRule type="cellIs" dxfId="68" priority="148" operator="equal">
      <formula>"Moderado"</formula>
    </cfRule>
    <cfRule type="cellIs" dxfId="67" priority="147" operator="equal">
      <formula>"Alto"</formula>
    </cfRule>
    <cfRule type="cellIs" dxfId="66" priority="146" operator="equal">
      <formula>"Extremo"</formula>
    </cfRule>
  </conditionalFormatting>
  <conditionalFormatting sqref="AK53">
    <cfRule type="cellIs" dxfId="65" priority="130" operator="equal">
      <formula>"Bajo"</formula>
    </cfRule>
    <cfRule type="cellIs" dxfId="64" priority="129" operator="equal">
      <formula>"Moderado"</formula>
    </cfRule>
    <cfRule type="cellIs" dxfId="63" priority="128" operator="equal">
      <formula>"Alto"</formula>
    </cfRule>
    <cfRule type="cellIs" dxfId="62" priority="127" operator="equal">
      <formula>"Extremo"</formula>
    </cfRule>
  </conditionalFormatting>
  <conditionalFormatting sqref="AK55">
    <cfRule type="cellIs" dxfId="61" priority="126" operator="equal">
      <formula>"Bajo"</formula>
    </cfRule>
    <cfRule type="cellIs" dxfId="60" priority="125" operator="equal">
      <formula>"Moderado"</formula>
    </cfRule>
    <cfRule type="cellIs" dxfId="59" priority="124" operator="equal">
      <formula>"Alto"</formula>
    </cfRule>
    <cfRule type="cellIs" dxfId="58" priority="123" operator="equal">
      <formula>"Extremo"</formula>
    </cfRule>
  </conditionalFormatting>
  <conditionalFormatting sqref="AK57:AK59">
    <cfRule type="cellIs" dxfId="57" priority="99" operator="equal">
      <formula>"Extremo"</formula>
    </cfRule>
    <cfRule type="cellIs" dxfId="56" priority="102" operator="equal">
      <formula>"Bajo"</formula>
    </cfRule>
    <cfRule type="cellIs" dxfId="55" priority="101" operator="equal">
      <formula>"Moderado"</formula>
    </cfRule>
    <cfRule type="cellIs" dxfId="54" priority="100" operator="equal">
      <formula>"Alto"</formula>
    </cfRule>
  </conditionalFormatting>
  <conditionalFormatting sqref="AK63:AK64">
    <cfRule type="cellIs" dxfId="53" priority="88" operator="equal">
      <formula>"Bajo"</formula>
    </cfRule>
    <cfRule type="cellIs" dxfId="52" priority="85" operator="equal">
      <formula>"Extremo"</formula>
    </cfRule>
    <cfRule type="cellIs" dxfId="51" priority="86" operator="equal">
      <formula>"Alto"</formula>
    </cfRule>
    <cfRule type="cellIs" dxfId="50" priority="87" operator="equal">
      <formula>"Moderado"</formula>
    </cfRule>
  </conditionalFormatting>
  <conditionalFormatting sqref="AK67:AK69">
    <cfRule type="cellIs" dxfId="49" priority="69" operator="equal">
      <formula>"Bajo"</formula>
    </cfRule>
    <cfRule type="cellIs" dxfId="48" priority="68" operator="equal">
      <formula>"Moderado"</formula>
    </cfRule>
    <cfRule type="cellIs" dxfId="47" priority="67" operator="equal">
      <formula>"Alto"</formula>
    </cfRule>
    <cfRule type="cellIs" dxfId="46" priority="66" operator="equal">
      <formula>"Extremo"</formula>
    </cfRule>
  </conditionalFormatting>
  <conditionalFormatting sqref="AK71">
    <cfRule type="cellIs" dxfId="45" priority="50" operator="equal">
      <formula>"Bajo"</formula>
    </cfRule>
    <cfRule type="cellIs" dxfId="44" priority="47" operator="equal">
      <formula>"Extremo"</formula>
    </cfRule>
    <cfRule type="cellIs" dxfId="43" priority="48" operator="equal">
      <formula>"Alto"</formula>
    </cfRule>
    <cfRule type="cellIs" dxfId="42" priority="49" operator="equal">
      <formula>"Moderado"</formula>
    </cfRule>
  </conditionalFormatting>
  <conditionalFormatting sqref="AK74">
    <cfRule type="cellIs" dxfId="41" priority="28" operator="equal">
      <formula>"Extremo"</formula>
    </cfRule>
    <cfRule type="cellIs" dxfId="40" priority="29" operator="equal">
      <formula>"Alto"</formula>
    </cfRule>
    <cfRule type="cellIs" dxfId="39" priority="30" operator="equal">
      <formula>"Moderado"</formula>
    </cfRule>
    <cfRule type="cellIs" dxfId="38" priority="31" operator="equal">
      <formula>"Bajo"</formula>
    </cfRule>
  </conditionalFormatting>
  <conditionalFormatting sqref="AK76">
    <cfRule type="cellIs" dxfId="37" priority="24" operator="equal">
      <formula>"Extremo"</formula>
    </cfRule>
    <cfRule type="cellIs" dxfId="36" priority="25" operator="equal">
      <formula>"Alto"</formula>
    </cfRule>
    <cfRule type="cellIs" dxfId="35" priority="26" operator="equal">
      <formula>"Moderado"</formula>
    </cfRule>
    <cfRule type="cellIs" dxfId="34" priority="27" operator="equal">
      <formula>"Bajo"</formula>
    </cfRule>
  </conditionalFormatting>
  <conditionalFormatting sqref="AK82">
    <cfRule type="cellIs" dxfId="33" priority="8" operator="equal">
      <formula>"Bajo"</formula>
    </cfRule>
    <cfRule type="cellIs" dxfId="32" priority="7" operator="equal">
      <formula>"Moderado"</formula>
    </cfRule>
    <cfRule type="cellIs" dxfId="31" priority="6" operator="equal">
      <formula>"Alto"</formula>
    </cfRule>
    <cfRule type="cellIs" dxfId="30" priority="5" operator="equal">
      <formula>"Extremo"</formula>
    </cfRule>
  </conditionalFormatting>
  <conditionalFormatting sqref="AK85">
    <cfRule type="cellIs" dxfId="29" priority="1" operator="equal">
      <formula>"Extremo"</formula>
    </cfRule>
    <cfRule type="cellIs" dxfId="28" priority="3" operator="equal">
      <formula>"Moderado"</formula>
    </cfRule>
    <cfRule type="cellIs" dxfId="27" priority="2" operator="equal">
      <formula>"Alto"</formula>
    </cfRule>
    <cfRule type="cellIs" dxfId="26" priority="4" operator="equal">
      <formula>"Bajo"</formula>
    </cfRule>
  </conditionalFormatting>
  <conditionalFormatting sqref="AK88">
    <cfRule type="cellIs" dxfId="25" priority="472" operator="equal">
      <formula>"Bajo"</formula>
    </cfRule>
    <cfRule type="cellIs" dxfId="24" priority="471" operator="equal">
      <formula>"Moderado"</formula>
    </cfRule>
    <cfRule type="cellIs" dxfId="23" priority="470" operator="equal">
      <formula>"Alto"</formula>
    </cfRule>
    <cfRule type="cellIs" dxfId="22" priority="469" operator="equal">
      <formula>"Extremo"</formula>
    </cfRule>
  </conditionalFormatting>
  <conditionalFormatting sqref="AK94">
    <cfRule type="cellIs" dxfId="21" priority="490" operator="equal">
      <formula>"Bajo"</formula>
    </cfRule>
    <cfRule type="cellIs" dxfId="20" priority="489" operator="equal">
      <formula>"Moderado"</formula>
    </cfRule>
    <cfRule type="cellIs" dxfId="19" priority="488" operator="equal">
      <formula>"Alto"</formula>
    </cfRule>
    <cfRule type="cellIs" dxfId="18" priority="487" operator="equal">
      <formula>"Extremo"</formula>
    </cfRule>
  </conditionalFormatting>
  <conditionalFormatting sqref="AK100">
    <cfRule type="cellIs" dxfId="17" priority="513" operator="equal">
      <formula>"Bajo"</formula>
    </cfRule>
    <cfRule type="cellIs" dxfId="16" priority="510" operator="equal">
      <formula>"Extremo"</formula>
    </cfRule>
    <cfRule type="cellIs" dxfId="15" priority="511" operator="equal">
      <formula>"Alto"</formula>
    </cfRule>
    <cfRule type="cellIs" dxfId="14" priority="512" operator="equal">
      <formula>"Moderado"</formula>
    </cfRule>
  </conditionalFormatting>
  <conditionalFormatting sqref="AY7:AY105 L82 L85">
    <cfRule type="cellIs" dxfId="13" priority="13" operator="equal">
      <formula>"Muy Baja"</formula>
    </cfRule>
    <cfRule type="cellIs" dxfId="12" priority="11" operator="equal">
      <formula>"Media"</formula>
    </cfRule>
    <cfRule type="cellIs" dxfId="11" priority="10" operator="equal">
      <formula>"Alta"</formula>
    </cfRule>
    <cfRule type="cellIs" dxfId="10" priority="9" operator="equal">
      <formula>"Muy Alta"</formula>
    </cfRule>
    <cfRule type="cellIs" dxfId="9" priority="12" operator="equal">
      <formula>"Baja"</formula>
    </cfRule>
  </conditionalFormatting>
  <conditionalFormatting sqref="BA7:BA105 AI82 AI85">
    <cfRule type="cellIs" dxfId="8" priority="17" operator="equal">
      <formula>"Menor"</formula>
    </cfRule>
    <cfRule type="cellIs" dxfId="7" priority="16" operator="equal">
      <formula>"Moderado"</formula>
    </cfRule>
    <cfRule type="cellIs" dxfId="6" priority="15" operator="equal">
      <formula>"Mayor"</formula>
    </cfRule>
    <cfRule type="cellIs" dxfId="5" priority="14" operator="equal">
      <formula>"Catastrófico"</formula>
    </cfRule>
    <cfRule type="cellIs" dxfId="4" priority="18" operator="equal">
      <formula>"Leve"</formula>
    </cfRule>
  </conditionalFormatting>
  <conditionalFormatting sqref="BC7:BC105">
    <cfRule type="cellIs" dxfId="3" priority="19" operator="equal">
      <formula>"Extremo"</formula>
    </cfRule>
    <cfRule type="cellIs" dxfId="2" priority="20" operator="equal">
      <formula>"Alto"</formula>
    </cfRule>
    <cfRule type="cellIs" dxfId="1" priority="21" operator="equal">
      <formula>"Moderado"</formula>
    </cfRule>
    <cfRule type="cellIs" dxfId="0" priority="22" operator="equal">
      <formula>"Bajo"</formula>
    </cfRule>
  </conditionalFormatting>
  <dataValidations count="1">
    <dataValidation type="list" allowBlank="1" showInputMessage="1" showErrorMessage="1" sqref="E7:E105" xr:uid="{F6B97FE2-1F67-4B6C-8475-8C75504DDBAE}">
      <formula1>INDIRECT(D7)</formula1>
    </dataValidation>
  </dataValidations>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20">
        <x14:dataValidation type="list" allowBlank="1" showErrorMessage="1" xr:uid="{00196F71-1F29-4C06-A876-0C4038C28E5F}">
          <x14:formula1>
            <xm:f>'Tabla Impacto'!$F$210:$F$221</xm:f>
          </x14:formula1>
          <xm:sqref>N16 N18 N32 N64 N12:N14 N88 N94 N100 N7:N8 N10</xm:sqref>
        </x14:dataValidation>
        <x14:dataValidation type="list" allowBlank="1" showErrorMessage="1" xr:uid="{C2C5FE9F-215E-43BE-A69E-AD6D9277C55C}">
          <x14:formula1>
            <xm:f>'Opciones Tratamiento'!$B$9:$B$10</xm:f>
          </x14:formula1>
          <xm:sqref>BJ32:BJ33 BJ7:BJ19 BJ64:BJ65 BJ82:BJ83 BJ85:BJ86 BJ88:BJ89 BJ91:BJ92 BJ94:BJ95 BJ97:BJ98 BJ100:BJ101 BJ103:BJ104 BJ35</xm:sqref>
        </x14:dataValidation>
        <x14:dataValidation type="list" allowBlank="1" showErrorMessage="1" xr:uid="{86E7B08E-6F62-4227-ADDC-CFA8C55D2153}">
          <x14:formula1>
            <xm:f>'Opciones Tratamiento'!$E$2:$E$4</xm:f>
          </x14:formula1>
          <xm:sqref>C100 C94 C88 C12:C14 C64 C32 C18 C16 C7:C8 C10</xm:sqref>
        </x14:dataValidation>
        <x14:dataValidation type="list" allowBlank="1" showErrorMessage="1" xr:uid="{049F869D-D887-450A-BC41-B6DB928887F9}">
          <x14:formula1>
            <xm:f>'Tabla Valoración controles'!$D$11:$D$12</xm:f>
          </x14:formula1>
          <xm:sqref>AV7:AV19 AV88:AV105</xm:sqref>
        </x14:dataValidation>
        <x14:dataValidation type="custom" allowBlank="1" showInputMessage="1" showErrorMessage="1" prompt="Recuerde que las acciones se generan bajo la medida de mitigar el riesgo" xr:uid="{CAD4B520-BFA7-428E-BDD7-D4F633C489D3}">
          <x14:formula1>
            <xm:f>IF(OR(BD7='Opciones Tratamiento'!$B$2,BD7='Opciones Tratamiento'!$B$3,BD7='Opciones Tratamiento'!$B$4),ISBLANK(BD7),ISTEXT(BD7))</xm:f>
          </x14:formula1>
          <xm:sqref>BI7:BI19 BI32:BI35 BI64:BI66 BI82:BI105</xm:sqref>
        </x14:dataValidation>
        <x14:dataValidation type="custom" allowBlank="1" showInputMessage="1" showErrorMessage="1" prompt="Recuerde que las acciones se generan bajo la medida de mitigar el riesgo" xr:uid="{56CF9FBA-6826-4804-BB65-90FF759EDC7B}">
          <x14:formula1>
            <xm:f>IF(OR(BD7='Opciones Tratamiento'!$B$2,BD7='Opciones Tratamiento'!$B$3,BD7='Opciones Tratamiento'!$B$4),ISBLANK(BD7),ISTEXT(BD7))</xm:f>
          </x14:formula1>
          <xm:sqref>BE7:BE19 BE32:BE35 BE64:BE66 BE82:BE105</xm:sqref>
        </x14:dataValidation>
        <x14:dataValidation type="list" allowBlank="1" showErrorMessage="1" xr:uid="{300F580D-C62E-43C7-826A-F38AE15016B4}">
          <x14:formula1>
            <xm:f>'Opciones Tratamiento'!$B$2:$B$5</xm:f>
          </x14:formula1>
          <xm:sqref>BD7:BD19 BD32:BD35 BD64:BD66 BD88:BD105</xm:sqref>
        </x14:dataValidation>
        <x14:dataValidation type="list" allowBlank="1" showErrorMessage="1" xr:uid="{709BDCDF-A96B-4A1F-A3C4-E655D60169D2}">
          <x14:formula1>
            <xm:f>'Tabla Valoración controles'!$D$9:$D$10</xm:f>
          </x14:formula1>
          <xm:sqref>AU7:AU19 AU88:AU105</xm:sqref>
        </x14:dataValidation>
        <x14:dataValidation type="list" allowBlank="1" showErrorMessage="1" xr:uid="{E0C8ED39-71B4-4047-9D70-A890CFDFF4D5}">
          <x14:formula1>
            <xm:f>'Tabla Valoración controles'!$D$13:$D$14</xm:f>
          </x14:formula1>
          <xm:sqref>AW7:AW19 AW88:AW105</xm:sqref>
        </x14:dataValidation>
        <x14:dataValidation type="custom" allowBlank="1" showInputMessage="1" showErrorMessage="1" prompt="Recuerde que las acciones se generan bajo la medida de mitigar el riesgo" xr:uid="{AF1DDC02-26DE-4830-85CE-29B9C6BBF7E0}">
          <x14:formula1>
            <xm:f>IF(OR(BD7='Opciones Tratamiento'!$B$2,BD7='Opciones Tratamiento'!$B$3,BD7='Opciones Tratamiento'!$B$4),ISBLANK(BD7),ISTEXT(BD7))</xm:f>
          </x14:formula1>
          <xm:sqref>BH7:BH19 BH32:BH35 BH64:BH66 BH82:BH105</xm:sqref>
        </x14:dataValidation>
        <x14:dataValidation type="list" allowBlank="1" showErrorMessage="1" xr:uid="{766F8884-A2F5-41A0-9444-46657E946BB4}">
          <x14:formula1>
            <xm:f>'Tabla Valoración controles'!$D$7:$D$8</xm:f>
          </x14:formula1>
          <xm:sqref>AS7:AS19 AS32:AS35 AS64:AS66 AS88:AS105</xm:sqref>
        </x14:dataValidation>
        <x14:dataValidation type="custom" allowBlank="1" showInputMessage="1" showErrorMessage="1" prompt="Recuerde que las acciones se generan bajo la medida de mitigar el riesgo" xr:uid="{B33A575D-296D-4F85-9D9B-4DC82A781D7F}">
          <x14:formula1>
            <xm:f>IF(OR(BD7='Opciones Tratamiento'!$B$2,BD7='Opciones Tratamiento'!$B$3,BD7='Opciones Tratamiento'!$B$4),ISBLANK(BD7),ISTEXT(BD7))</xm:f>
          </x14:formula1>
          <xm:sqref>BG7:BG19 BG32:BG35 BG64:BG66 BG82:BG105</xm:sqref>
        </x14:dataValidation>
        <x14:dataValidation type="list" allowBlank="1" showErrorMessage="1" xr:uid="{3B53EB85-6381-4C36-91F3-D219B31B5F9D}">
          <x14:formula1>
            <xm:f>'Tabla Valoración controles'!$D$4:$D$6</xm:f>
          </x14:formula1>
          <xm:sqref>AR7:AR19 AR32:AR35 AR64:AR66 AR88:AR105</xm:sqref>
        </x14:dataValidation>
        <x14:dataValidation type="custom" allowBlank="1" showInputMessage="1" showErrorMessage="1" prompt="Recuerde que las acciones se generan bajo la medida de mitigar el riesgo" xr:uid="{E6C97E70-6A31-4293-86BF-2F35EB8375EE}">
          <x14:formula1>
            <xm:f>IF(OR(BD7='Opciones Tratamiento'!$B$2,BD7='Opciones Tratamiento'!$B$3,BD7='Opciones Tratamiento'!$B$4),ISBLANK(BD7),ISTEXT(BD7))</xm:f>
          </x14:formula1>
          <xm:sqref>BF7:BF19 BF32:BF35 BF64:BF66 BF82:BF105</xm:sqref>
        </x14:dataValidation>
        <x14:dataValidation type="list" allowBlank="1" showInputMessage="1" showErrorMessage="1" xr:uid="{78C490CA-8F22-4DC5-84E7-DD36F7CEA155}">
          <x14:formula1>
            <xm:f>'Opciones Tratamiento'!$H$2:$H$4</xm:f>
          </x14:formula1>
          <xm:sqref>D7:D19 D32:D35 D64:D66 D88:D105</xm:sqref>
        </x14:dataValidation>
        <x14:dataValidation type="list" allowBlank="1" showInputMessage="1" showErrorMessage="1" xr:uid="{CBD39705-7B52-4CD9-B1F2-3EC640276815}">
          <x14:formula1>
            <xm:f>'Opciones Tratamiento'!$J$2:$J$3</xm:f>
          </x14:formula1>
          <xm:sqref>J7:J19 J32:J35 J64:J66 J88:J105</xm:sqref>
        </x14:dataValidation>
        <x14:dataValidation type="list" allowBlank="1" showErrorMessage="1" xr:uid="{FA8FA69B-27B5-4E73-9E52-C27AF018B197}">
          <x14:formula1>
            <xm:f>'Opciones Tratamiento'!$B$13:$B$22</xm:f>
          </x14:formula1>
          <xm:sqref>I7:I19 I32:I35 I64:I66 I88:I105</xm:sqref>
        </x14:dataValidation>
        <x14:dataValidation type="list" allowBlank="1" showInputMessage="1" showErrorMessage="1" xr:uid="{BFDAA0A5-1B94-4214-9289-05415224ABFC}">
          <x14:formula1>
            <xm:f>'Opciones Tratamiento'!$K$2:$K$17</xm:f>
          </x14:formula1>
          <xm:sqref>K7:K19 K32:K35 K64:K66 K88:K105</xm:sqref>
        </x14:dataValidation>
        <x14:dataValidation type="list" allowBlank="1" showInputMessage="1" showErrorMessage="1" xr:uid="{EF3D500F-B189-45BF-B067-C6F729CA5E74}">
          <x14:formula1>
            <xm:f>'Opciones Tratamiento'!$P$2:$P$4</xm:f>
          </x14:formula1>
          <xm:sqref>P7:AH19 P32:AH35 P64:AH66 P88:AH105</xm:sqref>
        </x14:dataValidation>
        <x14:dataValidation type="list" allowBlank="1" showInputMessage="1" showErrorMessage="1" xr:uid="{8F85A27B-6690-4201-97A8-15D9A9D5A458}">
          <x14:formula1>
            <xm:f>'Opciones Tratamiento'!$M$2:$M$37</xm:f>
          </x14:formula1>
          <xm:sqref>AM7:AM19 AM32:AM35 AM64:AM66 AM88:AM105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P1000"/>
  <sheetViews>
    <sheetView topLeftCell="D1" workbookViewId="0">
      <selection activeCell="I7" sqref="I7"/>
    </sheetView>
  </sheetViews>
  <sheetFormatPr baseColWidth="10" defaultColWidth="12.5" defaultRowHeight="15" customHeight="1" x14ac:dyDescent="0.15"/>
  <cols>
    <col min="1" max="7" width="9.33203125" customWidth="1"/>
    <col min="8" max="8" width="17.33203125" customWidth="1"/>
    <col min="9" max="9" width="21" customWidth="1"/>
    <col min="10" max="11" width="10.6640625" customWidth="1"/>
    <col min="12" max="12" width="23.33203125" customWidth="1"/>
    <col min="13" max="13" width="22.5" customWidth="1"/>
    <col min="14" max="16" width="10.6640625" customWidth="1"/>
    <col min="17" max="27" width="9.33203125" customWidth="1"/>
  </cols>
  <sheetData>
    <row r="1" spans="2:16" ht="15" customHeight="1" x14ac:dyDescent="0.15">
      <c r="H1" t="s">
        <v>209</v>
      </c>
      <c r="I1" t="s">
        <v>211</v>
      </c>
      <c r="J1" t="s">
        <v>226</v>
      </c>
      <c r="K1" t="s">
        <v>232</v>
      </c>
      <c r="L1" t="s">
        <v>233</v>
      </c>
      <c r="M1" t="s">
        <v>278</v>
      </c>
      <c r="N1" t="s">
        <v>279</v>
      </c>
      <c r="O1" t="s">
        <v>280</v>
      </c>
      <c r="P1" t="s">
        <v>213</v>
      </c>
    </row>
    <row r="2" spans="2:16" x14ac:dyDescent="0.2">
      <c r="B2" s="111" t="s">
        <v>188</v>
      </c>
      <c r="E2" s="111" t="s">
        <v>189</v>
      </c>
      <c r="H2" t="s">
        <v>214</v>
      </c>
      <c r="I2" t="s">
        <v>212</v>
      </c>
      <c r="J2" t="s">
        <v>227</v>
      </c>
      <c r="K2" t="s">
        <v>234</v>
      </c>
      <c r="L2" t="s">
        <v>235</v>
      </c>
      <c r="M2" t="s">
        <v>281</v>
      </c>
      <c r="N2" t="s">
        <v>282</v>
      </c>
      <c r="O2" t="s">
        <v>283</v>
      </c>
      <c r="P2" s="133" t="s">
        <v>227</v>
      </c>
    </row>
    <row r="3" spans="2:16" x14ac:dyDescent="0.2">
      <c r="B3" s="111" t="s">
        <v>190</v>
      </c>
      <c r="E3" s="111" t="s">
        <v>191</v>
      </c>
      <c r="H3" t="s">
        <v>224</v>
      </c>
      <c r="I3" t="s">
        <v>212</v>
      </c>
      <c r="J3" t="s">
        <v>228</v>
      </c>
      <c r="K3" t="s">
        <v>236</v>
      </c>
      <c r="L3" t="s">
        <v>237</v>
      </c>
      <c r="M3" t="s">
        <v>284</v>
      </c>
      <c r="N3" t="s">
        <v>285</v>
      </c>
      <c r="O3" t="s">
        <v>286</v>
      </c>
      <c r="P3" s="133" t="s">
        <v>228</v>
      </c>
    </row>
    <row r="4" spans="2:16" x14ac:dyDescent="0.2">
      <c r="B4" s="111" t="s">
        <v>192</v>
      </c>
      <c r="E4" s="111" t="s">
        <v>193</v>
      </c>
      <c r="H4" t="s">
        <v>215</v>
      </c>
      <c r="I4" t="s">
        <v>391</v>
      </c>
      <c r="K4" t="s">
        <v>238</v>
      </c>
      <c r="L4" t="s">
        <v>239</v>
      </c>
      <c r="M4" t="s">
        <v>287</v>
      </c>
      <c r="N4" t="s">
        <v>288</v>
      </c>
      <c r="O4" t="s">
        <v>289</v>
      </c>
      <c r="P4" s="133" t="s">
        <v>212</v>
      </c>
    </row>
    <row r="5" spans="2:16" x14ac:dyDescent="0.2">
      <c r="B5" s="111" t="s">
        <v>194</v>
      </c>
      <c r="I5" s="133" t="s">
        <v>392</v>
      </c>
      <c r="K5" t="s">
        <v>240</v>
      </c>
      <c r="L5" t="s">
        <v>239</v>
      </c>
      <c r="M5" t="s">
        <v>290</v>
      </c>
      <c r="N5" t="s">
        <v>291</v>
      </c>
      <c r="O5" t="s">
        <v>292</v>
      </c>
      <c r="P5" s="133"/>
    </row>
    <row r="6" spans="2:16" ht="15" customHeight="1" x14ac:dyDescent="0.15">
      <c r="I6" t="s">
        <v>393</v>
      </c>
      <c r="K6" t="s">
        <v>241</v>
      </c>
      <c r="L6" t="s">
        <v>239</v>
      </c>
      <c r="M6" t="s">
        <v>293</v>
      </c>
      <c r="N6" t="s">
        <v>294</v>
      </c>
      <c r="O6" t="s">
        <v>295</v>
      </c>
      <c r="P6" s="133"/>
    </row>
    <row r="7" spans="2:16" ht="15" customHeight="1" x14ac:dyDescent="0.15">
      <c r="I7" t="s">
        <v>216</v>
      </c>
      <c r="K7" t="s">
        <v>242</v>
      </c>
      <c r="L7" t="s">
        <v>239</v>
      </c>
      <c r="M7" t="s">
        <v>296</v>
      </c>
      <c r="N7" t="s">
        <v>297</v>
      </c>
      <c r="O7" t="s">
        <v>298</v>
      </c>
    </row>
    <row r="8" spans="2:16" x14ac:dyDescent="0.2">
      <c r="B8" s="111" t="s">
        <v>195</v>
      </c>
      <c r="I8" t="s">
        <v>217</v>
      </c>
      <c r="K8" t="s">
        <v>243</v>
      </c>
      <c r="L8" t="s">
        <v>239</v>
      </c>
      <c r="M8" t="s">
        <v>299</v>
      </c>
      <c r="N8" t="s">
        <v>300</v>
      </c>
      <c r="O8" t="s">
        <v>301</v>
      </c>
    </row>
    <row r="9" spans="2:16" x14ac:dyDescent="0.2">
      <c r="B9" s="111" t="s">
        <v>196</v>
      </c>
      <c r="I9" t="s">
        <v>218</v>
      </c>
      <c r="K9" t="s">
        <v>244</v>
      </c>
      <c r="L9" t="s">
        <v>239</v>
      </c>
      <c r="M9" t="s">
        <v>302</v>
      </c>
      <c r="N9" t="s">
        <v>303</v>
      </c>
      <c r="O9" t="s">
        <v>304</v>
      </c>
    </row>
    <row r="10" spans="2:16" x14ac:dyDescent="0.2">
      <c r="B10" s="111" t="s">
        <v>197</v>
      </c>
      <c r="I10" t="s">
        <v>219</v>
      </c>
      <c r="K10" t="s">
        <v>245</v>
      </c>
      <c r="L10" t="s">
        <v>246</v>
      </c>
      <c r="M10" t="s">
        <v>305</v>
      </c>
      <c r="N10" t="s">
        <v>306</v>
      </c>
      <c r="O10" t="s">
        <v>307</v>
      </c>
    </row>
    <row r="11" spans="2:16" ht="15" customHeight="1" x14ac:dyDescent="0.15">
      <c r="I11" t="s">
        <v>220</v>
      </c>
      <c r="K11" t="s">
        <v>247</v>
      </c>
      <c r="L11" t="s">
        <v>246</v>
      </c>
      <c r="M11" t="s">
        <v>308</v>
      </c>
      <c r="N11" t="s">
        <v>309</v>
      </c>
      <c r="O11" t="s">
        <v>310</v>
      </c>
    </row>
    <row r="12" spans="2:16" ht="15" customHeight="1" x14ac:dyDescent="0.15">
      <c r="I12" t="s">
        <v>221</v>
      </c>
      <c r="K12" t="s">
        <v>248</v>
      </c>
      <c r="L12" t="s">
        <v>246</v>
      </c>
      <c r="M12" t="s">
        <v>311</v>
      </c>
      <c r="N12" t="s">
        <v>312</v>
      </c>
      <c r="O12" t="s">
        <v>313</v>
      </c>
    </row>
    <row r="13" spans="2:16" x14ac:dyDescent="0.2">
      <c r="B13" s="111" t="s">
        <v>198</v>
      </c>
      <c r="I13" t="s">
        <v>222</v>
      </c>
      <c r="K13" t="s">
        <v>249</v>
      </c>
      <c r="L13" t="s">
        <v>246</v>
      </c>
      <c r="M13" t="s">
        <v>314</v>
      </c>
      <c r="N13" t="s">
        <v>315</v>
      </c>
      <c r="O13" t="s">
        <v>316</v>
      </c>
    </row>
    <row r="14" spans="2:16" x14ac:dyDescent="0.2">
      <c r="B14" s="111" t="s">
        <v>199</v>
      </c>
      <c r="I14" t="s">
        <v>223</v>
      </c>
      <c r="K14" t="s">
        <v>250</v>
      </c>
      <c r="L14" t="s">
        <v>251</v>
      </c>
      <c r="M14" t="s">
        <v>317</v>
      </c>
      <c r="N14" t="s">
        <v>318</v>
      </c>
      <c r="O14" t="s">
        <v>319</v>
      </c>
    </row>
    <row r="15" spans="2:16" x14ac:dyDescent="0.2">
      <c r="B15" s="111" t="s">
        <v>200</v>
      </c>
      <c r="K15" t="s">
        <v>252</v>
      </c>
      <c r="L15" t="s">
        <v>251</v>
      </c>
      <c r="M15" t="s">
        <v>320</v>
      </c>
      <c r="N15" t="s">
        <v>321</v>
      </c>
      <c r="O15" t="s">
        <v>322</v>
      </c>
    </row>
    <row r="16" spans="2:16" x14ac:dyDescent="0.2">
      <c r="B16" s="111" t="s">
        <v>201</v>
      </c>
      <c r="K16" t="s">
        <v>253</v>
      </c>
      <c r="L16" t="s">
        <v>251</v>
      </c>
      <c r="M16" t="s">
        <v>323</v>
      </c>
      <c r="N16" t="s">
        <v>324</v>
      </c>
      <c r="O16" t="s">
        <v>325</v>
      </c>
    </row>
    <row r="17" spans="2:15" x14ac:dyDescent="0.2">
      <c r="B17" s="111" t="s">
        <v>202</v>
      </c>
      <c r="K17" t="s">
        <v>254</v>
      </c>
      <c r="L17" t="s">
        <v>235</v>
      </c>
      <c r="M17" t="s">
        <v>256</v>
      </c>
      <c r="N17" t="s">
        <v>326</v>
      </c>
      <c r="O17" t="s">
        <v>327</v>
      </c>
    </row>
    <row r="18" spans="2:15" x14ac:dyDescent="0.2">
      <c r="B18" s="111" t="s">
        <v>203</v>
      </c>
      <c r="M18" t="s">
        <v>328</v>
      </c>
      <c r="N18" t="s">
        <v>329</v>
      </c>
      <c r="O18" t="s">
        <v>330</v>
      </c>
    </row>
    <row r="19" spans="2:15" x14ac:dyDescent="0.2">
      <c r="B19" s="111" t="s">
        <v>204</v>
      </c>
      <c r="M19" t="s">
        <v>331</v>
      </c>
      <c r="N19" t="s">
        <v>332</v>
      </c>
      <c r="O19" t="s">
        <v>333</v>
      </c>
    </row>
    <row r="20" spans="2:15" ht="15" customHeight="1" x14ac:dyDescent="0.2">
      <c r="B20" s="109" t="s">
        <v>229</v>
      </c>
      <c r="M20" t="s">
        <v>334</v>
      </c>
      <c r="N20" t="s">
        <v>335</v>
      </c>
      <c r="O20" t="s">
        <v>336</v>
      </c>
    </row>
    <row r="21" spans="2:15" ht="15.75" customHeight="1" x14ac:dyDescent="0.2">
      <c r="B21" s="109" t="s">
        <v>230</v>
      </c>
      <c r="M21" t="s">
        <v>257</v>
      </c>
      <c r="N21" t="s">
        <v>337</v>
      </c>
      <c r="O21" t="s">
        <v>338</v>
      </c>
    </row>
    <row r="22" spans="2:15" ht="15.75" customHeight="1" x14ac:dyDescent="0.2">
      <c r="B22" s="109" t="s">
        <v>231</v>
      </c>
      <c r="M22" t="s">
        <v>339</v>
      </c>
      <c r="N22" t="s">
        <v>340</v>
      </c>
      <c r="O22" t="s">
        <v>341</v>
      </c>
    </row>
    <row r="23" spans="2:15" ht="15.75" customHeight="1" x14ac:dyDescent="0.15">
      <c r="M23" t="s">
        <v>342</v>
      </c>
      <c r="N23" t="s">
        <v>343</v>
      </c>
      <c r="O23" t="s">
        <v>344</v>
      </c>
    </row>
    <row r="24" spans="2:15" ht="15.75" customHeight="1" x14ac:dyDescent="0.15">
      <c r="M24" t="s">
        <v>345</v>
      </c>
      <c r="N24" t="s">
        <v>346</v>
      </c>
      <c r="O24" t="s">
        <v>347</v>
      </c>
    </row>
    <row r="25" spans="2:15" ht="15.75" customHeight="1" x14ac:dyDescent="0.15">
      <c r="M25" t="s">
        <v>348</v>
      </c>
      <c r="N25" t="s">
        <v>349</v>
      </c>
      <c r="O25" t="s">
        <v>350</v>
      </c>
    </row>
    <row r="26" spans="2:15" ht="15.75" customHeight="1" x14ac:dyDescent="0.15">
      <c r="M26" t="s">
        <v>351</v>
      </c>
      <c r="N26" t="s">
        <v>352</v>
      </c>
      <c r="O26" t="s">
        <v>353</v>
      </c>
    </row>
    <row r="27" spans="2:15" ht="15.75" customHeight="1" x14ac:dyDescent="0.15">
      <c r="M27" t="s">
        <v>354</v>
      </c>
      <c r="N27" t="s">
        <v>355</v>
      </c>
      <c r="O27" t="s">
        <v>356</v>
      </c>
    </row>
    <row r="28" spans="2:15" ht="15.75" customHeight="1" x14ac:dyDescent="0.15">
      <c r="M28" t="s">
        <v>357</v>
      </c>
      <c r="N28" t="s">
        <v>358</v>
      </c>
      <c r="O28" t="s">
        <v>359</v>
      </c>
    </row>
    <row r="29" spans="2:15" ht="15.75" customHeight="1" x14ac:dyDescent="0.15">
      <c r="M29" t="s">
        <v>360</v>
      </c>
      <c r="N29" t="s">
        <v>361</v>
      </c>
      <c r="O29" t="s">
        <v>362</v>
      </c>
    </row>
    <row r="30" spans="2:15" ht="15.75" customHeight="1" x14ac:dyDescent="0.15">
      <c r="M30" t="s">
        <v>363</v>
      </c>
      <c r="N30" t="s">
        <v>364</v>
      </c>
      <c r="O30" t="s">
        <v>365</v>
      </c>
    </row>
    <row r="31" spans="2:15" ht="15.75" customHeight="1" x14ac:dyDescent="0.15">
      <c r="M31" t="s">
        <v>366</v>
      </c>
      <c r="N31" t="s">
        <v>367</v>
      </c>
      <c r="O31" t="s">
        <v>368</v>
      </c>
    </row>
    <row r="32" spans="2:15" ht="15.75" customHeight="1" x14ac:dyDescent="0.15">
      <c r="M32" t="s">
        <v>369</v>
      </c>
      <c r="N32" t="s">
        <v>370</v>
      </c>
      <c r="O32" t="s">
        <v>371</v>
      </c>
    </row>
    <row r="33" spans="13:15" ht="15.75" customHeight="1" x14ac:dyDescent="0.15">
      <c r="M33" t="s">
        <v>372</v>
      </c>
      <c r="N33" t="s">
        <v>373</v>
      </c>
      <c r="O33" t="s">
        <v>374</v>
      </c>
    </row>
    <row r="34" spans="13:15" ht="15.75" customHeight="1" x14ac:dyDescent="0.15">
      <c r="M34" t="s">
        <v>375</v>
      </c>
      <c r="N34" t="s">
        <v>376</v>
      </c>
      <c r="O34" t="s">
        <v>377</v>
      </c>
    </row>
    <row r="35" spans="13:15" ht="15.75" customHeight="1" x14ac:dyDescent="0.15">
      <c r="M35" t="s">
        <v>378</v>
      </c>
      <c r="N35" t="s">
        <v>379</v>
      </c>
      <c r="O35" t="s">
        <v>380</v>
      </c>
    </row>
    <row r="36" spans="13:15" ht="15.75" customHeight="1" x14ac:dyDescent="0.15">
      <c r="M36" t="s">
        <v>381</v>
      </c>
      <c r="N36" t="s">
        <v>382</v>
      </c>
      <c r="O36" t="s">
        <v>383</v>
      </c>
    </row>
    <row r="37" spans="13:15" ht="15.75" customHeight="1" x14ac:dyDescent="0.15">
      <c r="M37" s="133" t="s">
        <v>212</v>
      </c>
      <c r="N37" s="133" t="s">
        <v>212</v>
      </c>
      <c r="O37" s="133" t="s">
        <v>212</v>
      </c>
    </row>
    <row r="38" spans="13:15" ht="15.75" customHeight="1" x14ac:dyDescent="0.15"/>
    <row r="39" spans="13:15" ht="15.75" customHeight="1" x14ac:dyDescent="0.15"/>
    <row r="40" spans="13:15" ht="15.75" customHeight="1" x14ac:dyDescent="0.15"/>
    <row r="41" spans="13:15" ht="15.75" customHeight="1" x14ac:dyDescent="0.15"/>
    <row r="42" spans="13:15" ht="15.75" customHeight="1" x14ac:dyDescent="0.15"/>
    <row r="43" spans="13:15" ht="15.75" customHeight="1" x14ac:dyDescent="0.15"/>
    <row r="44" spans="13:15" ht="15.75" customHeight="1" x14ac:dyDescent="0.15"/>
    <row r="45" spans="13:15" ht="15.75" customHeight="1" x14ac:dyDescent="0.15"/>
    <row r="46" spans="13:15" ht="15.75" customHeight="1" x14ac:dyDescent="0.15"/>
    <row r="47" spans="13:15" ht="15.75" customHeight="1" x14ac:dyDescent="0.15"/>
    <row r="48" spans="13:15"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honeticPr fontId="52" type="noConversion"/>
  <pageMargins left="0.7" right="0.7" top="0.75" bottom="0.75" header="0" footer="0"/>
  <pageSetup orientation="landscape"/>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000"/>
  <sheetViews>
    <sheetView topLeftCell="A3" zoomScale="60" workbookViewId="0">
      <selection activeCell="L16" sqref="L16:M17"/>
    </sheetView>
  </sheetViews>
  <sheetFormatPr baseColWidth="10" defaultColWidth="12.5" defaultRowHeight="15" customHeight="1" x14ac:dyDescent="0.15"/>
  <cols>
    <col min="1" max="1" width="9.33203125" customWidth="1"/>
    <col min="2" max="39" width="5" customWidth="1"/>
    <col min="40" max="40" width="9.33203125" customWidth="1"/>
    <col min="41" max="46" width="5" customWidth="1"/>
    <col min="47" max="61" width="9.33203125" customWidth="1"/>
  </cols>
  <sheetData>
    <row r="1" spans="1:6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
      <c r="A2" s="1"/>
      <c r="B2" s="316" t="s">
        <v>89</v>
      </c>
      <c r="C2" s="189"/>
      <c r="D2" s="189"/>
      <c r="E2" s="189"/>
      <c r="F2" s="189"/>
      <c r="G2" s="189"/>
      <c r="H2" s="189"/>
      <c r="I2" s="189"/>
      <c r="J2" s="317" t="s">
        <v>15</v>
      </c>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00"/>
      <c r="AN2" s="1"/>
      <c r="AO2" s="1"/>
      <c r="AP2" s="1"/>
      <c r="AQ2" s="1"/>
      <c r="AR2" s="1"/>
      <c r="AS2" s="1"/>
      <c r="AT2" s="1"/>
      <c r="AU2" s="1"/>
      <c r="AV2" s="1"/>
      <c r="AW2" s="1"/>
      <c r="AX2" s="1"/>
      <c r="AY2" s="1"/>
      <c r="AZ2" s="1"/>
      <c r="BA2" s="1"/>
      <c r="BB2" s="1"/>
      <c r="BC2" s="1"/>
      <c r="BD2" s="1"/>
      <c r="BE2" s="1"/>
      <c r="BF2" s="1"/>
      <c r="BG2" s="1"/>
      <c r="BH2" s="1"/>
      <c r="BI2" s="1"/>
    </row>
    <row r="3" spans="1:61" ht="18.75" customHeight="1" x14ac:dyDescent="0.2">
      <c r="A3" s="1"/>
      <c r="B3" s="189"/>
      <c r="C3" s="189"/>
      <c r="D3" s="189"/>
      <c r="E3" s="189"/>
      <c r="F3" s="189"/>
      <c r="G3" s="189"/>
      <c r="H3" s="189"/>
      <c r="I3" s="189"/>
      <c r="J3" s="31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320"/>
      <c r="AN3" s="1"/>
      <c r="AO3" s="1"/>
      <c r="AP3" s="1"/>
      <c r="AQ3" s="1"/>
      <c r="AR3" s="1"/>
      <c r="AS3" s="1"/>
      <c r="AT3" s="1"/>
      <c r="AU3" s="1"/>
      <c r="AV3" s="1"/>
      <c r="AW3" s="1"/>
      <c r="AX3" s="1"/>
      <c r="AY3" s="1"/>
      <c r="AZ3" s="1"/>
      <c r="BA3" s="1"/>
      <c r="BB3" s="1"/>
      <c r="BC3" s="1"/>
      <c r="BD3" s="1"/>
      <c r="BE3" s="1"/>
      <c r="BF3" s="1"/>
      <c r="BG3" s="1"/>
      <c r="BH3" s="1"/>
      <c r="BI3" s="1"/>
    </row>
    <row r="4" spans="1:61" ht="15" customHeight="1" x14ac:dyDescent="0.2">
      <c r="A4" s="1"/>
      <c r="B4" s="189"/>
      <c r="C4" s="189"/>
      <c r="D4" s="189"/>
      <c r="E4" s="189"/>
      <c r="F4" s="189"/>
      <c r="G4" s="189"/>
      <c r="H4" s="189"/>
      <c r="I4" s="189"/>
      <c r="J4" s="289"/>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293"/>
      <c r="AN4" s="1"/>
      <c r="AO4" s="1"/>
      <c r="AP4" s="1"/>
      <c r="AQ4" s="1"/>
      <c r="AR4" s="1"/>
      <c r="AS4" s="1"/>
      <c r="AT4" s="1"/>
      <c r="AU4" s="1"/>
      <c r="AV4" s="1"/>
      <c r="AW4" s="1"/>
      <c r="AX4" s="1"/>
      <c r="AY4" s="1"/>
      <c r="AZ4" s="1"/>
      <c r="BA4" s="1"/>
      <c r="BB4" s="1"/>
      <c r="BC4" s="1"/>
      <c r="BD4" s="1"/>
      <c r="BE4" s="1"/>
      <c r="BF4" s="1"/>
      <c r="BG4" s="1"/>
      <c r="BH4" s="1"/>
      <c r="BI4" s="1"/>
    </row>
    <row r="5" spans="1:6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
      <c r="A6" s="1"/>
      <c r="B6" s="322" t="s">
        <v>90</v>
      </c>
      <c r="C6" s="318"/>
      <c r="D6" s="288"/>
      <c r="E6" s="307" t="s">
        <v>91</v>
      </c>
      <c r="F6" s="308"/>
      <c r="G6" s="308"/>
      <c r="H6" s="308"/>
      <c r="I6" s="294"/>
      <c r="J6" s="295" t="str">
        <f ca="1">IF(AND('Mapa final'!$L$7="Muy Alta",'Mapa final'!$AI$7="Leve"),CONCATENATE("R",'Mapa final'!$A$7),"")</f>
        <v/>
      </c>
      <c r="K6" s="292"/>
      <c r="L6" s="297" t="str">
        <f ca="1">IF(AND('Mapa final'!$L$14="Muy Alta",'Mapa final'!$AI$14="Leve"),CONCATENATE("R",'Mapa final'!$A$14),"")</f>
        <v/>
      </c>
      <c r="M6" s="292"/>
      <c r="N6" s="297" t="str">
        <f ca="1">IF(AND('Mapa final'!$L$16="Muy Alta",'Mapa final'!$AI$16="Leve"),CONCATENATE("R",'Mapa final'!$A$16),"")</f>
        <v/>
      </c>
      <c r="O6" s="294"/>
      <c r="P6" s="295" t="str">
        <f ca="1">IF(AND('Mapa final'!$L$7="Muy Alta",'Mapa final'!$AI$7="Menor"),CONCATENATE("R",'Mapa final'!$A$7),"")</f>
        <v/>
      </c>
      <c r="Q6" s="292"/>
      <c r="R6" s="297" t="str">
        <f ca="1">IF(AND('Mapa final'!$L$14="Muy Alta",'Mapa final'!$AI$14="Menor"),CONCATENATE("R",'Mapa final'!$A$14),"")</f>
        <v/>
      </c>
      <c r="S6" s="292"/>
      <c r="T6" s="297" t="str">
        <f ca="1">IF(AND('Mapa final'!$L$16="Muy Alta",'Mapa final'!$AI$16="Menor"),CONCATENATE("R",'Mapa final'!$A$16),"")</f>
        <v/>
      </c>
      <c r="U6" s="294"/>
      <c r="V6" s="295" t="str">
        <f ca="1">IF(AND('Mapa final'!$L$7="Muy Alta",'Mapa final'!$AI$7="Moderado"),CONCATENATE("R",'Mapa final'!$A$7),"")</f>
        <v/>
      </c>
      <c r="W6" s="292"/>
      <c r="X6" s="297" t="str">
        <f ca="1">IF(AND('Mapa final'!$L$14="Muy Alta",'Mapa final'!$AI$14="Moderado"),CONCATENATE("R",'Mapa final'!$A$14),"")</f>
        <v/>
      </c>
      <c r="Y6" s="292"/>
      <c r="Z6" s="297" t="str">
        <f ca="1">IF(AND('Mapa final'!$L$16="Muy Alta",'Mapa final'!$AI$16="Moderado"),CONCATENATE("R",'Mapa final'!$A$16),"")</f>
        <v/>
      </c>
      <c r="AA6" s="294"/>
      <c r="AB6" s="295" t="str">
        <f ca="1">IF(AND('Mapa final'!$L$7="Muy Alta",'Mapa final'!$AI$7="Mayor"),CONCATENATE("R",'Mapa final'!$A$7),"")</f>
        <v/>
      </c>
      <c r="AC6" s="292"/>
      <c r="AD6" s="297" t="str">
        <f ca="1">IF(AND('Mapa final'!$L$14="Muy Alta",'Mapa final'!$AI$14="Mayor"),CONCATENATE("R",'Mapa final'!$A$14),"")</f>
        <v/>
      </c>
      <c r="AE6" s="292"/>
      <c r="AF6" s="297" t="str">
        <f ca="1">IF(AND('Mapa final'!$L$16="Muy Alta",'Mapa final'!$AI$16="Mayor"),CONCATENATE("R",'Mapa final'!$A$16),"")</f>
        <v/>
      </c>
      <c r="AG6" s="294"/>
      <c r="AH6" s="314" t="str">
        <f ca="1">IF(AND('Mapa final'!$L$7="Muy Alta",'Mapa final'!$AI$7="Catastrófico"),CONCATENATE("R",'Mapa final'!$A$7),"")</f>
        <v/>
      </c>
      <c r="AI6" s="292"/>
      <c r="AJ6" s="298" t="str">
        <f ca="1">IF(AND('Mapa final'!$L$14="Muy Alta",'Mapa final'!$AI$14="Catastrófico"),CONCATENATE("R",'Mapa final'!$A$14),"")</f>
        <v/>
      </c>
      <c r="AK6" s="292"/>
      <c r="AL6" s="298" t="str">
        <f ca="1">IF(AND('Mapa final'!$L$16="Muy Alta",'Mapa final'!$AI$16="Catastrófico"),CONCATENATE("R",'Mapa final'!$A$16),"")</f>
        <v/>
      </c>
      <c r="AM6" s="294"/>
      <c r="AO6" s="325" t="s">
        <v>92</v>
      </c>
      <c r="AP6" s="326"/>
      <c r="AQ6" s="326"/>
      <c r="AR6" s="326"/>
      <c r="AS6" s="326"/>
      <c r="AT6" s="327"/>
      <c r="AU6" s="1"/>
      <c r="AV6" s="1"/>
      <c r="AW6" s="1"/>
      <c r="AX6" s="1"/>
      <c r="AY6" s="1"/>
      <c r="AZ6" s="1"/>
      <c r="BA6" s="1"/>
      <c r="BB6" s="1"/>
      <c r="BC6" s="1"/>
      <c r="BD6" s="1"/>
      <c r="BE6" s="1"/>
      <c r="BF6" s="1"/>
      <c r="BG6" s="1"/>
      <c r="BH6" s="1"/>
      <c r="BI6" s="1"/>
    </row>
    <row r="7" spans="1:61" ht="15" customHeight="1" x14ac:dyDescent="0.2">
      <c r="A7" s="1"/>
      <c r="B7" s="319"/>
      <c r="C7" s="189"/>
      <c r="D7" s="190"/>
      <c r="E7" s="201"/>
      <c r="F7" s="189"/>
      <c r="G7" s="189"/>
      <c r="H7" s="189"/>
      <c r="I7" s="190"/>
      <c r="J7" s="296"/>
      <c r="K7" s="293"/>
      <c r="L7" s="289"/>
      <c r="M7" s="293"/>
      <c r="N7" s="289"/>
      <c r="O7" s="290"/>
      <c r="P7" s="296"/>
      <c r="Q7" s="293"/>
      <c r="R7" s="289"/>
      <c r="S7" s="293"/>
      <c r="T7" s="289"/>
      <c r="U7" s="290"/>
      <c r="V7" s="296"/>
      <c r="W7" s="293"/>
      <c r="X7" s="289"/>
      <c r="Y7" s="293"/>
      <c r="Z7" s="289"/>
      <c r="AA7" s="290"/>
      <c r="AB7" s="296"/>
      <c r="AC7" s="293"/>
      <c r="AD7" s="289"/>
      <c r="AE7" s="293"/>
      <c r="AF7" s="289"/>
      <c r="AG7" s="290"/>
      <c r="AH7" s="296"/>
      <c r="AI7" s="293"/>
      <c r="AJ7" s="289"/>
      <c r="AK7" s="293"/>
      <c r="AL7" s="289"/>
      <c r="AM7" s="290"/>
      <c r="AN7" s="1"/>
      <c r="AO7" s="328"/>
      <c r="AP7" s="189"/>
      <c r="AQ7" s="189"/>
      <c r="AR7" s="189"/>
      <c r="AS7" s="189"/>
      <c r="AT7" s="329"/>
      <c r="AU7" s="1"/>
      <c r="AV7" s="1"/>
      <c r="AW7" s="1"/>
      <c r="AX7" s="1"/>
      <c r="AY7" s="1"/>
      <c r="AZ7" s="1"/>
      <c r="BA7" s="1"/>
      <c r="BB7" s="1"/>
      <c r="BC7" s="1"/>
      <c r="BD7" s="1"/>
      <c r="BE7" s="1"/>
      <c r="BF7" s="1"/>
      <c r="BG7" s="1"/>
      <c r="BH7" s="1"/>
      <c r="BI7" s="1"/>
    </row>
    <row r="8" spans="1:61" ht="15" customHeight="1" x14ac:dyDescent="0.2">
      <c r="A8" s="1"/>
      <c r="B8" s="319"/>
      <c r="C8" s="189"/>
      <c r="D8" s="190"/>
      <c r="E8" s="201"/>
      <c r="F8" s="189"/>
      <c r="G8" s="189"/>
      <c r="H8" s="189"/>
      <c r="I8" s="190"/>
      <c r="J8" s="302" t="str">
        <f ca="1">IF(AND('Mapa final'!$L$18="Muy Alta",'Mapa final'!$AI$18="Leve"),CONCATENATE("R",'Mapa final'!$A$18),"")</f>
        <v/>
      </c>
      <c r="K8" s="300"/>
      <c r="L8" s="303" t="str">
        <f ca="1">IF(AND('Mapa final'!$L$32="Muy Alta",'Mapa final'!$AI$32="Leve"),CONCATENATE("R",'Mapa final'!$A$32),"")</f>
        <v/>
      </c>
      <c r="M8" s="300"/>
      <c r="N8" s="303" t="str">
        <f ca="1">IF(AND('Mapa final'!$L$64="Muy Alta",'Mapa final'!$AI$64="Leve"),CONCATENATE("R",'Mapa final'!$A$64),"")</f>
        <v>R25</v>
      </c>
      <c r="O8" s="288"/>
      <c r="P8" s="302" t="str">
        <f ca="1">IF(AND('Mapa final'!$L$18="Muy Alta",'Mapa final'!$AI$18="Menor"),CONCATENATE("R",'Mapa final'!$A$18),"")</f>
        <v/>
      </c>
      <c r="Q8" s="300"/>
      <c r="R8" s="303" t="str">
        <f ca="1">IF(AND('Mapa final'!$L$32="Muy Alta",'Mapa final'!$AI$32="Menor"),CONCATENATE("R",'Mapa final'!$A$32),"")</f>
        <v/>
      </c>
      <c r="S8" s="300"/>
      <c r="T8" s="303" t="str">
        <f ca="1">IF(AND('Mapa final'!$L$64="Muy Alta",'Mapa final'!$AI$64="Menor"),CONCATENATE("R",'Mapa final'!$A$64),"")</f>
        <v/>
      </c>
      <c r="U8" s="288"/>
      <c r="V8" s="302" t="str">
        <f ca="1">IF(AND('Mapa final'!$L$18="Muy Alta",'Mapa final'!$AI$18="Moderado"),CONCATENATE("R",'Mapa final'!$A$18),"")</f>
        <v/>
      </c>
      <c r="W8" s="300"/>
      <c r="X8" s="303" t="str">
        <f ca="1">IF(AND('Mapa final'!$L$32="Muy Alta",'Mapa final'!$AI$32="Moderado"),CONCATENATE("R",'Mapa final'!$A$32),"")</f>
        <v/>
      </c>
      <c r="Y8" s="300"/>
      <c r="Z8" s="303" t="str">
        <f ca="1">IF(AND('Mapa final'!$L$64="Muy Alta",'Mapa final'!$AI$64="Moderado"),CONCATENATE("R",'Mapa final'!$A$64),"")</f>
        <v/>
      </c>
      <c r="AA8" s="288"/>
      <c r="AB8" s="302" t="str">
        <f ca="1">IF(AND('Mapa final'!$L$18="Muy Alta",'Mapa final'!$AI$18="Mayor"),CONCATENATE("R",'Mapa final'!$A$18),"")</f>
        <v/>
      </c>
      <c r="AC8" s="300"/>
      <c r="AD8" s="303" t="str">
        <f ca="1">IF(AND('Mapa final'!$L$32="Muy Alta",'Mapa final'!$AI$32="Mayor"),CONCATENATE("R",'Mapa final'!$A$32),"")</f>
        <v/>
      </c>
      <c r="AE8" s="300"/>
      <c r="AF8" s="303" t="str">
        <f ca="1">IF(AND('Mapa final'!$L$64="Muy Alta",'Mapa final'!$AI$64="Mayor"),CONCATENATE("R",'Mapa final'!$A$64),"")</f>
        <v/>
      </c>
      <c r="AG8" s="288"/>
      <c r="AH8" s="304" t="str">
        <f ca="1">IF(AND('Mapa final'!$L$18="Muy Alta",'Mapa final'!$AI$18="Catastrófico"),CONCATENATE("R",'Mapa final'!$A$18),"")</f>
        <v/>
      </c>
      <c r="AI8" s="300"/>
      <c r="AJ8" s="305" t="str">
        <f ca="1">IF(AND('Mapa final'!$L$32="Muy Alta",'Mapa final'!$AI$32="Catastrófico"),CONCATENATE("R",'Mapa final'!$A$32),"")</f>
        <v/>
      </c>
      <c r="AK8" s="300"/>
      <c r="AL8" s="305" t="str">
        <f ca="1">IF(AND('Mapa final'!$L$64="Muy Alta",'Mapa final'!$AI$64="Catastrófico"),CONCATENATE("R",'Mapa final'!$A$64),"")</f>
        <v/>
      </c>
      <c r="AM8" s="288"/>
      <c r="AN8" s="1"/>
      <c r="AO8" s="328"/>
      <c r="AP8" s="189"/>
      <c r="AQ8" s="189"/>
      <c r="AR8" s="189"/>
      <c r="AS8" s="189"/>
      <c r="AT8" s="329"/>
      <c r="AU8" s="1"/>
      <c r="AV8" s="1"/>
      <c r="AW8" s="1"/>
      <c r="AX8" s="1"/>
      <c r="AY8" s="1"/>
      <c r="AZ8" s="1"/>
      <c r="BA8" s="1"/>
      <c r="BB8" s="1"/>
      <c r="BC8" s="1"/>
      <c r="BD8" s="1"/>
      <c r="BE8" s="1"/>
      <c r="BF8" s="1"/>
      <c r="BG8" s="1"/>
      <c r="BH8" s="1"/>
      <c r="BI8" s="1"/>
    </row>
    <row r="9" spans="1:61" ht="15" customHeight="1" x14ac:dyDescent="0.2">
      <c r="A9" s="1"/>
      <c r="B9" s="319"/>
      <c r="C9" s="189"/>
      <c r="D9" s="190"/>
      <c r="E9" s="201"/>
      <c r="F9" s="189"/>
      <c r="G9" s="189"/>
      <c r="H9" s="189"/>
      <c r="I9" s="190"/>
      <c r="J9" s="296"/>
      <c r="K9" s="293"/>
      <c r="L9" s="289"/>
      <c r="M9" s="293"/>
      <c r="N9" s="289"/>
      <c r="O9" s="290"/>
      <c r="P9" s="296"/>
      <c r="Q9" s="293"/>
      <c r="R9" s="289"/>
      <c r="S9" s="293"/>
      <c r="T9" s="289"/>
      <c r="U9" s="290"/>
      <c r="V9" s="296"/>
      <c r="W9" s="293"/>
      <c r="X9" s="289"/>
      <c r="Y9" s="293"/>
      <c r="Z9" s="289"/>
      <c r="AA9" s="290"/>
      <c r="AB9" s="296"/>
      <c r="AC9" s="293"/>
      <c r="AD9" s="289"/>
      <c r="AE9" s="293"/>
      <c r="AF9" s="289"/>
      <c r="AG9" s="290"/>
      <c r="AH9" s="296"/>
      <c r="AI9" s="293"/>
      <c r="AJ9" s="289"/>
      <c r="AK9" s="293"/>
      <c r="AL9" s="289"/>
      <c r="AM9" s="290"/>
      <c r="AN9" s="1"/>
      <c r="AO9" s="328"/>
      <c r="AP9" s="189"/>
      <c r="AQ9" s="189"/>
      <c r="AR9" s="189"/>
      <c r="AS9" s="189"/>
      <c r="AT9" s="329"/>
      <c r="AU9" s="1"/>
      <c r="AV9" s="1"/>
      <c r="AW9" s="1"/>
      <c r="AX9" s="1"/>
      <c r="AY9" s="1"/>
      <c r="AZ9" s="1"/>
      <c r="BA9" s="1"/>
      <c r="BB9" s="1"/>
      <c r="BC9" s="1"/>
      <c r="BD9" s="1"/>
      <c r="BE9" s="1"/>
      <c r="BF9" s="1"/>
      <c r="BG9" s="1"/>
      <c r="BH9" s="1"/>
      <c r="BI9" s="1"/>
    </row>
    <row r="10" spans="1:61" ht="15" customHeight="1" x14ac:dyDescent="0.2">
      <c r="A10" s="1"/>
      <c r="B10" s="319"/>
      <c r="C10" s="189"/>
      <c r="D10" s="190"/>
      <c r="E10" s="201"/>
      <c r="F10" s="189"/>
      <c r="G10" s="189"/>
      <c r="H10" s="189"/>
      <c r="I10" s="190"/>
      <c r="J10" s="302" t="str">
        <f>IF(AND('Mapa final'!$L$82="Muy Alta",'Mapa final'!$AI$82="Leve"),CONCATENATE("R",'Mapa final'!$A$82),"")</f>
        <v/>
      </c>
      <c r="K10" s="300"/>
      <c r="L10" s="303" t="str">
        <f>IF(AND('Mapa final'!$L$88="Muy Alta",'Mapa final'!$AI$88="Leve"),CONCATENATE("R",'Mapa final'!$A$88),"")</f>
        <v/>
      </c>
      <c r="M10" s="300"/>
      <c r="N10" s="303" t="str">
        <f>IF(AND('Mapa final'!$L$94="Muy Alta",'Mapa final'!$AI$94="Leve"),CONCATENATE("R",'Mapa final'!$A$94),"")</f>
        <v/>
      </c>
      <c r="O10" s="288"/>
      <c r="P10" s="302" t="str">
        <f>IF(AND('Mapa final'!$L$82="Muy Alta",'Mapa final'!$AI$82="Menor"),CONCATENATE("R",'Mapa final'!$A$82),"")</f>
        <v/>
      </c>
      <c r="Q10" s="300"/>
      <c r="R10" s="303" t="str">
        <f>IF(AND('Mapa final'!$L$88="Muy Alta",'Mapa final'!$AI$88="Menor"),CONCATENATE("R",'Mapa final'!$A$88),"")</f>
        <v/>
      </c>
      <c r="S10" s="300"/>
      <c r="T10" s="303" t="str">
        <f>IF(AND('Mapa final'!$L$94="Muy Alta",'Mapa final'!$AI$94="Menor"),CONCATENATE("R",'Mapa final'!$A$94),"")</f>
        <v/>
      </c>
      <c r="U10" s="288"/>
      <c r="V10" s="302" t="str">
        <f>IF(AND('Mapa final'!$L$82="Muy Alta",'Mapa final'!$AI$82="Moderado"),CONCATENATE("R",'Mapa final'!$A$82),"")</f>
        <v/>
      </c>
      <c r="W10" s="300"/>
      <c r="X10" s="303" t="str">
        <f>IF(AND('Mapa final'!$L$88="Muy Alta",'Mapa final'!$AI$88="Moderado"),CONCATENATE("R",'Mapa final'!$A$88),"")</f>
        <v/>
      </c>
      <c r="Y10" s="300"/>
      <c r="Z10" s="303" t="str">
        <f>IF(AND('Mapa final'!$L$94="Muy Alta",'Mapa final'!$AI$94="Moderado"),CONCATENATE("R",'Mapa final'!$A$94),"")</f>
        <v/>
      </c>
      <c r="AA10" s="288"/>
      <c r="AB10" s="302" t="str">
        <f>IF(AND('Mapa final'!$L$82="Muy Alta",'Mapa final'!$AI$82="Mayor"),CONCATENATE("R",'Mapa final'!$A$82),"")</f>
        <v/>
      </c>
      <c r="AC10" s="300"/>
      <c r="AD10" s="303" t="str">
        <f>IF(AND('Mapa final'!$L$88="Muy Alta",'Mapa final'!$AI$88="Mayor"),CONCATENATE("R",'Mapa final'!$A$88),"")</f>
        <v/>
      </c>
      <c r="AE10" s="300"/>
      <c r="AF10" s="303" t="str">
        <f>IF(AND('Mapa final'!$L$94="Muy Alta",'Mapa final'!$AI$94="Mayor"),CONCATENATE("R",'Mapa final'!$A$94),"")</f>
        <v/>
      </c>
      <c r="AG10" s="288"/>
      <c r="AH10" s="304" t="str">
        <f>IF(AND('Mapa final'!$L$82="Muy Alta",'Mapa final'!$AI$82="Catastrófico"),CONCATENATE("R",'Mapa final'!$A$82),"")</f>
        <v/>
      </c>
      <c r="AI10" s="300"/>
      <c r="AJ10" s="305" t="str">
        <f>IF(AND('Mapa final'!$L$88="Muy Alta",'Mapa final'!$AI$88="Catastrófico"),CONCATENATE("R",'Mapa final'!$A$88),"")</f>
        <v/>
      </c>
      <c r="AK10" s="300"/>
      <c r="AL10" s="305" t="str">
        <f>IF(AND('Mapa final'!$L$94="Muy Alta",'Mapa final'!$AI$94="Catastrófico"),CONCATENATE("R",'Mapa final'!$A$94),"")</f>
        <v/>
      </c>
      <c r="AM10" s="288"/>
      <c r="AN10" s="1"/>
      <c r="AO10" s="328"/>
      <c r="AP10" s="189"/>
      <c r="AQ10" s="189"/>
      <c r="AR10" s="189"/>
      <c r="AS10" s="189"/>
      <c r="AT10" s="329"/>
      <c r="AU10" s="1"/>
      <c r="AV10" s="1"/>
      <c r="AW10" s="1"/>
      <c r="AX10" s="1"/>
      <c r="AY10" s="1"/>
      <c r="AZ10" s="1"/>
      <c r="BA10" s="1"/>
      <c r="BB10" s="1"/>
      <c r="BC10" s="1"/>
      <c r="BD10" s="1"/>
      <c r="BE10" s="1"/>
      <c r="BF10" s="1"/>
      <c r="BG10" s="1"/>
      <c r="BH10" s="1"/>
      <c r="BI10" s="1"/>
    </row>
    <row r="11" spans="1:61" ht="15" customHeight="1" x14ac:dyDescent="0.2">
      <c r="A11" s="1"/>
      <c r="B11" s="319"/>
      <c r="C11" s="189"/>
      <c r="D11" s="190"/>
      <c r="E11" s="201"/>
      <c r="F11" s="189"/>
      <c r="G11" s="189"/>
      <c r="H11" s="189"/>
      <c r="I11" s="190"/>
      <c r="J11" s="296"/>
      <c r="K11" s="293"/>
      <c r="L11" s="289"/>
      <c r="M11" s="293"/>
      <c r="N11" s="289"/>
      <c r="O11" s="290"/>
      <c r="P11" s="296"/>
      <c r="Q11" s="293"/>
      <c r="R11" s="289"/>
      <c r="S11" s="293"/>
      <c r="T11" s="289"/>
      <c r="U11" s="290"/>
      <c r="V11" s="296"/>
      <c r="W11" s="293"/>
      <c r="X11" s="289"/>
      <c r="Y11" s="293"/>
      <c r="Z11" s="289"/>
      <c r="AA11" s="290"/>
      <c r="AB11" s="296"/>
      <c r="AC11" s="293"/>
      <c r="AD11" s="289"/>
      <c r="AE11" s="293"/>
      <c r="AF11" s="289"/>
      <c r="AG11" s="290"/>
      <c r="AH11" s="296"/>
      <c r="AI11" s="293"/>
      <c r="AJ11" s="289"/>
      <c r="AK11" s="293"/>
      <c r="AL11" s="289"/>
      <c r="AM11" s="290"/>
      <c r="AN11" s="1"/>
      <c r="AO11" s="328"/>
      <c r="AP11" s="189"/>
      <c r="AQ11" s="189"/>
      <c r="AR11" s="189"/>
      <c r="AS11" s="189"/>
      <c r="AT11" s="329"/>
      <c r="AU11" s="1"/>
      <c r="AV11" s="1"/>
      <c r="AW11" s="1"/>
      <c r="AX11" s="1"/>
      <c r="AY11" s="1"/>
      <c r="AZ11" s="1"/>
      <c r="BA11" s="1"/>
      <c r="BB11" s="1"/>
      <c r="BC11" s="1"/>
      <c r="BD11" s="1"/>
      <c r="BE11" s="1"/>
      <c r="BF11" s="1"/>
      <c r="BG11" s="1"/>
      <c r="BH11" s="1"/>
      <c r="BI11" s="1"/>
    </row>
    <row r="12" spans="1:61" ht="15" customHeight="1" x14ac:dyDescent="0.2">
      <c r="A12" s="1"/>
      <c r="B12" s="319"/>
      <c r="C12" s="189"/>
      <c r="D12" s="190"/>
      <c r="E12" s="201"/>
      <c r="F12" s="189"/>
      <c r="G12" s="189"/>
      <c r="H12" s="189"/>
      <c r="I12" s="190"/>
      <c r="J12" s="302" t="str">
        <f>IF(AND('Mapa final'!$L$100="Muy Alta",'Mapa final'!$AI$100="Leve"),CONCATENATE("R",'Mapa final'!$A$100),"")</f>
        <v/>
      </c>
      <c r="K12" s="300"/>
      <c r="L12" s="303" t="str">
        <f>IF(AND('Mapa final'!$L$106="Muy Alta",'Mapa final'!$AI$106="Leve"),CONCATENATE("R",'Mapa final'!$A$106),"")</f>
        <v/>
      </c>
      <c r="M12" s="300"/>
      <c r="N12" s="303" t="str">
        <f>IF(AND('Mapa final'!$L$112="Muy Alta",'Mapa final'!$AI$112="Leve"),CONCATENATE("R",'Mapa final'!$A$112),"")</f>
        <v/>
      </c>
      <c r="O12" s="288"/>
      <c r="P12" s="302" t="str">
        <f>IF(AND('Mapa final'!$L$100="Muy Alta",'Mapa final'!$AI$100="Menor"),CONCATENATE("R",'Mapa final'!$A$100),"")</f>
        <v/>
      </c>
      <c r="Q12" s="300"/>
      <c r="R12" s="303" t="str">
        <f>IF(AND('Mapa final'!$L$106="Muy Alta",'Mapa final'!$AI$106="Menor"),CONCATENATE("R",'Mapa final'!$A$106),"")</f>
        <v/>
      </c>
      <c r="S12" s="300"/>
      <c r="T12" s="303" t="str">
        <f>IF(AND('Mapa final'!$L$112="Muy Alta",'Mapa final'!$AI$112="Menor"),CONCATENATE("R",'Mapa final'!$A$112),"")</f>
        <v/>
      </c>
      <c r="U12" s="288"/>
      <c r="V12" s="302" t="str">
        <f>IF(AND('Mapa final'!$L$100="Muy Alta",'Mapa final'!$AI$100="Moderado"),CONCATENATE("R",'Mapa final'!$A$100),"")</f>
        <v/>
      </c>
      <c r="W12" s="300"/>
      <c r="X12" s="303" t="str">
        <f>IF(AND('Mapa final'!$L$106="Muy Alta",'Mapa final'!$AI$106="Moderado"),CONCATENATE("R",'Mapa final'!$A$106),"")</f>
        <v/>
      </c>
      <c r="Y12" s="300"/>
      <c r="Z12" s="303" t="str">
        <f>IF(AND('Mapa final'!$L$112="Muy Alta",'Mapa final'!$AI$112="Moderado"),CONCATENATE("R",'Mapa final'!$A$112),"")</f>
        <v/>
      </c>
      <c r="AA12" s="288"/>
      <c r="AB12" s="302" t="str">
        <f>IF(AND('Mapa final'!$L$100="Muy Alta",'Mapa final'!$AI$100="Mayor"),CONCATENATE("R",'Mapa final'!$A$100),"")</f>
        <v/>
      </c>
      <c r="AC12" s="300"/>
      <c r="AD12" s="303" t="str">
        <f>IF(AND('Mapa final'!$L$106="Muy Alta",'Mapa final'!$AI$106="Mayor"),CONCATENATE("R",'Mapa final'!$A$106),"")</f>
        <v/>
      </c>
      <c r="AE12" s="300"/>
      <c r="AF12" s="303" t="str">
        <f>IF(AND('Mapa final'!$L$112="Muy Alta",'Mapa final'!$AI$112="Mayor"),CONCATENATE("R",'Mapa final'!$A$112),"")</f>
        <v/>
      </c>
      <c r="AG12" s="288"/>
      <c r="AH12" s="304" t="str">
        <f>IF(AND('Mapa final'!$L$100="Muy Alta",'Mapa final'!$AI$100="Catastrófico"),CONCATENATE("R",'Mapa final'!$A$100),"")</f>
        <v/>
      </c>
      <c r="AI12" s="300"/>
      <c r="AJ12" s="305" t="str">
        <f>IF(AND('Mapa final'!$L$106="Muy Alta",'Mapa final'!$AI$106="Catastrófico"),CONCATENATE("R",'Mapa final'!$A$106),"")</f>
        <v/>
      </c>
      <c r="AK12" s="300"/>
      <c r="AL12" s="305" t="str">
        <f>IF(AND('Mapa final'!$L$112="Muy Alta",'Mapa final'!$AI$112="Catastrófico"),CONCATENATE("R",'Mapa final'!$A$112),"")</f>
        <v/>
      </c>
      <c r="AM12" s="288"/>
      <c r="AN12" s="1"/>
      <c r="AO12" s="328"/>
      <c r="AP12" s="189"/>
      <c r="AQ12" s="189"/>
      <c r="AR12" s="189"/>
      <c r="AS12" s="189"/>
      <c r="AT12" s="329"/>
      <c r="AU12" s="1"/>
      <c r="AV12" s="1"/>
      <c r="AW12" s="1"/>
      <c r="AX12" s="1"/>
      <c r="AY12" s="1"/>
      <c r="AZ12" s="1"/>
      <c r="BA12" s="1"/>
      <c r="BB12" s="1"/>
      <c r="BC12" s="1"/>
      <c r="BD12" s="1"/>
      <c r="BE12" s="1"/>
      <c r="BF12" s="1"/>
      <c r="BG12" s="1"/>
      <c r="BH12" s="1"/>
      <c r="BI12" s="1"/>
    </row>
    <row r="13" spans="1:61" ht="15.75" customHeight="1" x14ac:dyDescent="0.2">
      <c r="A13" s="1"/>
      <c r="B13" s="319"/>
      <c r="C13" s="189"/>
      <c r="D13" s="190"/>
      <c r="E13" s="309"/>
      <c r="F13" s="310"/>
      <c r="G13" s="310"/>
      <c r="H13" s="310"/>
      <c r="I13" s="313"/>
      <c r="J13" s="296"/>
      <c r="K13" s="293"/>
      <c r="L13" s="289"/>
      <c r="M13" s="293"/>
      <c r="N13" s="289"/>
      <c r="O13" s="290"/>
      <c r="P13" s="296"/>
      <c r="Q13" s="293"/>
      <c r="R13" s="289"/>
      <c r="S13" s="293"/>
      <c r="T13" s="289"/>
      <c r="U13" s="290"/>
      <c r="V13" s="296"/>
      <c r="W13" s="293"/>
      <c r="X13" s="289"/>
      <c r="Y13" s="293"/>
      <c r="Z13" s="289"/>
      <c r="AA13" s="290"/>
      <c r="AB13" s="296"/>
      <c r="AC13" s="293"/>
      <c r="AD13" s="289"/>
      <c r="AE13" s="293"/>
      <c r="AF13" s="289"/>
      <c r="AG13" s="290"/>
      <c r="AH13" s="309"/>
      <c r="AI13" s="311"/>
      <c r="AJ13" s="312"/>
      <c r="AK13" s="311"/>
      <c r="AL13" s="312"/>
      <c r="AM13" s="313"/>
      <c r="AN13" s="1"/>
      <c r="AO13" s="330"/>
      <c r="AP13" s="331"/>
      <c r="AQ13" s="331"/>
      <c r="AR13" s="331"/>
      <c r="AS13" s="331"/>
      <c r="AT13" s="332"/>
      <c r="AU13" s="1"/>
      <c r="AV13" s="1"/>
      <c r="AW13" s="1"/>
      <c r="AX13" s="1"/>
      <c r="AY13" s="1"/>
      <c r="AZ13" s="1"/>
      <c r="BA13" s="1"/>
      <c r="BB13" s="1"/>
      <c r="BC13" s="1"/>
      <c r="BD13" s="1"/>
      <c r="BE13" s="1"/>
      <c r="BF13" s="1"/>
      <c r="BG13" s="1"/>
      <c r="BH13" s="1"/>
      <c r="BI13" s="1"/>
    </row>
    <row r="14" spans="1:61" ht="15" customHeight="1" x14ac:dyDescent="0.2">
      <c r="A14" s="1"/>
      <c r="B14" s="319"/>
      <c r="C14" s="189"/>
      <c r="D14" s="190"/>
      <c r="E14" s="307" t="s">
        <v>93</v>
      </c>
      <c r="F14" s="308"/>
      <c r="G14" s="308"/>
      <c r="H14" s="308"/>
      <c r="I14" s="308"/>
      <c r="J14" s="306" t="str">
        <f ca="1">IF(AND('Mapa final'!$L$7="Alta",'Mapa final'!$AI$7="Leve"),CONCATENATE("R",'Mapa final'!$A$7),"")</f>
        <v/>
      </c>
      <c r="K14" s="292"/>
      <c r="L14" s="291" t="str">
        <f ca="1">IF(AND('Mapa final'!$L$14="Alta",'Mapa final'!$AI$14="Leve"),CONCATENATE("R",'Mapa final'!$A$14),"")</f>
        <v/>
      </c>
      <c r="M14" s="292"/>
      <c r="N14" s="291" t="str">
        <f ca="1">IF(AND('Mapa final'!$L$16="Alta",'Mapa final'!$AI$16="Leve"),CONCATENATE("R",'Mapa final'!$A$16),"")</f>
        <v/>
      </c>
      <c r="O14" s="294"/>
      <c r="P14" s="306" t="str">
        <f ca="1">IF(AND('Mapa final'!$L$7="Alta",'Mapa final'!$AI$7="Menor"),CONCATENATE("R",'Mapa final'!$A$7),"")</f>
        <v/>
      </c>
      <c r="Q14" s="292"/>
      <c r="R14" s="291" t="str">
        <f ca="1">IF(AND('Mapa final'!$L$14="Alta",'Mapa final'!$AI$14="Menor"),CONCATENATE("R",'Mapa final'!$A$14),"")</f>
        <v/>
      </c>
      <c r="S14" s="292"/>
      <c r="T14" s="291" t="str">
        <f ca="1">IF(AND('Mapa final'!$L$16="Alta",'Mapa final'!$AI$16="Menor"),CONCATENATE("R",'Mapa final'!$A$16),"")</f>
        <v/>
      </c>
      <c r="U14" s="294"/>
      <c r="V14" s="295" t="str">
        <f ca="1">IF(AND('Mapa final'!$L$7="Alta",'Mapa final'!$AI$7="Moderado"),CONCATENATE("R",'Mapa final'!$A$7),"")</f>
        <v/>
      </c>
      <c r="W14" s="292"/>
      <c r="X14" s="297" t="str">
        <f ca="1">IF(AND('Mapa final'!$L$14="Alta",'Mapa final'!$AI$14="Moderado"),CONCATENATE("R",'Mapa final'!$A$14),"")</f>
        <v/>
      </c>
      <c r="Y14" s="292"/>
      <c r="Z14" s="297" t="str">
        <f ca="1">IF(AND('Mapa final'!$L$16="Alta",'Mapa final'!$AI$16="Moderado"),CONCATENATE("R",'Mapa final'!$A$16),"")</f>
        <v/>
      </c>
      <c r="AA14" s="294"/>
      <c r="AB14" s="295" t="str">
        <f ca="1">IF(AND('Mapa final'!$L$7="Alta",'Mapa final'!$AI$7="Mayor"),CONCATENATE("R",'Mapa final'!$A$7),"")</f>
        <v/>
      </c>
      <c r="AC14" s="292"/>
      <c r="AD14" s="297" t="str">
        <f ca="1">IF(AND('Mapa final'!$L$14="Alta",'Mapa final'!$AI$14="Mayor"),CONCATENATE("R",'Mapa final'!$A$14),"")</f>
        <v/>
      </c>
      <c r="AE14" s="292"/>
      <c r="AF14" s="297" t="str">
        <f ca="1">IF(AND('Mapa final'!$L$16="Alta",'Mapa final'!$AI$16="Mayor"),CONCATENATE("R",'Mapa final'!$A$16),"")</f>
        <v/>
      </c>
      <c r="AG14" s="294"/>
      <c r="AH14" s="314" t="str">
        <f ca="1">IF(AND('Mapa final'!$L$7="Alta",'Mapa final'!$AI$7="Catastrófico"),CONCATENATE("R",'Mapa final'!$A$7),"")</f>
        <v/>
      </c>
      <c r="AI14" s="292"/>
      <c r="AJ14" s="298" t="str">
        <f ca="1">IF(AND('Mapa final'!$L$14="Alta",'Mapa final'!$AI$14="Catastrófico"),CONCATENATE("R",'Mapa final'!$A$14),"")</f>
        <v/>
      </c>
      <c r="AK14" s="292"/>
      <c r="AL14" s="298" t="str">
        <f ca="1">IF(AND('Mapa final'!$L$16="Alta",'Mapa final'!$AI$16="Catastrófico"),CONCATENATE("R",'Mapa final'!$A$16),"")</f>
        <v/>
      </c>
      <c r="AM14" s="294"/>
      <c r="AN14" s="1"/>
      <c r="AO14" s="334" t="s">
        <v>94</v>
      </c>
      <c r="AP14" s="326"/>
      <c r="AQ14" s="326"/>
      <c r="AR14" s="326"/>
      <c r="AS14" s="326"/>
      <c r="AT14" s="327"/>
      <c r="AU14" s="1"/>
      <c r="AV14" s="1"/>
      <c r="AW14" s="1"/>
      <c r="AX14" s="1"/>
      <c r="AY14" s="1"/>
      <c r="AZ14" s="1"/>
      <c r="BA14" s="1"/>
      <c r="BB14" s="1"/>
      <c r="BC14" s="1"/>
      <c r="BD14" s="1"/>
      <c r="BE14" s="1"/>
      <c r="BF14" s="1"/>
      <c r="BG14" s="1"/>
      <c r="BH14" s="1"/>
      <c r="BI14" s="1"/>
    </row>
    <row r="15" spans="1:61" ht="15" customHeight="1" x14ac:dyDescent="0.2">
      <c r="A15" s="1"/>
      <c r="B15" s="319"/>
      <c r="C15" s="189"/>
      <c r="D15" s="190"/>
      <c r="E15" s="201"/>
      <c r="F15" s="189"/>
      <c r="G15" s="189"/>
      <c r="H15" s="189"/>
      <c r="I15" s="189"/>
      <c r="J15" s="296"/>
      <c r="K15" s="293"/>
      <c r="L15" s="289"/>
      <c r="M15" s="293"/>
      <c r="N15" s="289"/>
      <c r="O15" s="290"/>
      <c r="P15" s="296"/>
      <c r="Q15" s="293"/>
      <c r="R15" s="289"/>
      <c r="S15" s="293"/>
      <c r="T15" s="289"/>
      <c r="U15" s="290"/>
      <c r="V15" s="296"/>
      <c r="W15" s="293"/>
      <c r="X15" s="289"/>
      <c r="Y15" s="293"/>
      <c r="Z15" s="289"/>
      <c r="AA15" s="290"/>
      <c r="AB15" s="296"/>
      <c r="AC15" s="293"/>
      <c r="AD15" s="289"/>
      <c r="AE15" s="293"/>
      <c r="AF15" s="289"/>
      <c r="AG15" s="290"/>
      <c r="AH15" s="296"/>
      <c r="AI15" s="293"/>
      <c r="AJ15" s="289"/>
      <c r="AK15" s="293"/>
      <c r="AL15" s="289"/>
      <c r="AM15" s="290"/>
      <c r="AN15" s="1"/>
      <c r="AO15" s="328"/>
      <c r="AP15" s="189"/>
      <c r="AQ15" s="189"/>
      <c r="AR15" s="189"/>
      <c r="AS15" s="189"/>
      <c r="AT15" s="329"/>
      <c r="AU15" s="1"/>
      <c r="AV15" s="1"/>
      <c r="AW15" s="1"/>
      <c r="AX15" s="1"/>
      <c r="AY15" s="1"/>
      <c r="AZ15" s="1"/>
      <c r="BA15" s="1"/>
      <c r="BB15" s="1"/>
      <c r="BC15" s="1"/>
      <c r="BD15" s="1"/>
      <c r="BE15" s="1"/>
      <c r="BF15" s="1"/>
      <c r="BG15" s="1"/>
      <c r="BH15" s="1"/>
      <c r="BI15" s="1"/>
    </row>
    <row r="16" spans="1:61" ht="15" customHeight="1" x14ac:dyDescent="0.2">
      <c r="A16" s="1"/>
      <c r="B16" s="319"/>
      <c r="C16" s="189"/>
      <c r="D16" s="190"/>
      <c r="E16" s="201"/>
      <c r="F16" s="189"/>
      <c r="G16" s="189"/>
      <c r="H16" s="189"/>
      <c r="I16" s="189"/>
      <c r="J16" s="301" t="str">
        <f ca="1">IF(AND('Mapa final'!$L$18="Alta",'Mapa final'!$AI$18="Leve"),CONCATENATE("R",'Mapa final'!$A$18),"")</f>
        <v/>
      </c>
      <c r="K16" s="300"/>
      <c r="L16" s="287" t="str">
        <f ca="1">IF(AND('Mapa final'!$L$32="Alta",'Mapa final'!$AI$32="Leve"),CONCATENATE("R",'Mapa final'!$A$32),"")</f>
        <v/>
      </c>
      <c r="M16" s="300"/>
      <c r="N16" s="287" t="str">
        <f ca="1">IF(AND('Mapa final'!$L$64="Alta",'Mapa final'!$AI$64="Leve"),CONCATENATE("R",'Mapa final'!$A$64),"")</f>
        <v/>
      </c>
      <c r="O16" s="288"/>
      <c r="P16" s="301" t="str">
        <f ca="1">IF(AND('Mapa final'!$L$18="Alta",'Mapa final'!$AI$18="Menor"),CONCATENATE("R",'Mapa final'!$A$18),"")</f>
        <v/>
      </c>
      <c r="Q16" s="300"/>
      <c r="R16" s="287" t="str">
        <f ca="1">IF(AND('Mapa final'!$L$32="Alta",'Mapa final'!$AI$32="Menor"),CONCATENATE("R",'Mapa final'!$A$32),"")</f>
        <v/>
      </c>
      <c r="S16" s="300"/>
      <c r="T16" s="287" t="str">
        <f ca="1">IF(AND('Mapa final'!$L$64="Alta",'Mapa final'!$AI$64="Menor"),CONCATENATE("R",'Mapa final'!$A$64),"")</f>
        <v/>
      </c>
      <c r="U16" s="288"/>
      <c r="V16" s="302" t="str">
        <f ca="1">IF(AND('Mapa final'!$L$18="Alta",'Mapa final'!$AI$18="Moderado"),CONCATENATE("R",'Mapa final'!$A$18),"")</f>
        <v/>
      </c>
      <c r="W16" s="300"/>
      <c r="X16" s="303" t="str">
        <f ca="1">IF(AND('Mapa final'!$L$32="Alta",'Mapa final'!$AI$32="Moderado"),CONCATENATE("R",'Mapa final'!$A$32),"")</f>
        <v/>
      </c>
      <c r="Y16" s="300"/>
      <c r="Z16" s="303" t="str">
        <f ca="1">IF(AND('Mapa final'!$L$64="Alta",'Mapa final'!$AI$64="Moderado"),CONCATENATE("R",'Mapa final'!$A$64),"")</f>
        <v/>
      </c>
      <c r="AA16" s="288"/>
      <c r="AB16" s="302" t="str">
        <f ca="1">IF(AND('Mapa final'!$L$18="Alta",'Mapa final'!$AI$18="Mayor"),CONCATENATE("R",'Mapa final'!$A$18),"")</f>
        <v/>
      </c>
      <c r="AC16" s="300"/>
      <c r="AD16" s="303" t="str">
        <f ca="1">IF(AND('Mapa final'!$L$32="Alta",'Mapa final'!$AI$32="Mayor"),CONCATENATE("R",'Mapa final'!$A$32),"")</f>
        <v/>
      </c>
      <c r="AE16" s="300"/>
      <c r="AF16" s="303" t="str">
        <f ca="1">IF(AND('Mapa final'!$L$64="Alta",'Mapa final'!$AI$64="Mayor"),CONCATENATE("R",'Mapa final'!$A$64),"")</f>
        <v/>
      </c>
      <c r="AG16" s="288"/>
      <c r="AH16" s="304" t="str">
        <f ca="1">IF(AND('Mapa final'!$L$18="Alta",'Mapa final'!$AI$18="Catastrófico"),CONCATENATE("R",'Mapa final'!$A$18),"")</f>
        <v/>
      </c>
      <c r="AI16" s="300"/>
      <c r="AJ16" s="305" t="str">
        <f ca="1">IF(AND('Mapa final'!$L$32="Alta",'Mapa final'!$AI$32="Catastrófico"),CONCATENATE("R",'Mapa final'!$A$32),"")</f>
        <v/>
      </c>
      <c r="AK16" s="300"/>
      <c r="AL16" s="305" t="str">
        <f ca="1">IF(AND('Mapa final'!$L$64="Alta",'Mapa final'!$AI$64="Catastrófico"),CONCATENATE("R",'Mapa final'!$A$64),"")</f>
        <v/>
      </c>
      <c r="AM16" s="288"/>
      <c r="AN16" s="1"/>
      <c r="AO16" s="328"/>
      <c r="AP16" s="189"/>
      <c r="AQ16" s="189"/>
      <c r="AR16" s="189"/>
      <c r="AS16" s="189"/>
      <c r="AT16" s="329"/>
      <c r="AU16" s="1"/>
      <c r="AV16" s="1"/>
      <c r="AW16" s="1"/>
      <c r="AX16" s="1"/>
      <c r="AY16" s="1"/>
      <c r="AZ16" s="1"/>
      <c r="BA16" s="1"/>
      <c r="BB16" s="1"/>
      <c r="BC16" s="1"/>
      <c r="BD16" s="1"/>
      <c r="BE16" s="1"/>
      <c r="BF16" s="1"/>
      <c r="BG16" s="1"/>
      <c r="BH16" s="1"/>
      <c r="BI16" s="1"/>
    </row>
    <row r="17" spans="1:61" ht="15" customHeight="1" x14ac:dyDescent="0.2">
      <c r="A17" s="1"/>
      <c r="B17" s="319"/>
      <c r="C17" s="189"/>
      <c r="D17" s="190"/>
      <c r="E17" s="201"/>
      <c r="F17" s="189"/>
      <c r="G17" s="189"/>
      <c r="H17" s="189"/>
      <c r="I17" s="189"/>
      <c r="J17" s="296"/>
      <c r="K17" s="293"/>
      <c r="L17" s="289"/>
      <c r="M17" s="293"/>
      <c r="N17" s="289"/>
      <c r="O17" s="290"/>
      <c r="P17" s="296"/>
      <c r="Q17" s="293"/>
      <c r="R17" s="289"/>
      <c r="S17" s="293"/>
      <c r="T17" s="289"/>
      <c r="U17" s="290"/>
      <c r="V17" s="296"/>
      <c r="W17" s="293"/>
      <c r="X17" s="289"/>
      <c r="Y17" s="293"/>
      <c r="Z17" s="289"/>
      <c r="AA17" s="290"/>
      <c r="AB17" s="296"/>
      <c r="AC17" s="293"/>
      <c r="AD17" s="289"/>
      <c r="AE17" s="293"/>
      <c r="AF17" s="289"/>
      <c r="AG17" s="290"/>
      <c r="AH17" s="296"/>
      <c r="AI17" s="293"/>
      <c r="AJ17" s="289"/>
      <c r="AK17" s="293"/>
      <c r="AL17" s="289"/>
      <c r="AM17" s="290"/>
      <c r="AN17" s="1"/>
      <c r="AO17" s="328"/>
      <c r="AP17" s="189"/>
      <c r="AQ17" s="189"/>
      <c r="AR17" s="189"/>
      <c r="AS17" s="189"/>
      <c r="AT17" s="329"/>
      <c r="AU17" s="1"/>
      <c r="AV17" s="1"/>
      <c r="AW17" s="1"/>
      <c r="AX17" s="1"/>
      <c r="AY17" s="1"/>
      <c r="AZ17" s="1"/>
      <c r="BA17" s="1"/>
      <c r="BB17" s="1"/>
      <c r="BC17" s="1"/>
      <c r="BD17" s="1"/>
      <c r="BE17" s="1"/>
      <c r="BF17" s="1"/>
      <c r="BG17" s="1"/>
      <c r="BH17" s="1"/>
      <c r="BI17" s="1"/>
    </row>
    <row r="18" spans="1:61" ht="15" customHeight="1" x14ac:dyDescent="0.2">
      <c r="A18" s="1"/>
      <c r="B18" s="319"/>
      <c r="C18" s="189"/>
      <c r="D18" s="190"/>
      <c r="E18" s="201"/>
      <c r="F18" s="189"/>
      <c r="G18" s="189"/>
      <c r="H18" s="189"/>
      <c r="I18" s="189"/>
      <c r="J18" s="301" t="str">
        <f>IF(AND('Mapa final'!$L$82="Alta",'Mapa final'!$AI$82="Leve"),CONCATENATE("R",'Mapa final'!$A$82),"")</f>
        <v/>
      </c>
      <c r="K18" s="300"/>
      <c r="L18" s="287" t="str">
        <f>IF(AND('Mapa final'!$L$88="Alta",'Mapa final'!$AI$88="Leve"),CONCATENATE("R",'Mapa final'!$A$88),"")</f>
        <v/>
      </c>
      <c r="M18" s="300"/>
      <c r="N18" s="287" t="str">
        <f>IF(AND('Mapa final'!$L$94="Alta",'Mapa final'!$AI$94="Leve"),CONCATENATE("R",'Mapa final'!$A$94),"")</f>
        <v/>
      </c>
      <c r="O18" s="288"/>
      <c r="P18" s="301" t="str">
        <f>IF(AND('Mapa final'!$L$82="Alta",'Mapa final'!$AI$82="Menor"),CONCATENATE("R",'Mapa final'!$A$82),"")</f>
        <v/>
      </c>
      <c r="Q18" s="300"/>
      <c r="R18" s="287" t="str">
        <f>IF(AND('Mapa final'!$L$88="Alta",'Mapa final'!$AI$88="Menor"),CONCATENATE("R",'Mapa final'!$A$88),"")</f>
        <v/>
      </c>
      <c r="S18" s="300"/>
      <c r="T18" s="287" t="str">
        <f>IF(AND('Mapa final'!$L$94="Alta",'Mapa final'!$AI$94="Menor"),CONCATENATE("R",'Mapa final'!$A$94),"")</f>
        <v/>
      </c>
      <c r="U18" s="288"/>
      <c r="V18" s="302" t="str">
        <f>IF(AND('Mapa final'!$L$82="Alta",'Mapa final'!$AI$82="Moderado"),CONCATENATE("R",'Mapa final'!$A$82),"")</f>
        <v/>
      </c>
      <c r="W18" s="300"/>
      <c r="X18" s="303" t="str">
        <f>IF(AND('Mapa final'!$L$88="Alta",'Mapa final'!$AI$88="Moderado"),CONCATENATE("R",'Mapa final'!$A$88),"")</f>
        <v/>
      </c>
      <c r="Y18" s="300"/>
      <c r="Z18" s="303" t="str">
        <f>IF(AND('Mapa final'!$L$94="Alta",'Mapa final'!$AI$94="Moderado"),CONCATENATE("R",'Mapa final'!$A$94),"")</f>
        <v/>
      </c>
      <c r="AA18" s="288"/>
      <c r="AB18" s="302" t="str">
        <f>IF(AND('Mapa final'!$L$82="Alta",'Mapa final'!$AI$82="Mayor"),CONCATENATE("R",'Mapa final'!$A$82),"")</f>
        <v/>
      </c>
      <c r="AC18" s="300"/>
      <c r="AD18" s="303" t="str">
        <f>IF(AND('Mapa final'!$L$88="Alta",'Mapa final'!$AI$88="Mayor"),CONCATENATE("R",'Mapa final'!$A$88),"")</f>
        <v/>
      </c>
      <c r="AE18" s="300"/>
      <c r="AF18" s="303" t="str">
        <f>IF(AND('Mapa final'!$L$94="Alta",'Mapa final'!$AI$94="Mayor"),CONCATENATE("R",'Mapa final'!$A$94),"")</f>
        <v/>
      </c>
      <c r="AG18" s="288"/>
      <c r="AH18" s="304" t="str">
        <f>IF(AND('Mapa final'!$L$82="Alta",'Mapa final'!$AI$82="Catastrófico"),CONCATENATE("R",'Mapa final'!$A$82),"")</f>
        <v/>
      </c>
      <c r="AI18" s="300"/>
      <c r="AJ18" s="305" t="str">
        <f>IF(AND('Mapa final'!$L$88="Alta",'Mapa final'!$AI$88="Catastrófico"),CONCATENATE("R",'Mapa final'!$A$88),"")</f>
        <v/>
      </c>
      <c r="AK18" s="300"/>
      <c r="AL18" s="305" t="str">
        <f>IF(AND('Mapa final'!$L$94="Alta",'Mapa final'!$AI$94="Catastrófico"),CONCATENATE("R",'Mapa final'!$A$94),"")</f>
        <v/>
      </c>
      <c r="AM18" s="288"/>
      <c r="AN18" s="1"/>
      <c r="AO18" s="328"/>
      <c r="AP18" s="189"/>
      <c r="AQ18" s="189"/>
      <c r="AR18" s="189"/>
      <c r="AS18" s="189"/>
      <c r="AT18" s="329"/>
      <c r="AU18" s="1"/>
      <c r="AV18" s="1"/>
      <c r="AW18" s="1"/>
      <c r="AX18" s="1"/>
      <c r="AY18" s="1"/>
      <c r="AZ18" s="1"/>
      <c r="BA18" s="1"/>
      <c r="BB18" s="1"/>
      <c r="BC18" s="1"/>
      <c r="BD18" s="1"/>
      <c r="BE18" s="1"/>
      <c r="BF18" s="1"/>
      <c r="BG18" s="1"/>
      <c r="BH18" s="1"/>
      <c r="BI18" s="1"/>
    </row>
    <row r="19" spans="1:61" ht="15" customHeight="1" x14ac:dyDescent="0.2">
      <c r="A19" s="1"/>
      <c r="B19" s="319"/>
      <c r="C19" s="189"/>
      <c r="D19" s="190"/>
      <c r="E19" s="201"/>
      <c r="F19" s="189"/>
      <c r="G19" s="189"/>
      <c r="H19" s="189"/>
      <c r="I19" s="189"/>
      <c r="J19" s="296"/>
      <c r="K19" s="293"/>
      <c r="L19" s="289"/>
      <c r="M19" s="293"/>
      <c r="N19" s="289"/>
      <c r="O19" s="290"/>
      <c r="P19" s="296"/>
      <c r="Q19" s="293"/>
      <c r="R19" s="289"/>
      <c r="S19" s="293"/>
      <c r="T19" s="289"/>
      <c r="U19" s="290"/>
      <c r="V19" s="296"/>
      <c r="W19" s="293"/>
      <c r="X19" s="289"/>
      <c r="Y19" s="293"/>
      <c r="Z19" s="289"/>
      <c r="AA19" s="290"/>
      <c r="AB19" s="296"/>
      <c r="AC19" s="293"/>
      <c r="AD19" s="289"/>
      <c r="AE19" s="293"/>
      <c r="AF19" s="289"/>
      <c r="AG19" s="290"/>
      <c r="AH19" s="296"/>
      <c r="AI19" s="293"/>
      <c r="AJ19" s="289"/>
      <c r="AK19" s="293"/>
      <c r="AL19" s="289"/>
      <c r="AM19" s="290"/>
      <c r="AN19" s="1"/>
      <c r="AO19" s="328"/>
      <c r="AP19" s="189"/>
      <c r="AQ19" s="189"/>
      <c r="AR19" s="189"/>
      <c r="AS19" s="189"/>
      <c r="AT19" s="329"/>
      <c r="AU19" s="1"/>
      <c r="AV19" s="1"/>
      <c r="AW19" s="1"/>
      <c r="AX19" s="1"/>
      <c r="AY19" s="1"/>
      <c r="AZ19" s="1"/>
      <c r="BA19" s="1"/>
      <c r="BB19" s="1"/>
      <c r="BC19" s="1"/>
      <c r="BD19" s="1"/>
      <c r="BE19" s="1"/>
      <c r="BF19" s="1"/>
      <c r="BG19" s="1"/>
      <c r="BH19" s="1"/>
      <c r="BI19" s="1"/>
    </row>
    <row r="20" spans="1:61" ht="15" customHeight="1" x14ac:dyDescent="0.2">
      <c r="A20" s="1"/>
      <c r="B20" s="319"/>
      <c r="C20" s="189"/>
      <c r="D20" s="190"/>
      <c r="E20" s="201"/>
      <c r="F20" s="189"/>
      <c r="G20" s="189"/>
      <c r="H20" s="189"/>
      <c r="I20" s="189"/>
      <c r="J20" s="301" t="str">
        <f>IF(AND('Mapa final'!$L$100="Alta",'Mapa final'!$AI$100="Leve"),CONCATENATE("R",'Mapa final'!$A$100),"")</f>
        <v/>
      </c>
      <c r="K20" s="300"/>
      <c r="L20" s="287" t="str">
        <f>IF(AND('Mapa final'!$L$106="Alta",'Mapa final'!$AI$106="Leve"),CONCATENATE("R",'Mapa final'!$A$106),"")</f>
        <v/>
      </c>
      <c r="M20" s="300"/>
      <c r="N20" s="287" t="str">
        <f>IF(AND('Mapa final'!$L$112="Alta",'Mapa final'!$AI$112="Leve"),CONCATENATE("R",'Mapa final'!$A$112),"")</f>
        <v/>
      </c>
      <c r="O20" s="288"/>
      <c r="P20" s="301" t="str">
        <f>IF(AND('Mapa final'!$L$100="Alta",'Mapa final'!$AI$100="Menor"),CONCATENATE("R",'Mapa final'!$A$100),"")</f>
        <v/>
      </c>
      <c r="Q20" s="300"/>
      <c r="R20" s="287" t="str">
        <f>IF(AND('Mapa final'!$L$106="Alta",'Mapa final'!$AI$106="Menor"),CONCATENATE("R",'Mapa final'!$A$106),"")</f>
        <v/>
      </c>
      <c r="S20" s="300"/>
      <c r="T20" s="287" t="str">
        <f>IF(AND('Mapa final'!$L$112="Alta",'Mapa final'!$AI$112="Menor"),CONCATENATE("R",'Mapa final'!$A$112),"")</f>
        <v/>
      </c>
      <c r="U20" s="288"/>
      <c r="V20" s="302" t="str">
        <f>IF(AND('Mapa final'!$L$100="Alta",'Mapa final'!$AI$100="Moderado"),CONCATENATE("R",'Mapa final'!$A$100),"")</f>
        <v/>
      </c>
      <c r="W20" s="300"/>
      <c r="X20" s="303" t="str">
        <f>IF(AND('Mapa final'!$L$106="Alta",'Mapa final'!$AI$106="Moderado"),CONCATENATE("R",'Mapa final'!$A$106),"")</f>
        <v/>
      </c>
      <c r="Y20" s="300"/>
      <c r="Z20" s="303" t="str">
        <f>IF(AND('Mapa final'!$L$112="Alta",'Mapa final'!$AI$112="Moderado"),CONCATENATE("R",'Mapa final'!$A$112),"")</f>
        <v/>
      </c>
      <c r="AA20" s="288"/>
      <c r="AB20" s="302" t="str">
        <f>IF(AND('Mapa final'!$L$100="Alta",'Mapa final'!$AI$100="Mayor"),CONCATENATE("R",'Mapa final'!$A$100),"")</f>
        <v/>
      </c>
      <c r="AC20" s="300"/>
      <c r="AD20" s="303" t="str">
        <f>IF(AND('Mapa final'!$L$106="Alta",'Mapa final'!$AI$106="Mayor"),CONCATENATE("R",'Mapa final'!$A$106),"")</f>
        <v/>
      </c>
      <c r="AE20" s="300"/>
      <c r="AF20" s="303" t="str">
        <f>IF(AND('Mapa final'!$L$112="Alta",'Mapa final'!$AI$112="Mayor"),CONCATENATE("R",'Mapa final'!$A$112),"")</f>
        <v/>
      </c>
      <c r="AG20" s="288"/>
      <c r="AH20" s="304" t="str">
        <f>IF(AND('Mapa final'!$L$100="Alta",'Mapa final'!$AI$100="Catastrófico"),CONCATENATE("R",'Mapa final'!$A$100),"")</f>
        <v/>
      </c>
      <c r="AI20" s="300"/>
      <c r="AJ20" s="305" t="str">
        <f>IF(AND('Mapa final'!$L$106="Alta",'Mapa final'!$AI$106="Catastrófico"),CONCATENATE("R",'Mapa final'!$A$106),"")</f>
        <v/>
      </c>
      <c r="AK20" s="300"/>
      <c r="AL20" s="305" t="str">
        <f>IF(AND('Mapa final'!$L$112="Alta",'Mapa final'!$AI$112="Catastrófico"),CONCATENATE("R",'Mapa final'!$A$112),"")</f>
        <v/>
      </c>
      <c r="AM20" s="288"/>
      <c r="AN20" s="1"/>
      <c r="AO20" s="328"/>
      <c r="AP20" s="189"/>
      <c r="AQ20" s="189"/>
      <c r="AR20" s="189"/>
      <c r="AS20" s="189"/>
      <c r="AT20" s="329"/>
      <c r="AU20" s="1"/>
      <c r="AV20" s="1"/>
      <c r="AW20" s="1"/>
      <c r="AX20" s="1"/>
      <c r="AY20" s="1"/>
      <c r="AZ20" s="1"/>
      <c r="BA20" s="1"/>
      <c r="BB20" s="1"/>
      <c r="BC20" s="1"/>
      <c r="BD20" s="1"/>
      <c r="BE20" s="1"/>
      <c r="BF20" s="1"/>
      <c r="BG20" s="1"/>
      <c r="BH20" s="1"/>
      <c r="BI20" s="1"/>
    </row>
    <row r="21" spans="1:61" ht="15.75" customHeight="1" x14ac:dyDescent="0.2">
      <c r="A21" s="1"/>
      <c r="B21" s="319"/>
      <c r="C21" s="189"/>
      <c r="D21" s="190"/>
      <c r="E21" s="309"/>
      <c r="F21" s="310"/>
      <c r="G21" s="310"/>
      <c r="H21" s="310"/>
      <c r="I21" s="310"/>
      <c r="J21" s="309"/>
      <c r="K21" s="311"/>
      <c r="L21" s="312"/>
      <c r="M21" s="311"/>
      <c r="N21" s="312"/>
      <c r="O21" s="313"/>
      <c r="P21" s="309"/>
      <c r="Q21" s="311"/>
      <c r="R21" s="312"/>
      <c r="S21" s="311"/>
      <c r="T21" s="312"/>
      <c r="U21" s="313"/>
      <c r="V21" s="309"/>
      <c r="W21" s="311"/>
      <c r="X21" s="312"/>
      <c r="Y21" s="311"/>
      <c r="Z21" s="312"/>
      <c r="AA21" s="313"/>
      <c r="AB21" s="309"/>
      <c r="AC21" s="311"/>
      <c r="AD21" s="312"/>
      <c r="AE21" s="311"/>
      <c r="AF21" s="312"/>
      <c r="AG21" s="313"/>
      <c r="AH21" s="309"/>
      <c r="AI21" s="311"/>
      <c r="AJ21" s="312"/>
      <c r="AK21" s="311"/>
      <c r="AL21" s="312"/>
      <c r="AM21" s="313"/>
      <c r="AN21" s="1"/>
      <c r="AO21" s="330"/>
      <c r="AP21" s="331"/>
      <c r="AQ21" s="331"/>
      <c r="AR21" s="331"/>
      <c r="AS21" s="331"/>
      <c r="AT21" s="332"/>
      <c r="AU21" s="1"/>
      <c r="AV21" s="1"/>
      <c r="AW21" s="1"/>
      <c r="AX21" s="1"/>
      <c r="AY21" s="1"/>
      <c r="AZ21" s="1"/>
      <c r="BA21" s="1"/>
      <c r="BB21" s="1"/>
      <c r="BC21" s="1"/>
      <c r="BD21" s="1"/>
      <c r="BE21" s="1"/>
      <c r="BF21" s="1"/>
      <c r="BG21" s="1"/>
      <c r="BH21" s="1"/>
      <c r="BI21" s="1"/>
    </row>
    <row r="22" spans="1:61" ht="15.75" customHeight="1" x14ac:dyDescent="0.2">
      <c r="A22" s="1"/>
      <c r="B22" s="319"/>
      <c r="C22" s="189"/>
      <c r="D22" s="190"/>
      <c r="E22" s="307" t="s">
        <v>95</v>
      </c>
      <c r="F22" s="308"/>
      <c r="G22" s="308"/>
      <c r="H22" s="308"/>
      <c r="I22" s="294"/>
      <c r="J22" s="306" t="str">
        <f ca="1">IF(AND('Mapa final'!$L$7="Media",'Mapa final'!$AI$7="Leve"),CONCATENATE("R",'Mapa final'!$A$7),"")</f>
        <v/>
      </c>
      <c r="K22" s="292"/>
      <c r="L22" s="291" t="str">
        <f ca="1">IF(AND('Mapa final'!$L$14="Media",'Mapa final'!$AI$14="Leve"),CONCATENATE("R",'Mapa final'!$A$14),"")</f>
        <v/>
      </c>
      <c r="M22" s="292"/>
      <c r="N22" s="291" t="str">
        <f ca="1">IF(AND('Mapa final'!$L$16="Media",'Mapa final'!$AI$16="Leve"),CONCATENATE("R",'Mapa final'!$A$16),"")</f>
        <v/>
      </c>
      <c r="O22" s="294"/>
      <c r="P22" s="306" t="str">
        <f ca="1">IF(AND('Mapa final'!$L$7="Media",'Mapa final'!$AI$7="Menor"),CONCATENATE("R",'Mapa final'!$A$7),"")</f>
        <v/>
      </c>
      <c r="Q22" s="292"/>
      <c r="R22" s="291" t="str">
        <f ca="1">IF(AND('Mapa final'!$L$14="Media",'Mapa final'!$AI$14="Menor"),CONCATENATE("R",'Mapa final'!$A$14),"")</f>
        <v/>
      </c>
      <c r="S22" s="292"/>
      <c r="T22" s="291" t="str">
        <f ca="1">IF(AND('Mapa final'!$L$16="Media",'Mapa final'!$AI$16="Menor"),CONCATENATE("R",'Mapa final'!$A$16),"")</f>
        <v/>
      </c>
      <c r="U22" s="294"/>
      <c r="V22" s="306" t="str">
        <f ca="1">IF(AND('Mapa final'!$L$7="Media",'Mapa final'!$AI$7="Moderado"),CONCATENATE("R",'Mapa final'!$A$7),"")</f>
        <v/>
      </c>
      <c r="W22" s="292"/>
      <c r="X22" s="291" t="str">
        <f ca="1">IF(AND('Mapa final'!$L$14="Media",'Mapa final'!$AI$14="Moderado"),CONCATENATE("R",'Mapa final'!$A$14),"")</f>
        <v>R6</v>
      </c>
      <c r="Y22" s="292"/>
      <c r="Z22" s="291" t="str">
        <f ca="1">IF(AND('Mapa final'!$L$16="Media",'Mapa final'!$AI$16="Moderado"),CONCATENATE("R",'Mapa final'!$A$16),"")</f>
        <v>R7</v>
      </c>
      <c r="AA22" s="294"/>
      <c r="AB22" s="295" t="str">
        <f ca="1">IF(AND('Mapa final'!$L$7="Media",'Mapa final'!$AI$7="Mayor"),CONCATENATE("R",'Mapa final'!$A$7),"")</f>
        <v/>
      </c>
      <c r="AC22" s="292"/>
      <c r="AD22" s="297" t="str">
        <f ca="1">IF(AND('Mapa final'!$L$14="Media",'Mapa final'!$AI$14="Mayor"),CONCATENATE("R",'Mapa final'!$A$14),"")</f>
        <v/>
      </c>
      <c r="AE22" s="292"/>
      <c r="AF22" s="297" t="str">
        <f ca="1">IF(AND('Mapa final'!$L$16="Media",'Mapa final'!$AI$16="Mayor"),CONCATENATE("R",'Mapa final'!$A$16),"")</f>
        <v/>
      </c>
      <c r="AG22" s="294"/>
      <c r="AH22" s="314" t="str">
        <f ca="1">IF(AND('Mapa final'!$L$7="Media",'Mapa final'!$AI$7="Catastrófico"),CONCATENATE("R",'Mapa final'!$A$7),"")</f>
        <v/>
      </c>
      <c r="AI22" s="292"/>
      <c r="AJ22" s="298" t="str">
        <f ca="1">IF(AND('Mapa final'!$L$14="Media",'Mapa final'!$AI$14="Catastrófico"),CONCATENATE("R",'Mapa final'!$A$14),"")</f>
        <v/>
      </c>
      <c r="AK22" s="292"/>
      <c r="AL22" s="298" t="str">
        <f ca="1">IF(AND('Mapa final'!$L$16="Media",'Mapa final'!$AI$16="Catastrófico"),CONCATENATE("R",'Mapa final'!$A$16),"")</f>
        <v/>
      </c>
      <c r="AM22" s="294"/>
      <c r="AN22" s="1"/>
      <c r="AO22" s="335" t="s">
        <v>96</v>
      </c>
      <c r="AP22" s="326"/>
      <c r="AQ22" s="326"/>
      <c r="AR22" s="326"/>
      <c r="AS22" s="326"/>
      <c r="AT22" s="327"/>
      <c r="AU22" s="1"/>
      <c r="AV22" s="1"/>
      <c r="AW22" s="1"/>
      <c r="AX22" s="1"/>
      <c r="AY22" s="1"/>
      <c r="AZ22" s="1"/>
      <c r="BA22" s="1"/>
      <c r="BB22" s="1"/>
      <c r="BC22" s="1"/>
      <c r="BD22" s="1"/>
      <c r="BE22" s="1"/>
      <c r="BF22" s="1"/>
      <c r="BG22" s="1"/>
      <c r="BH22" s="1"/>
      <c r="BI22" s="1"/>
    </row>
    <row r="23" spans="1:61" ht="15.75" customHeight="1" x14ac:dyDescent="0.2">
      <c r="A23" s="1"/>
      <c r="B23" s="319"/>
      <c r="C23" s="189"/>
      <c r="D23" s="190"/>
      <c r="E23" s="201"/>
      <c r="F23" s="189"/>
      <c r="G23" s="189"/>
      <c r="H23" s="189"/>
      <c r="I23" s="190"/>
      <c r="J23" s="296"/>
      <c r="K23" s="293"/>
      <c r="L23" s="289"/>
      <c r="M23" s="293"/>
      <c r="N23" s="289"/>
      <c r="O23" s="290"/>
      <c r="P23" s="296"/>
      <c r="Q23" s="293"/>
      <c r="R23" s="289"/>
      <c r="S23" s="293"/>
      <c r="T23" s="289"/>
      <c r="U23" s="290"/>
      <c r="V23" s="296"/>
      <c r="W23" s="293"/>
      <c r="X23" s="289"/>
      <c r="Y23" s="293"/>
      <c r="Z23" s="289"/>
      <c r="AA23" s="290"/>
      <c r="AB23" s="296"/>
      <c r="AC23" s="293"/>
      <c r="AD23" s="289"/>
      <c r="AE23" s="293"/>
      <c r="AF23" s="289"/>
      <c r="AG23" s="290"/>
      <c r="AH23" s="296"/>
      <c r="AI23" s="293"/>
      <c r="AJ23" s="289"/>
      <c r="AK23" s="293"/>
      <c r="AL23" s="289"/>
      <c r="AM23" s="290"/>
      <c r="AN23" s="1"/>
      <c r="AO23" s="328"/>
      <c r="AP23" s="189"/>
      <c r="AQ23" s="189"/>
      <c r="AR23" s="189"/>
      <c r="AS23" s="189"/>
      <c r="AT23" s="329"/>
      <c r="AU23" s="1"/>
      <c r="AV23" s="1"/>
      <c r="AW23" s="1"/>
      <c r="AX23" s="1"/>
      <c r="AY23" s="1"/>
      <c r="AZ23" s="1"/>
      <c r="BA23" s="1"/>
      <c r="BB23" s="1"/>
      <c r="BC23" s="1"/>
      <c r="BD23" s="1"/>
      <c r="BE23" s="1"/>
      <c r="BF23" s="1"/>
      <c r="BG23" s="1"/>
      <c r="BH23" s="1"/>
      <c r="BI23" s="1"/>
    </row>
    <row r="24" spans="1:61" ht="15.75" customHeight="1" x14ac:dyDescent="0.2">
      <c r="A24" s="1"/>
      <c r="B24" s="319"/>
      <c r="C24" s="189"/>
      <c r="D24" s="190"/>
      <c r="E24" s="201"/>
      <c r="F24" s="189"/>
      <c r="G24" s="189"/>
      <c r="H24" s="189"/>
      <c r="I24" s="190"/>
      <c r="J24" s="301" t="str">
        <f ca="1">IF(AND('Mapa final'!$L$18="Media",'Mapa final'!$AI$18="Leve"),CONCATENATE("R",'Mapa final'!$A$18),"")</f>
        <v/>
      </c>
      <c r="K24" s="300"/>
      <c r="L24" s="287" t="str">
        <f ca="1">IF(AND('Mapa final'!$L$32="Media",'Mapa final'!$AI$32="Leve"),CONCATENATE("R",'Mapa final'!$A$32),"")</f>
        <v/>
      </c>
      <c r="M24" s="300"/>
      <c r="N24" s="287" t="str">
        <f ca="1">IF(AND('Mapa final'!$L$64="Media",'Mapa final'!$AI$64="Leve"),CONCATENATE("R",'Mapa final'!$A$64),"")</f>
        <v/>
      </c>
      <c r="O24" s="288"/>
      <c r="P24" s="301" t="str">
        <f ca="1">IF(AND('Mapa final'!$L$18="Media",'Mapa final'!$AI$18="Menor"),CONCATENATE("R",'Mapa final'!$A$18),"")</f>
        <v/>
      </c>
      <c r="Q24" s="300"/>
      <c r="R24" s="287" t="str">
        <f ca="1">IF(AND('Mapa final'!$L$32="Media",'Mapa final'!$AI$32="Menor"),CONCATENATE("R",'Mapa final'!$A$32),"")</f>
        <v/>
      </c>
      <c r="S24" s="300"/>
      <c r="T24" s="287" t="str">
        <f ca="1">IF(AND('Mapa final'!$L$64="Media",'Mapa final'!$AI$64="Menor"),CONCATENATE("R",'Mapa final'!$A$64),"")</f>
        <v/>
      </c>
      <c r="U24" s="288"/>
      <c r="V24" s="301" t="str">
        <f ca="1">IF(AND('Mapa final'!$L$18="Media",'Mapa final'!$AI$18="Moderado"),CONCATENATE("R",'Mapa final'!$A$18),"")</f>
        <v>R8</v>
      </c>
      <c r="W24" s="300"/>
      <c r="X24" s="287" t="str">
        <f ca="1">IF(AND('Mapa final'!$L$32="Media",'Mapa final'!$AI$32="Moderado"),CONCATENATE("R",'Mapa final'!$A$32),"")</f>
        <v/>
      </c>
      <c r="Y24" s="300"/>
      <c r="Z24" s="287" t="str">
        <f ca="1">IF(AND('Mapa final'!$L$64="Media",'Mapa final'!$AI$64="Moderado"),CONCATENATE("R",'Mapa final'!$A$64),"")</f>
        <v/>
      </c>
      <c r="AA24" s="288"/>
      <c r="AB24" s="302" t="str">
        <f ca="1">IF(AND('Mapa final'!$L$18="Media",'Mapa final'!$AI$18="Mayor"),CONCATENATE("R",'Mapa final'!$A$18),"")</f>
        <v/>
      </c>
      <c r="AC24" s="300"/>
      <c r="AD24" s="303" t="str">
        <f ca="1">IF(AND('Mapa final'!$L$32="Media",'Mapa final'!$AI$32="Mayor"),CONCATENATE("R",'Mapa final'!$A$32),"")</f>
        <v>R13</v>
      </c>
      <c r="AE24" s="300"/>
      <c r="AF24" s="303" t="str">
        <f ca="1">IF(AND('Mapa final'!$L$64="Media",'Mapa final'!$AI$64="Mayor"),CONCATENATE("R",'Mapa final'!$A$64),"")</f>
        <v/>
      </c>
      <c r="AG24" s="288"/>
      <c r="AH24" s="304" t="str">
        <f ca="1">IF(AND('Mapa final'!$L$18="Media",'Mapa final'!$AI$18="Catastrófico"),CONCATENATE("R",'Mapa final'!$A$18),"")</f>
        <v/>
      </c>
      <c r="AI24" s="300"/>
      <c r="AJ24" s="305" t="str">
        <f ca="1">IF(AND('Mapa final'!$L$32="Media",'Mapa final'!$AI$32="Catastrófico"),CONCATENATE("R",'Mapa final'!$A$32),"")</f>
        <v/>
      </c>
      <c r="AK24" s="300"/>
      <c r="AL24" s="305" t="str">
        <f ca="1">IF(AND('Mapa final'!$L$64="Media",'Mapa final'!$AI$64="Catastrófico"),CONCATENATE("R",'Mapa final'!$A$64),"")</f>
        <v/>
      </c>
      <c r="AM24" s="288"/>
      <c r="AN24" s="1"/>
      <c r="AO24" s="328"/>
      <c r="AP24" s="189"/>
      <c r="AQ24" s="189"/>
      <c r="AR24" s="189"/>
      <c r="AS24" s="189"/>
      <c r="AT24" s="329"/>
      <c r="AU24" s="1"/>
      <c r="AV24" s="1"/>
      <c r="AW24" s="1"/>
      <c r="AX24" s="1"/>
      <c r="AY24" s="1"/>
      <c r="AZ24" s="1"/>
      <c r="BA24" s="1"/>
      <c r="BB24" s="1"/>
      <c r="BC24" s="1"/>
      <c r="BD24" s="1"/>
      <c r="BE24" s="1"/>
      <c r="BF24" s="1"/>
      <c r="BG24" s="1"/>
      <c r="BH24" s="1"/>
      <c r="BI24" s="1"/>
    </row>
    <row r="25" spans="1:61" ht="15.75" customHeight="1" x14ac:dyDescent="0.2">
      <c r="A25" s="1"/>
      <c r="B25" s="319"/>
      <c r="C25" s="189"/>
      <c r="D25" s="190"/>
      <c r="E25" s="201"/>
      <c r="F25" s="189"/>
      <c r="G25" s="189"/>
      <c r="H25" s="189"/>
      <c r="I25" s="190"/>
      <c r="J25" s="296"/>
      <c r="K25" s="293"/>
      <c r="L25" s="289"/>
      <c r="M25" s="293"/>
      <c r="N25" s="289"/>
      <c r="O25" s="290"/>
      <c r="P25" s="296"/>
      <c r="Q25" s="293"/>
      <c r="R25" s="289"/>
      <c r="S25" s="293"/>
      <c r="T25" s="289"/>
      <c r="U25" s="290"/>
      <c r="V25" s="296"/>
      <c r="W25" s="293"/>
      <c r="X25" s="289"/>
      <c r="Y25" s="293"/>
      <c r="Z25" s="289"/>
      <c r="AA25" s="290"/>
      <c r="AB25" s="296"/>
      <c r="AC25" s="293"/>
      <c r="AD25" s="289"/>
      <c r="AE25" s="293"/>
      <c r="AF25" s="289"/>
      <c r="AG25" s="290"/>
      <c r="AH25" s="296"/>
      <c r="AI25" s="293"/>
      <c r="AJ25" s="289"/>
      <c r="AK25" s="293"/>
      <c r="AL25" s="289"/>
      <c r="AM25" s="290"/>
      <c r="AN25" s="1"/>
      <c r="AO25" s="328"/>
      <c r="AP25" s="189"/>
      <c r="AQ25" s="189"/>
      <c r="AR25" s="189"/>
      <c r="AS25" s="189"/>
      <c r="AT25" s="329"/>
      <c r="AU25" s="1"/>
      <c r="AV25" s="1"/>
      <c r="AW25" s="1"/>
      <c r="AX25" s="1"/>
      <c r="AY25" s="1"/>
      <c r="AZ25" s="1"/>
      <c r="BA25" s="1"/>
      <c r="BB25" s="1"/>
      <c r="BC25" s="1"/>
      <c r="BD25" s="1"/>
      <c r="BE25" s="1"/>
      <c r="BF25" s="1"/>
      <c r="BG25" s="1"/>
      <c r="BH25" s="1"/>
      <c r="BI25" s="1"/>
    </row>
    <row r="26" spans="1:61" ht="15.75" customHeight="1" x14ac:dyDescent="0.2">
      <c r="A26" s="1"/>
      <c r="B26" s="319"/>
      <c r="C26" s="189"/>
      <c r="D26" s="190"/>
      <c r="E26" s="201"/>
      <c r="F26" s="189"/>
      <c r="G26" s="189"/>
      <c r="H26" s="189"/>
      <c r="I26" s="190"/>
      <c r="J26" s="301" t="str">
        <f>IF(AND('Mapa final'!$L$82="Media",'Mapa final'!$AI$82="Leve"),CONCATENATE("R",'Mapa final'!$A$82),"")</f>
        <v/>
      </c>
      <c r="K26" s="300"/>
      <c r="L26" s="287" t="str">
        <f>IF(AND('Mapa final'!$L$88="Media",'Mapa final'!$AI$88="Leve"),CONCATENATE("R",'Mapa final'!$A$88),"")</f>
        <v/>
      </c>
      <c r="M26" s="300"/>
      <c r="N26" s="287" t="str">
        <f>IF(AND('Mapa final'!$L$94="Media",'Mapa final'!$AI$94="Leve"),CONCATENATE("R",'Mapa final'!$A$94),"")</f>
        <v/>
      </c>
      <c r="O26" s="288"/>
      <c r="P26" s="301" t="str">
        <f>IF(AND('Mapa final'!$L$82="Media",'Mapa final'!$AI$82="Menor"),CONCATENATE("R",'Mapa final'!$A$82),"")</f>
        <v/>
      </c>
      <c r="Q26" s="300"/>
      <c r="R26" s="287" t="str">
        <f>IF(AND('Mapa final'!$L$88="Media",'Mapa final'!$AI$88="Menor"),CONCATENATE("R",'Mapa final'!$A$88),"")</f>
        <v/>
      </c>
      <c r="S26" s="300"/>
      <c r="T26" s="287" t="str">
        <f>IF(AND('Mapa final'!$L$94="Media",'Mapa final'!$AI$94="Menor"),CONCATENATE("R",'Mapa final'!$A$94),"")</f>
        <v/>
      </c>
      <c r="U26" s="288"/>
      <c r="V26" s="301" t="str">
        <f>IF(AND('Mapa final'!$L$82="Media",'Mapa final'!$AI$82="Moderado"),CONCATENATE("R",'Mapa final'!$A$82),"")</f>
        <v/>
      </c>
      <c r="W26" s="300"/>
      <c r="X26" s="287" t="str">
        <f>IF(AND('Mapa final'!$L$88="Media",'Mapa final'!$AI$88="Moderado"),CONCATENATE("R",'Mapa final'!$A$88),"")</f>
        <v/>
      </c>
      <c r="Y26" s="300"/>
      <c r="Z26" s="287" t="str">
        <f>IF(AND('Mapa final'!$L$94="Media",'Mapa final'!$AI$94="Moderado"),CONCATENATE("R",'Mapa final'!$A$94),"")</f>
        <v/>
      </c>
      <c r="AA26" s="288"/>
      <c r="AB26" s="302" t="str">
        <f>IF(AND('Mapa final'!$L$82="Media",'Mapa final'!$AI$82="Mayor"),CONCATENATE("R",'Mapa final'!$A$82),"")</f>
        <v/>
      </c>
      <c r="AC26" s="300"/>
      <c r="AD26" s="303" t="str">
        <f>IF(AND('Mapa final'!$L$88="Media",'Mapa final'!$AI$88="Mayor"),CONCATENATE("R",'Mapa final'!$A$88),"")</f>
        <v/>
      </c>
      <c r="AE26" s="300"/>
      <c r="AF26" s="303" t="str">
        <f>IF(AND('Mapa final'!$L$94="Media",'Mapa final'!$AI$94="Mayor"),CONCATENATE("R",'Mapa final'!$A$94),"")</f>
        <v/>
      </c>
      <c r="AG26" s="288"/>
      <c r="AH26" s="304" t="str">
        <f>IF(AND('Mapa final'!$L$82="Media",'Mapa final'!$AI$82="Catastrófico"),CONCATENATE("R",'Mapa final'!$A$82),"")</f>
        <v/>
      </c>
      <c r="AI26" s="300"/>
      <c r="AJ26" s="305" t="str">
        <f>IF(AND('Mapa final'!$L$88="Media",'Mapa final'!$AI$88="Catastrófico"),CONCATENATE("R",'Mapa final'!$A$88),"")</f>
        <v/>
      </c>
      <c r="AK26" s="300"/>
      <c r="AL26" s="305" t="str">
        <f>IF(AND('Mapa final'!$L$94="Media",'Mapa final'!$AI$94="Catastrófico"),CONCATENATE("R",'Mapa final'!$A$94),"")</f>
        <v/>
      </c>
      <c r="AM26" s="288"/>
      <c r="AN26" s="1"/>
      <c r="AO26" s="328"/>
      <c r="AP26" s="189"/>
      <c r="AQ26" s="189"/>
      <c r="AR26" s="189"/>
      <c r="AS26" s="189"/>
      <c r="AT26" s="329"/>
      <c r="AU26" s="1"/>
      <c r="AV26" s="1"/>
      <c r="AW26" s="1"/>
      <c r="AX26" s="1"/>
      <c r="AY26" s="1"/>
      <c r="AZ26" s="1"/>
      <c r="BA26" s="1"/>
      <c r="BB26" s="1"/>
      <c r="BC26" s="1"/>
      <c r="BD26" s="1"/>
      <c r="BE26" s="1"/>
      <c r="BF26" s="1"/>
      <c r="BG26" s="1"/>
      <c r="BH26" s="1"/>
      <c r="BI26" s="1"/>
    </row>
    <row r="27" spans="1:61" ht="15.75" customHeight="1" x14ac:dyDescent="0.2">
      <c r="A27" s="1"/>
      <c r="B27" s="319"/>
      <c r="C27" s="189"/>
      <c r="D27" s="190"/>
      <c r="E27" s="201"/>
      <c r="F27" s="189"/>
      <c r="G27" s="189"/>
      <c r="H27" s="189"/>
      <c r="I27" s="190"/>
      <c r="J27" s="296"/>
      <c r="K27" s="293"/>
      <c r="L27" s="289"/>
      <c r="M27" s="293"/>
      <c r="N27" s="289"/>
      <c r="O27" s="290"/>
      <c r="P27" s="296"/>
      <c r="Q27" s="293"/>
      <c r="R27" s="289"/>
      <c r="S27" s="293"/>
      <c r="T27" s="289"/>
      <c r="U27" s="290"/>
      <c r="V27" s="296"/>
      <c r="W27" s="293"/>
      <c r="X27" s="289"/>
      <c r="Y27" s="293"/>
      <c r="Z27" s="289"/>
      <c r="AA27" s="290"/>
      <c r="AB27" s="296"/>
      <c r="AC27" s="293"/>
      <c r="AD27" s="289"/>
      <c r="AE27" s="293"/>
      <c r="AF27" s="289"/>
      <c r="AG27" s="290"/>
      <c r="AH27" s="296"/>
      <c r="AI27" s="293"/>
      <c r="AJ27" s="289"/>
      <c r="AK27" s="293"/>
      <c r="AL27" s="289"/>
      <c r="AM27" s="290"/>
      <c r="AN27" s="1"/>
      <c r="AO27" s="328"/>
      <c r="AP27" s="189"/>
      <c r="AQ27" s="189"/>
      <c r="AR27" s="189"/>
      <c r="AS27" s="189"/>
      <c r="AT27" s="329"/>
      <c r="AU27" s="1"/>
      <c r="AV27" s="1"/>
      <c r="AW27" s="1"/>
      <c r="AX27" s="1"/>
      <c r="AY27" s="1"/>
      <c r="AZ27" s="1"/>
      <c r="BA27" s="1"/>
      <c r="BB27" s="1"/>
      <c r="BC27" s="1"/>
      <c r="BD27" s="1"/>
      <c r="BE27" s="1"/>
      <c r="BF27" s="1"/>
      <c r="BG27" s="1"/>
      <c r="BH27" s="1"/>
      <c r="BI27" s="1"/>
    </row>
    <row r="28" spans="1:61" ht="15.75" customHeight="1" x14ac:dyDescent="0.2">
      <c r="A28" s="1"/>
      <c r="B28" s="319"/>
      <c r="C28" s="189"/>
      <c r="D28" s="190"/>
      <c r="E28" s="201"/>
      <c r="F28" s="189"/>
      <c r="G28" s="189"/>
      <c r="H28" s="189"/>
      <c r="I28" s="190"/>
      <c r="J28" s="301" t="str">
        <f>IF(AND('Mapa final'!$L$100="Media",'Mapa final'!$AI$100="Leve"),CONCATENATE("R",'Mapa final'!$A$100),"")</f>
        <v/>
      </c>
      <c r="K28" s="300"/>
      <c r="L28" s="287" t="str">
        <f>IF(AND('Mapa final'!$L$106="Media",'Mapa final'!$AI$106="Leve"),CONCATENATE("R",'Mapa final'!$A$106),"")</f>
        <v/>
      </c>
      <c r="M28" s="300"/>
      <c r="N28" s="287" t="str">
        <f>IF(AND('Mapa final'!$L$112="Media",'Mapa final'!$AI$112="Leve"),CONCATENATE("R",'Mapa final'!$A$112),"")</f>
        <v/>
      </c>
      <c r="O28" s="288"/>
      <c r="P28" s="301" t="str">
        <f>IF(AND('Mapa final'!$L$100="Media",'Mapa final'!$AI$100="Menor"),CONCATENATE("R",'Mapa final'!$A$100),"")</f>
        <v/>
      </c>
      <c r="Q28" s="300"/>
      <c r="R28" s="287" t="str">
        <f>IF(AND('Mapa final'!$L$106="Media",'Mapa final'!$AI$106="Menor"),CONCATENATE("R",'Mapa final'!$A$106),"")</f>
        <v/>
      </c>
      <c r="S28" s="300"/>
      <c r="T28" s="287" t="str">
        <f>IF(AND('Mapa final'!$L$112="Media",'Mapa final'!$AI$112="Menor"),CONCATENATE("R",'Mapa final'!$A$112),"")</f>
        <v/>
      </c>
      <c r="U28" s="288"/>
      <c r="V28" s="301" t="str">
        <f>IF(AND('Mapa final'!$L$100="Media",'Mapa final'!$AI$100="Moderado"),CONCATENATE("R",'Mapa final'!$A$100),"")</f>
        <v/>
      </c>
      <c r="W28" s="300"/>
      <c r="X28" s="287" t="str">
        <f>IF(AND('Mapa final'!$L$106="Media",'Mapa final'!$AI$106="Moderado"),CONCATENATE("R",'Mapa final'!$A$106),"")</f>
        <v/>
      </c>
      <c r="Y28" s="300"/>
      <c r="Z28" s="287" t="str">
        <f>IF(AND('Mapa final'!$L$112="Media",'Mapa final'!$AI$112="Moderado"),CONCATENATE("R",'Mapa final'!$A$112),"")</f>
        <v/>
      </c>
      <c r="AA28" s="288"/>
      <c r="AB28" s="302" t="str">
        <f>IF(AND('Mapa final'!$L$100="Media",'Mapa final'!$AI$100="Mayor"),CONCATENATE("R",'Mapa final'!$A$100),"")</f>
        <v/>
      </c>
      <c r="AC28" s="300"/>
      <c r="AD28" s="303" t="str">
        <f>IF(AND('Mapa final'!$L$106="Media",'Mapa final'!$AI$106="Mayor"),CONCATENATE("R",'Mapa final'!$A$106),"")</f>
        <v/>
      </c>
      <c r="AE28" s="300"/>
      <c r="AF28" s="303" t="str">
        <f>IF(AND('Mapa final'!$L$112="Media",'Mapa final'!$AI$112="Mayor"),CONCATENATE("R",'Mapa final'!$A$112),"")</f>
        <v/>
      </c>
      <c r="AG28" s="288"/>
      <c r="AH28" s="304" t="str">
        <f>IF(AND('Mapa final'!$L$100="Media",'Mapa final'!$AI$100="Catastrófico"),CONCATENATE("R",'Mapa final'!$A$100),"")</f>
        <v/>
      </c>
      <c r="AI28" s="300"/>
      <c r="AJ28" s="305" t="str">
        <f>IF(AND('Mapa final'!$L$106="Media",'Mapa final'!$AI$106="Catastrófico"),CONCATENATE("R",'Mapa final'!$A$106),"")</f>
        <v/>
      </c>
      <c r="AK28" s="300"/>
      <c r="AL28" s="305" t="str">
        <f>IF(AND('Mapa final'!$L$112="Media",'Mapa final'!$AI$112="Catastrófico"),CONCATENATE("R",'Mapa final'!$A$112),"")</f>
        <v/>
      </c>
      <c r="AM28" s="288"/>
      <c r="AN28" s="1"/>
      <c r="AO28" s="328"/>
      <c r="AP28" s="189"/>
      <c r="AQ28" s="189"/>
      <c r="AR28" s="189"/>
      <c r="AS28" s="189"/>
      <c r="AT28" s="329"/>
      <c r="AU28" s="1"/>
      <c r="AV28" s="1"/>
      <c r="AW28" s="1"/>
      <c r="AX28" s="1"/>
      <c r="AY28" s="1"/>
      <c r="AZ28" s="1"/>
      <c r="BA28" s="1"/>
      <c r="BB28" s="1"/>
      <c r="BC28" s="1"/>
      <c r="BD28" s="1"/>
      <c r="BE28" s="1"/>
      <c r="BF28" s="1"/>
      <c r="BG28" s="1"/>
      <c r="BH28" s="1"/>
      <c r="BI28" s="1"/>
    </row>
    <row r="29" spans="1:61" ht="15.75" customHeight="1" x14ac:dyDescent="0.2">
      <c r="A29" s="1"/>
      <c r="B29" s="319"/>
      <c r="C29" s="189"/>
      <c r="D29" s="190"/>
      <c r="E29" s="309"/>
      <c r="F29" s="310"/>
      <c r="G29" s="310"/>
      <c r="H29" s="310"/>
      <c r="I29" s="313"/>
      <c r="J29" s="296"/>
      <c r="K29" s="293"/>
      <c r="L29" s="289"/>
      <c r="M29" s="293"/>
      <c r="N29" s="289"/>
      <c r="O29" s="290"/>
      <c r="P29" s="309"/>
      <c r="Q29" s="311"/>
      <c r="R29" s="312"/>
      <c r="S29" s="311"/>
      <c r="T29" s="312"/>
      <c r="U29" s="313"/>
      <c r="V29" s="309"/>
      <c r="W29" s="311"/>
      <c r="X29" s="312"/>
      <c r="Y29" s="311"/>
      <c r="Z29" s="312"/>
      <c r="AA29" s="313"/>
      <c r="AB29" s="309"/>
      <c r="AC29" s="311"/>
      <c r="AD29" s="312"/>
      <c r="AE29" s="311"/>
      <c r="AF29" s="312"/>
      <c r="AG29" s="313"/>
      <c r="AH29" s="309"/>
      <c r="AI29" s="311"/>
      <c r="AJ29" s="312"/>
      <c r="AK29" s="311"/>
      <c r="AL29" s="312"/>
      <c r="AM29" s="313"/>
      <c r="AN29" s="1"/>
      <c r="AO29" s="330"/>
      <c r="AP29" s="331"/>
      <c r="AQ29" s="331"/>
      <c r="AR29" s="331"/>
      <c r="AS29" s="331"/>
      <c r="AT29" s="332"/>
      <c r="AU29" s="1"/>
      <c r="AV29" s="1"/>
      <c r="AW29" s="1"/>
      <c r="AX29" s="1"/>
      <c r="AY29" s="1"/>
      <c r="AZ29" s="1"/>
      <c r="BA29" s="1"/>
      <c r="BB29" s="1"/>
      <c r="BC29" s="1"/>
      <c r="BD29" s="1"/>
      <c r="BE29" s="1"/>
      <c r="BF29" s="1"/>
      <c r="BG29" s="1"/>
      <c r="BH29" s="1"/>
      <c r="BI29" s="1"/>
    </row>
    <row r="30" spans="1:61" ht="15.75" customHeight="1" x14ac:dyDescent="0.2">
      <c r="A30" s="1"/>
      <c r="B30" s="319"/>
      <c r="C30" s="189"/>
      <c r="D30" s="190"/>
      <c r="E30" s="307" t="s">
        <v>97</v>
      </c>
      <c r="F30" s="308"/>
      <c r="G30" s="308"/>
      <c r="H30" s="308"/>
      <c r="I30" s="308"/>
      <c r="J30" s="324" t="str">
        <f ca="1">IF(AND('Mapa final'!$L$7="Baja",'Mapa final'!$AI$7="Leve"),CONCATENATE("R",'Mapa final'!$A$7),"")</f>
        <v/>
      </c>
      <c r="K30" s="292"/>
      <c r="L30" s="323" t="str">
        <f ca="1">IF(AND('Mapa final'!$L$14="Baja",'Mapa final'!$AI$14="Leve"),CONCATENATE("R",'Mapa final'!$A$14),"")</f>
        <v/>
      </c>
      <c r="M30" s="292"/>
      <c r="N30" s="323" t="str">
        <f ca="1">IF(AND('Mapa final'!$L$16="Baja",'Mapa final'!$AI$16="Leve"),CONCATENATE("R",'Mapa final'!$A$16),"")</f>
        <v/>
      </c>
      <c r="O30" s="294"/>
      <c r="P30" s="291" t="str">
        <f ca="1">IF(AND('Mapa final'!$L$7="Baja",'Mapa final'!$AI$7="Menor"),CONCATENATE("R",'Mapa final'!$A$7),"")</f>
        <v/>
      </c>
      <c r="Q30" s="292"/>
      <c r="R30" s="291" t="str">
        <f ca="1">IF(AND('Mapa final'!$L$14="Baja",'Mapa final'!$AI$14="Menor"),CONCATENATE("R",'Mapa final'!$A$14),"")</f>
        <v/>
      </c>
      <c r="S30" s="292"/>
      <c r="T30" s="291" t="str">
        <f ca="1">IF(AND('Mapa final'!$L$16="Baja",'Mapa final'!$AI$16="Menor"),CONCATENATE("R",'Mapa final'!$A$16),"")</f>
        <v/>
      </c>
      <c r="U30" s="294"/>
      <c r="V30" s="306" t="str">
        <f ca="1">IF(AND('Mapa final'!$L$7="Baja",'Mapa final'!$AI$7="Moderado"),CONCATENATE("R",'Mapa final'!$A$7),"")</f>
        <v>R1</v>
      </c>
      <c r="W30" s="292"/>
      <c r="X30" s="291" t="str">
        <f ca="1">IF(AND('Mapa final'!$L$14="Baja",'Mapa final'!$AI$14="Moderado"),CONCATENATE("R",'Mapa final'!$A$14),"")</f>
        <v/>
      </c>
      <c r="Y30" s="292"/>
      <c r="Z30" s="291" t="str">
        <f ca="1">IF(AND('Mapa final'!$L$16="Baja",'Mapa final'!$AI$16="Moderado"),CONCATENATE("R",'Mapa final'!$A$16),"")</f>
        <v/>
      </c>
      <c r="AA30" s="294"/>
      <c r="AB30" s="295" t="str">
        <f ca="1">IF(AND('Mapa final'!$L$7="Baja",'Mapa final'!$AI$7="Mayor"),CONCATENATE("R",'Mapa final'!$A$7),"")</f>
        <v/>
      </c>
      <c r="AC30" s="292"/>
      <c r="AD30" s="297" t="str">
        <f ca="1">IF(AND('Mapa final'!$L$14="Baja",'Mapa final'!$AI$14="Mayor"),CONCATENATE("R",'Mapa final'!$A$14),"")</f>
        <v/>
      </c>
      <c r="AE30" s="292"/>
      <c r="AF30" s="297" t="str">
        <f ca="1">IF(AND('Mapa final'!$L$16="Baja",'Mapa final'!$AI$16="Mayor"),CONCATENATE("R",'Mapa final'!$A$16),"")</f>
        <v/>
      </c>
      <c r="AG30" s="294"/>
      <c r="AH30" s="314" t="str">
        <f ca="1">IF(AND('Mapa final'!$L$7="Baja",'Mapa final'!$AI$7="Catastrófico"),CONCATENATE("R",'Mapa final'!$A$7),"")</f>
        <v/>
      </c>
      <c r="AI30" s="292"/>
      <c r="AJ30" s="298" t="str">
        <f ca="1">IF(AND('Mapa final'!$L$14="Baja",'Mapa final'!$AI$14="Catastrófico"),CONCATENATE("R",'Mapa final'!$A$14),"")</f>
        <v/>
      </c>
      <c r="AK30" s="292"/>
      <c r="AL30" s="298" t="str">
        <f ca="1">IF(AND('Mapa final'!$L$16="Baja",'Mapa final'!$AI$16="Catastrófico"),CONCATENATE("R",'Mapa final'!$A$16),"")</f>
        <v/>
      </c>
      <c r="AM30" s="294"/>
      <c r="AN30" s="1"/>
      <c r="AO30" s="333" t="s">
        <v>98</v>
      </c>
      <c r="AP30" s="326"/>
      <c r="AQ30" s="326"/>
      <c r="AR30" s="326"/>
      <c r="AS30" s="326"/>
      <c r="AT30" s="327"/>
      <c r="AU30" s="1"/>
      <c r="AV30" s="1"/>
      <c r="AW30" s="1"/>
      <c r="AX30" s="1"/>
      <c r="AY30" s="1"/>
      <c r="AZ30" s="1"/>
      <c r="BA30" s="1"/>
      <c r="BB30" s="1"/>
      <c r="BC30" s="1"/>
      <c r="BD30" s="1"/>
      <c r="BE30" s="1"/>
      <c r="BF30" s="1"/>
      <c r="BG30" s="1"/>
      <c r="BH30" s="1"/>
      <c r="BI30" s="1"/>
    </row>
    <row r="31" spans="1:61" ht="15.75" customHeight="1" x14ac:dyDescent="0.2">
      <c r="A31" s="1"/>
      <c r="B31" s="319"/>
      <c r="C31" s="189"/>
      <c r="D31" s="190"/>
      <c r="E31" s="201"/>
      <c r="F31" s="189"/>
      <c r="G31" s="189"/>
      <c r="H31" s="189"/>
      <c r="I31" s="189"/>
      <c r="J31" s="296"/>
      <c r="K31" s="293"/>
      <c r="L31" s="289"/>
      <c r="M31" s="293"/>
      <c r="N31" s="289"/>
      <c r="O31" s="290"/>
      <c r="P31" s="289"/>
      <c r="Q31" s="293"/>
      <c r="R31" s="289"/>
      <c r="S31" s="293"/>
      <c r="T31" s="289"/>
      <c r="U31" s="290"/>
      <c r="V31" s="296"/>
      <c r="W31" s="293"/>
      <c r="X31" s="289"/>
      <c r="Y31" s="293"/>
      <c r="Z31" s="289"/>
      <c r="AA31" s="290"/>
      <c r="AB31" s="296"/>
      <c r="AC31" s="293"/>
      <c r="AD31" s="289"/>
      <c r="AE31" s="293"/>
      <c r="AF31" s="289"/>
      <c r="AG31" s="290"/>
      <c r="AH31" s="296"/>
      <c r="AI31" s="293"/>
      <c r="AJ31" s="289"/>
      <c r="AK31" s="293"/>
      <c r="AL31" s="289"/>
      <c r="AM31" s="290"/>
      <c r="AN31" s="1"/>
      <c r="AO31" s="328"/>
      <c r="AP31" s="189"/>
      <c r="AQ31" s="189"/>
      <c r="AR31" s="189"/>
      <c r="AS31" s="189"/>
      <c r="AT31" s="329"/>
      <c r="AU31" s="1"/>
      <c r="AV31" s="1"/>
      <c r="AW31" s="1"/>
      <c r="AX31" s="1"/>
      <c r="AY31" s="1"/>
      <c r="AZ31" s="1"/>
      <c r="BA31" s="1"/>
      <c r="BB31" s="1"/>
      <c r="BC31" s="1"/>
      <c r="BD31" s="1"/>
      <c r="BE31" s="1"/>
      <c r="BF31" s="1"/>
      <c r="BG31" s="1"/>
      <c r="BH31" s="1"/>
      <c r="BI31" s="1"/>
    </row>
    <row r="32" spans="1:61" ht="15.75" customHeight="1" x14ac:dyDescent="0.2">
      <c r="A32" s="1"/>
      <c r="B32" s="319"/>
      <c r="C32" s="189"/>
      <c r="D32" s="190"/>
      <c r="E32" s="201"/>
      <c r="F32" s="189"/>
      <c r="G32" s="189"/>
      <c r="H32" s="189"/>
      <c r="I32" s="189"/>
      <c r="J32" s="315" t="str">
        <f ca="1">IF(AND('Mapa final'!$L$18="Baja",'Mapa final'!$AI$18="Leve"),CONCATENATE("R",'Mapa final'!$A$18),"")</f>
        <v/>
      </c>
      <c r="K32" s="300"/>
      <c r="L32" s="299" t="str">
        <f ca="1">IF(AND('Mapa final'!$L$32="Baja",'Mapa final'!$AI$32="Leve"),CONCATENATE("R",'Mapa final'!$A$32),"")</f>
        <v/>
      </c>
      <c r="M32" s="300"/>
      <c r="N32" s="299" t="str">
        <f ca="1">IF(AND('Mapa final'!$L$64="Baja",'Mapa final'!$AI$64="Leve"),CONCATENATE("R",'Mapa final'!$A$64),"")</f>
        <v/>
      </c>
      <c r="O32" s="288"/>
      <c r="P32" s="287" t="str">
        <f ca="1">IF(AND('Mapa final'!$L$18="Baja",'Mapa final'!$AI$18="Menor"),CONCATENATE("R",'Mapa final'!$A$18),"")</f>
        <v/>
      </c>
      <c r="Q32" s="300"/>
      <c r="R32" s="287" t="str">
        <f ca="1">IF(AND('Mapa final'!$L$32="Baja",'Mapa final'!$AI$32="Menor"),CONCATENATE("R",'Mapa final'!$A$32),"")</f>
        <v/>
      </c>
      <c r="S32" s="300"/>
      <c r="T32" s="287" t="str">
        <f ca="1">IF(AND('Mapa final'!$L$64="Baja",'Mapa final'!$AI$64="Menor"),CONCATENATE("R",'Mapa final'!$A$64),"")</f>
        <v/>
      </c>
      <c r="U32" s="288"/>
      <c r="V32" s="301" t="str">
        <f ca="1">IF(AND('Mapa final'!$L$18="Baja",'Mapa final'!$AI$18="Moderado"),CONCATENATE("R",'Mapa final'!$A$18),"")</f>
        <v/>
      </c>
      <c r="W32" s="300"/>
      <c r="X32" s="287" t="str">
        <f ca="1">IF(AND('Mapa final'!$L$32="Baja",'Mapa final'!$AI$32="Moderado"),CONCATENATE("R",'Mapa final'!$A$32),"")</f>
        <v/>
      </c>
      <c r="Y32" s="300"/>
      <c r="Z32" s="287" t="str">
        <f ca="1">IF(AND('Mapa final'!$L$64="Baja",'Mapa final'!$AI$64="Moderado"),CONCATENATE("R",'Mapa final'!$A$64),"")</f>
        <v/>
      </c>
      <c r="AA32" s="288"/>
      <c r="AB32" s="302" t="str">
        <f ca="1">IF(AND('Mapa final'!$L$18="Baja",'Mapa final'!$AI$18="Mayor"),CONCATENATE("R",'Mapa final'!$A$18),"")</f>
        <v/>
      </c>
      <c r="AC32" s="300"/>
      <c r="AD32" s="303" t="str">
        <f ca="1">IF(AND('Mapa final'!$L$32="Baja",'Mapa final'!$AI$32="Mayor"),CONCATENATE("R",'Mapa final'!$A$32),"")</f>
        <v/>
      </c>
      <c r="AE32" s="300"/>
      <c r="AF32" s="303" t="str">
        <f ca="1">IF(AND('Mapa final'!$L$64="Baja",'Mapa final'!$AI$64="Mayor"),CONCATENATE("R",'Mapa final'!$A$64),"")</f>
        <v/>
      </c>
      <c r="AG32" s="288"/>
      <c r="AH32" s="304" t="str">
        <f ca="1">IF(AND('Mapa final'!$L$18="Baja",'Mapa final'!$AI$18="Catastrófico"),CONCATENATE("R",'Mapa final'!$A$18),"")</f>
        <v/>
      </c>
      <c r="AI32" s="300"/>
      <c r="AJ32" s="305" t="str">
        <f ca="1">IF(AND('Mapa final'!$L$32="Baja",'Mapa final'!$AI$32="Catastrófico"),CONCATENATE("R",'Mapa final'!$A$32),"")</f>
        <v/>
      </c>
      <c r="AK32" s="300"/>
      <c r="AL32" s="305" t="str">
        <f ca="1">IF(AND('Mapa final'!$L$64="Baja",'Mapa final'!$AI$64="Catastrófico"),CONCATENATE("R",'Mapa final'!$A$64),"")</f>
        <v/>
      </c>
      <c r="AM32" s="288"/>
      <c r="AN32" s="1"/>
      <c r="AO32" s="328"/>
      <c r="AP32" s="189"/>
      <c r="AQ32" s="189"/>
      <c r="AR32" s="189"/>
      <c r="AS32" s="189"/>
      <c r="AT32" s="329"/>
      <c r="AU32" s="1"/>
      <c r="AV32" s="1"/>
      <c r="AW32" s="1"/>
      <c r="AX32" s="1"/>
      <c r="AY32" s="1"/>
      <c r="AZ32" s="1"/>
      <c r="BA32" s="1"/>
      <c r="BB32" s="1"/>
      <c r="BC32" s="1"/>
      <c r="BD32" s="1"/>
      <c r="BE32" s="1"/>
      <c r="BF32" s="1"/>
      <c r="BG32" s="1"/>
      <c r="BH32" s="1"/>
      <c r="BI32" s="1"/>
    </row>
    <row r="33" spans="1:61" ht="15.75" customHeight="1" x14ac:dyDescent="0.2">
      <c r="A33" s="1"/>
      <c r="B33" s="319"/>
      <c r="C33" s="189"/>
      <c r="D33" s="190"/>
      <c r="E33" s="201"/>
      <c r="F33" s="189"/>
      <c r="G33" s="189"/>
      <c r="H33" s="189"/>
      <c r="I33" s="189"/>
      <c r="J33" s="296"/>
      <c r="K33" s="293"/>
      <c r="L33" s="289"/>
      <c r="M33" s="293"/>
      <c r="N33" s="289"/>
      <c r="O33" s="290"/>
      <c r="P33" s="289"/>
      <c r="Q33" s="293"/>
      <c r="R33" s="289"/>
      <c r="S33" s="293"/>
      <c r="T33" s="289"/>
      <c r="U33" s="290"/>
      <c r="V33" s="296"/>
      <c r="W33" s="293"/>
      <c r="X33" s="289"/>
      <c r="Y33" s="293"/>
      <c r="Z33" s="289"/>
      <c r="AA33" s="290"/>
      <c r="AB33" s="296"/>
      <c r="AC33" s="293"/>
      <c r="AD33" s="289"/>
      <c r="AE33" s="293"/>
      <c r="AF33" s="289"/>
      <c r="AG33" s="290"/>
      <c r="AH33" s="296"/>
      <c r="AI33" s="293"/>
      <c r="AJ33" s="289"/>
      <c r="AK33" s="293"/>
      <c r="AL33" s="289"/>
      <c r="AM33" s="290"/>
      <c r="AN33" s="1"/>
      <c r="AO33" s="328"/>
      <c r="AP33" s="189"/>
      <c r="AQ33" s="189"/>
      <c r="AR33" s="189"/>
      <c r="AS33" s="189"/>
      <c r="AT33" s="329"/>
      <c r="AU33" s="1"/>
      <c r="AV33" s="1"/>
      <c r="AW33" s="1"/>
      <c r="AX33" s="1"/>
      <c r="AY33" s="1"/>
      <c r="AZ33" s="1"/>
      <c r="BA33" s="1"/>
      <c r="BB33" s="1"/>
      <c r="BC33" s="1"/>
      <c r="BD33" s="1"/>
      <c r="BE33" s="1"/>
      <c r="BF33" s="1"/>
      <c r="BG33" s="1"/>
      <c r="BH33" s="1"/>
      <c r="BI33" s="1"/>
    </row>
    <row r="34" spans="1:61" ht="15.75" customHeight="1" x14ac:dyDescent="0.2">
      <c r="A34" s="1"/>
      <c r="B34" s="319"/>
      <c r="C34" s="189"/>
      <c r="D34" s="190"/>
      <c r="E34" s="201"/>
      <c r="F34" s="189"/>
      <c r="G34" s="189"/>
      <c r="H34" s="189"/>
      <c r="I34" s="189"/>
      <c r="J34" s="315" t="str">
        <f>IF(AND('Mapa final'!$L$82="Baja",'Mapa final'!$AI$82="Leve"),CONCATENATE("R",'Mapa final'!$A$82),"")</f>
        <v/>
      </c>
      <c r="K34" s="300"/>
      <c r="L34" s="299" t="str">
        <f>IF(AND('Mapa final'!$L$88="Baja",'Mapa final'!$AI$88="Leve"),CONCATENATE("R",'Mapa final'!$A$88),"")</f>
        <v/>
      </c>
      <c r="M34" s="300"/>
      <c r="N34" s="299" t="str">
        <f>IF(AND('Mapa final'!$L$94="Baja",'Mapa final'!$AI$94="Leve"),CONCATENATE("R",'Mapa final'!$A$94),"")</f>
        <v/>
      </c>
      <c r="O34" s="288"/>
      <c r="P34" s="287" t="str">
        <f>IF(AND('Mapa final'!$L$82="Baja",'Mapa final'!$AI$82="Menor"),CONCATENATE("R",'Mapa final'!$A$82),"")</f>
        <v/>
      </c>
      <c r="Q34" s="300"/>
      <c r="R34" s="287" t="str">
        <f>IF(AND('Mapa final'!$L$88="Baja",'Mapa final'!$AI$88="Menor"),CONCATENATE("R",'Mapa final'!$A$88),"")</f>
        <v/>
      </c>
      <c r="S34" s="300"/>
      <c r="T34" s="287" t="str">
        <f>IF(AND('Mapa final'!$L$94="Baja",'Mapa final'!$AI$94="Menor"),CONCATENATE("R",'Mapa final'!$A$94),"")</f>
        <v/>
      </c>
      <c r="U34" s="288"/>
      <c r="V34" s="301" t="str">
        <f>IF(AND('Mapa final'!$L$82="Baja",'Mapa final'!$AI$82="Moderado"),CONCATENATE("R",'Mapa final'!$A$82),"")</f>
        <v>R32</v>
      </c>
      <c r="W34" s="300"/>
      <c r="X34" s="287" t="str">
        <f>IF(AND('Mapa final'!$L$88="Baja",'Mapa final'!$AI$88="Moderado"),CONCATENATE("R",'Mapa final'!$A$88),"")</f>
        <v/>
      </c>
      <c r="Y34" s="300"/>
      <c r="Z34" s="287" t="str">
        <f>IF(AND('Mapa final'!$L$94="Baja",'Mapa final'!$AI$94="Moderado"),CONCATENATE("R",'Mapa final'!$A$94),"")</f>
        <v/>
      </c>
      <c r="AA34" s="288"/>
      <c r="AB34" s="302" t="str">
        <f>IF(AND('Mapa final'!$L$82="Baja",'Mapa final'!$AI$82="Mayor"),CONCATENATE("R",'Mapa final'!$A$82),"")</f>
        <v/>
      </c>
      <c r="AC34" s="300"/>
      <c r="AD34" s="303" t="str">
        <f>IF(AND('Mapa final'!$L$88="Baja",'Mapa final'!$AI$88="Mayor"),CONCATENATE("R",'Mapa final'!$A$88),"")</f>
        <v/>
      </c>
      <c r="AE34" s="300"/>
      <c r="AF34" s="303" t="str">
        <f>IF(AND('Mapa final'!$L$94="Baja",'Mapa final'!$AI$94="Mayor"),CONCATENATE("R",'Mapa final'!$A$94),"")</f>
        <v/>
      </c>
      <c r="AG34" s="288"/>
      <c r="AH34" s="304" t="str">
        <f>IF(AND('Mapa final'!$L$82="Baja",'Mapa final'!$AI$82="Catastrófico"),CONCATENATE("R",'Mapa final'!$A$82),"")</f>
        <v/>
      </c>
      <c r="AI34" s="300"/>
      <c r="AJ34" s="305" t="str">
        <f>IF(AND('Mapa final'!$L$88="Baja",'Mapa final'!$AI$88="Catastrófico"),CONCATENATE("R",'Mapa final'!$A$88),"")</f>
        <v/>
      </c>
      <c r="AK34" s="300"/>
      <c r="AL34" s="305" t="str">
        <f>IF(AND('Mapa final'!$L$94="Baja",'Mapa final'!$AI$94="Catastrófico"),CONCATENATE("R",'Mapa final'!$A$94),"")</f>
        <v/>
      </c>
      <c r="AM34" s="288"/>
      <c r="AN34" s="1"/>
      <c r="AO34" s="328"/>
      <c r="AP34" s="189"/>
      <c r="AQ34" s="189"/>
      <c r="AR34" s="189"/>
      <c r="AS34" s="189"/>
      <c r="AT34" s="329"/>
      <c r="AU34" s="1"/>
      <c r="AV34" s="1"/>
      <c r="AW34" s="1"/>
      <c r="AX34" s="1"/>
      <c r="AY34" s="1"/>
      <c r="AZ34" s="1"/>
      <c r="BA34" s="1"/>
      <c r="BB34" s="1"/>
      <c r="BC34" s="1"/>
      <c r="BD34" s="1"/>
      <c r="BE34" s="1"/>
      <c r="BF34" s="1"/>
      <c r="BG34" s="1"/>
      <c r="BH34" s="1"/>
      <c r="BI34" s="1"/>
    </row>
    <row r="35" spans="1:61" ht="15.75" customHeight="1" x14ac:dyDescent="0.2">
      <c r="A35" s="1"/>
      <c r="B35" s="319"/>
      <c r="C35" s="189"/>
      <c r="D35" s="190"/>
      <c r="E35" s="201"/>
      <c r="F35" s="189"/>
      <c r="G35" s="189"/>
      <c r="H35" s="189"/>
      <c r="I35" s="189"/>
      <c r="J35" s="296"/>
      <c r="K35" s="293"/>
      <c r="L35" s="289"/>
      <c r="M35" s="293"/>
      <c r="N35" s="289"/>
      <c r="O35" s="290"/>
      <c r="P35" s="289"/>
      <c r="Q35" s="293"/>
      <c r="R35" s="289"/>
      <c r="S35" s="293"/>
      <c r="T35" s="289"/>
      <c r="U35" s="290"/>
      <c r="V35" s="296"/>
      <c r="W35" s="293"/>
      <c r="X35" s="289"/>
      <c r="Y35" s="293"/>
      <c r="Z35" s="289"/>
      <c r="AA35" s="290"/>
      <c r="AB35" s="296"/>
      <c r="AC35" s="293"/>
      <c r="AD35" s="289"/>
      <c r="AE35" s="293"/>
      <c r="AF35" s="289"/>
      <c r="AG35" s="290"/>
      <c r="AH35" s="296"/>
      <c r="AI35" s="293"/>
      <c r="AJ35" s="289"/>
      <c r="AK35" s="293"/>
      <c r="AL35" s="289"/>
      <c r="AM35" s="290"/>
      <c r="AN35" s="1"/>
      <c r="AO35" s="328"/>
      <c r="AP35" s="189"/>
      <c r="AQ35" s="189"/>
      <c r="AR35" s="189"/>
      <c r="AS35" s="189"/>
      <c r="AT35" s="329"/>
      <c r="AU35" s="1"/>
      <c r="AV35" s="1"/>
      <c r="AW35" s="1"/>
      <c r="AX35" s="1"/>
      <c r="AY35" s="1"/>
      <c r="AZ35" s="1"/>
      <c r="BA35" s="1"/>
      <c r="BB35" s="1"/>
      <c r="BC35" s="1"/>
      <c r="BD35" s="1"/>
      <c r="BE35" s="1"/>
      <c r="BF35" s="1"/>
      <c r="BG35" s="1"/>
      <c r="BH35" s="1"/>
      <c r="BI35" s="1"/>
    </row>
    <row r="36" spans="1:61" ht="15.75" customHeight="1" x14ac:dyDescent="0.2">
      <c r="A36" s="1"/>
      <c r="B36" s="319"/>
      <c r="C36" s="189"/>
      <c r="D36" s="190"/>
      <c r="E36" s="201"/>
      <c r="F36" s="189"/>
      <c r="G36" s="189"/>
      <c r="H36" s="189"/>
      <c r="I36" s="189"/>
      <c r="J36" s="315" t="str">
        <f>IF(AND('Mapa final'!$L$100="Baja",'Mapa final'!$AI$100="Leve"),CONCATENATE("R",'Mapa final'!$A$100),"")</f>
        <v/>
      </c>
      <c r="K36" s="300"/>
      <c r="L36" s="299" t="str">
        <f>IF(AND('Mapa final'!$L$106="Baja",'Mapa final'!$AI$106="Leve"),CONCATENATE("R",'Mapa final'!$A$106),"")</f>
        <v/>
      </c>
      <c r="M36" s="300"/>
      <c r="N36" s="299" t="str">
        <f>IF(AND('Mapa final'!$L$112="Baja",'Mapa final'!$AI$112="Leve"),CONCATENATE("R",'Mapa final'!$A$112),"")</f>
        <v/>
      </c>
      <c r="O36" s="288"/>
      <c r="P36" s="287" t="str">
        <f>IF(AND('Mapa final'!$L$100="Baja",'Mapa final'!$AI$100="Menor"),CONCATENATE("R",'Mapa final'!$A$100),"")</f>
        <v/>
      </c>
      <c r="Q36" s="300"/>
      <c r="R36" s="287" t="str">
        <f>IF(AND('Mapa final'!$L$106="Baja",'Mapa final'!$AI$106="Menor"),CONCATENATE("R",'Mapa final'!$A$106),"")</f>
        <v/>
      </c>
      <c r="S36" s="300"/>
      <c r="T36" s="287" t="str">
        <f>IF(AND('Mapa final'!$L$112="Baja",'Mapa final'!$AI$112="Menor"),CONCATENATE("R",'Mapa final'!$A$112),"")</f>
        <v/>
      </c>
      <c r="U36" s="288"/>
      <c r="V36" s="301" t="str">
        <f>IF(AND('Mapa final'!$L$100="Baja",'Mapa final'!$AI$100="Moderado"),CONCATENATE("R",'Mapa final'!$A$100),"")</f>
        <v/>
      </c>
      <c r="W36" s="300"/>
      <c r="X36" s="287" t="str">
        <f>IF(AND('Mapa final'!$L$106="Baja",'Mapa final'!$AI$106="Moderado"),CONCATENATE("R",'Mapa final'!$A$106),"")</f>
        <v/>
      </c>
      <c r="Y36" s="300"/>
      <c r="Z36" s="287" t="str">
        <f>IF(AND('Mapa final'!$L$112="Baja",'Mapa final'!$AI$112="Moderado"),CONCATENATE("R",'Mapa final'!$A$112),"")</f>
        <v/>
      </c>
      <c r="AA36" s="288"/>
      <c r="AB36" s="302" t="str">
        <f>IF(AND('Mapa final'!$L$100="Baja",'Mapa final'!$AI$100="Mayor"),CONCATENATE("R",'Mapa final'!$A$100),"")</f>
        <v/>
      </c>
      <c r="AC36" s="300"/>
      <c r="AD36" s="303" t="str">
        <f>IF(AND('Mapa final'!$L$106="Baja",'Mapa final'!$AI$106="Mayor"),CONCATENATE("R",'Mapa final'!$A$106),"")</f>
        <v/>
      </c>
      <c r="AE36" s="300"/>
      <c r="AF36" s="303" t="str">
        <f>IF(AND('Mapa final'!$L$112="Baja",'Mapa final'!$AI$112="Mayor"),CONCATENATE("R",'Mapa final'!$A$112),"")</f>
        <v/>
      </c>
      <c r="AG36" s="288"/>
      <c r="AH36" s="304" t="str">
        <f>IF(AND('Mapa final'!$L$100="Baja",'Mapa final'!$AI$100="Catastrófico"),CONCATENATE("R",'Mapa final'!$A$100),"")</f>
        <v/>
      </c>
      <c r="AI36" s="300"/>
      <c r="AJ36" s="305" t="str">
        <f>IF(AND('Mapa final'!$L$106="Baja",'Mapa final'!$AI$106="Catastrófico"),CONCATENATE("R",'Mapa final'!$A$106),"")</f>
        <v/>
      </c>
      <c r="AK36" s="300"/>
      <c r="AL36" s="305" t="str">
        <f>IF(AND('Mapa final'!$L$112="Baja",'Mapa final'!$AI$112="Catastrófico"),CONCATENATE("R",'Mapa final'!$A$112),"")</f>
        <v/>
      </c>
      <c r="AM36" s="288"/>
      <c r="AN36" s="1"/>
      <c r="AO36" s="328"/>
      <c r="AP36" s="189"/>
      <c r="AQ36" s="189"/>
      <c r="AR36" s="189"/>
      <c r="AS36" s="189"/>
      <c r="AT36" s="329"/>
      <c r="AU36" s="1"/>
      <c r="AV36" s="1"/>
      <c r="AW36" s="1"/>
      <c r="AX36" s="1"/>
      <c r="AY36" s="1"/>
      <c r="AZ36" s="1"/>
      <c r="BA36" s="1"/>
      <c r="BB36" s="1"/>
      <c r="BC36" s="1"/>
      <c r="BD36" s="1"/>
      <c r="BE36" s="1"/>
      <c r="BF36" s="1"/>
      <c r="BG36" s="1"/>
      <c r="BH36" s="1"/>
      <c r="BI36" s="1"/>
    </row>
    <row r="37" spans="1:61" ht="15.75" customHeight="1" x14ac:dyDescent="0.2">
      <c r="A37" s="1"/>
      <c r="B37" s="319"/>
      <c r="C37" s="189"/>
      <c r="D37" s="190"/>
      <c r="E37" s="309"/>
      <c r="F37" s="310"/>
      <c r="G37" s="310"/>
      <c r="H37" s="310"/>
      <c r="I37" s="310"/>
      <c r="J37" s="309"/>
      <c r="K37" s="311"/>
      <c r="L37" s="312"/>
      <c r="M37" s="311"/>
      <c r="N37" s="312"/>
      <c r="O37" s="313"/>
      <c r="P37" s="312"/>
      <c r="Q37" s="311"/>
      <c r="R37" s="312"/>
      <c r="S37" s="311"/>
      <c r="T37" s="312"/>
      <c r="U37" s="313"/>
      <c r="V37" s="309"/>
      <c r="W37" s="311"/>
      <c r="X37" s="312"/>
      <c r="Y37" s="311"/>
      <c r="Z37" s="312"/>
      <c r="AA37" s="313"/>
      <c r="AB37" s="309"/>
      <c r="AC37" s="311"/>
      <c r="AD37" s="312"/>
      <c r="AE37" s="311"/>
      <c r="AF37" s="312"/>
      <c r="AG37" s="313"/>
      <c r="AH37" s="309"/>
      <c r="AI37" s="311"/>
      <c r="AJ37" s="312"/>
      <c r="AK37" s="311"/>
      <c r="AL37" s="312"/>
      <c r="AM37" s="313"/>
      <c r="AN37" s="1"/>
      <c r="AO37" s="330"/>
      <c r="AP37" s="331"/>
      <c r="AQ37" s="331"/>
      <c r="AR37" s="331"/>
      <c r="AS37" s="331"/>
      <c r="AT37" s="332"/>
      <c r="AU37" s="1"/>
      <c r="AV37" s="1"/>
      <c r="AW37" s="1"/>
      <c r="AX37" s="1"/>
      <c r="AY37" s="1"/>
      <c r="AZ37" s="1"/>
      <c r="BA37" s="1"/>
      <c r="BB37" s="1"/>
      <c r="BC37" s="1"/>
      <c r="BD37" s="1"/>
      <c r="BE37" s="1"/>
      <c r="BF37" s="1"/>
      <c r="BG37" s="1"/>
      <c r="BH37" s="1"/>
      <c r="BI37" s="1"/>
    </row>
    <row r="38" spans="1:61" ht="15.75" customHeight="1" x14ac:dyDescent="0.2">
      <c r="A38" s="1"/>
      <c r="B38" s="319"/>
      <c r="C38" s="189"/>
      <c r="D38" s="190"/>
      <c r="E38" s="307" t="s">
        <v>99</v>
      </c>
      <c r="F38" s="308"/>
      <c r="G38" s="308"/>
      <c r="H38" s="308"/>
      <c r="I38" s="294"/>
      <c r="J38" s="324" t="str">
        <f ca="1">IF(AND('Mapa final'!$L$7="Muy Baja",'Mapa final'!$AI$7="Leve"),CONCATENATE("R",'Mapa final'!$A$7),"")</f>
        <v/>
      </c>
      <c r="K38" s="292"/>
      <c r="L38" s="323" t="str">
        <f ca="1">IF(AND('Mapa final'!$L$14="Muy Baja",'Mapa final'!$AI$14="Leve"),CONCATENATE("R",'Mapa final'!$A$14),"")</f>
        <v/>
      </c>
      <c r="M38" s="292"/>
      <c r="N38" s="323" t="str">
        <f ca="1">IF(AND('Mapa final'!$L$16="Muy Baja",'Mapa final'!$AI$16="Leve"),CONCATENATE("R",'Mapa final'!$A$16),"")</f>
        <v/>
      </c>
      <c r="O38" s="294"/>
      <c r="P38" s="324" t="str">
        <f ca="1">IF(AND('Mapa final'!$L$7="Muy Baja",'Mapa final'!$AI$7="Menor"),CONCATENATE("R",'Mapa final'!$A$7),"")</f>
        <v/>
      </c>
      <c r="Q38" s="292"/>
      <c r="R38" s="323" t="str">
        <f ca="1">IF(AND('Mapa final'!$L$14="Muy Baja",'Mapa final'!$AI$14="Menor"),CONCATENATE("R",'Mapa final'!$A$14),"")</f>
        <v/>
      </c>
      <c r="S38" s="292"/>
      <c r="T38" s="323" t="str">
        <f ca="1">IF(AND('Mapa final'!$L$16="Muy Baja",'Mapa final'!$AI$16="Menor"),CONCATENATE("R",'Mapa final'!$A$16),"")</f>
        <v/>
      </c>
      <c r="U38" s="294"/>
      <c r="V38" s="306" t="str">
        <f ca="1">IF(AND('Mapa final'!$L$7="Muy Baja",'Mapa final'!$AI$7="Moderado"),CONCATENATE("R",'Mapa final'!$A$7),"")</f>
        <v/>
      </c>
      <c r="W38" s="292"/>
      <c r="X38" s="291" t="str">
        <f ca="1">IF(AND('Mapa final'!$L$14="Muy Baja",'Mapa final'!$AI$14="Moderado"),CONCATENATE("R",'Mapa final'!$A$14),"")</f>
        <v/>
      </c>
      <c r="Y38" s="292"/>
      <c r="Z38" s="291" t="str">
        <f ca="1">IF(AND('Mapa final'!$L$16="Muy Baja",'Mapa final'!$AI$16="Moderado"),CONCATENATE("R",'Mapa final'!$A$16),"")</f>
        <v/>
      </c>
      <c r="AA38" s="294"/>
      <c r="AB38" s="295" t="str">
        <f ca="1">IF(AND('Mapa final'!$L$7="Muy Baja",'Mapa final'!$AI$7="Mayor"),CONCATENATE("R",'Mapa final'!$A$7),"")</f>
        <v/>
      </c>
      <c r="AC38" s="292"/>
      <c r="AD38" s="297" t="str">
        <f ca="1">IF(AND('Mapa final'!$L$14="Muy Baja",'Mapa final'!$AI$14="Mayor"),CONCATENATE("R",'Mapa final'!$A$14),"")</f>
        <v/>
      </c>
      <c r="AE38" s="292"/>
      <c r="AF38" s="297" t="str">
        <f ca="1">IF(AND('Mapa final'!$L$16="Muy Baja",'Mapa final'!$AI$16="Mayor"),CONCATENATE("R",'Mapa final'!$A$16),"")</f>
        <v/>
      </c>
      <c r="AG38" s="294"/>
      <c r="AH38" s="314" t="str">
        <f ca="1">IF(AND('Mapa final'!$L$7="Muy Baja",'Mapa final'!$AI$7="Catastrófico"),CONCATENATE("R",'Mapa final'!$A$7),"")</f>
        <v/>
      </c>
      <c r="AI38" s="292"/>
      <c r="AJ38" s="298" t="str">
        <f ca="1">IF(AND('Mapa final'!$L$14="Muy Baja",'Mapa final'!$AI$14="Catastrófico"),CONCATENATE("R",'Mapa final'!$A$14),"")</f>
        <v/>
      </c>
      <c r="AK38" s="292"/>
      <c r="AL38" s="298" t="str">
        <f ca="1">IF(AND('Mapa final'!$L$16="Muy Baja",'Mapa final'!$AI$16="Catastrófico"),CONCATENATE("R",'Mapa final'!$A$16),"")</f>
        <v/>
      </c>
      <c r="AM38" s="294"/>
      <c r="AN38" s="1"/>
      <c r="AO38" s="1"/>
      <c r="AP38" s="1"/>
      <c r="AQ38" s="1"/>
      <c r="AR38" s="1"/>
      <c r="AS38" s="1"/>
      <c r="AT38" s="1"/>
      <c r="AU38" s="1"/>
      <c r="AV38" s="1"/>
      <c r="AW38" s="1"/>
      <c r="AX38" s="1"/>
      <c r="AY38" s="1"/>
      <c r="AZ38" s="1"/>
      <c r="BA38" s="1"/>
      <c r="BB38" s="1"/>
      <c r="BC38" s="1"/>
      <c r="BD38" s="1"/>
      <c r="BE38" s="1"/>
      <c r="BF38" s="1"/>
      <c r="BG38" s="1"/>
      <c r="BH38" s="1"/>
      <c r="BI38" s="1"/>
    </row>
    <row r="39" spans="1:61" ht="15.75" customHeight="1" x14ac:dyDescent="0.2">
      <c r="A39" s="1"/>
      <c r="B39" s="319"/>
      <c r="C39" s="189"/>
      <c r="D39" s="190"/>
      <c r="E39" s="201"/>
      <c r="F39" s="189"/>
      <c r="G39" s="189"/>
      <c r="H39" s="189"/>
      <c r="I39" s="190"/>
      <c r="J39" s="296"/>
      <c r="K39" s="293"/>
      <c r="L39" s="289"/>
      <c r="M39" s="293"/>
      <c r="N39" s="289"/>
      <c r="O39" s="290"/>
      <c r="P39" s="296"/>
      <c r="Q39" s="293"/>
      <c r="R39" s="289"/>
      <c r="S39" s="293"/>
      <c r="T39" s="289"/>
      <c r="U39" s="290"/>
      <c r="V39" s="296"/>
      <c r="W39" s="293"/>
      <c r="X39" s="289"/>
      <c r="Y39" s="293"/>
      <c r="Z39" s="289"/>
      <c r="AA39" s="290"/>
      <c r="AB39" s="296"/>
      <c r="AC39" s="293"/>
      <c r="AD39" s="289"/>
      <c r="AE39" s="293"/>
      <c r="AF39" s="289"/>
      <c r="AG39" s="290"/>
      <c r="AH39" s="296"/>
      <c r="AI39" s="293"/>
      <c r="AJ39" s="289"/>
      <c r="AK39" s="293"/>
      <c r="AL39" s="289"/>
      <c r="AM39" s="290"/>
      <c r="AN39" s="1"/>
      <c r="AO39" s="1"/>
      <c r="AP39" s="1"/>
      <c r="AQ39" s="1"/>
      <c r="AR39" s="1"/>
      <c r="AS39" s="1"/>
      <c r="AT39" s="1"/>
      <c r="AU39" s="1"/>
      <c r="AV39" s="1"/>
      <c r="AW39" s="1"/>
      <c r="AX39" s="1"/>
      <c r="AY39" s="1"/>
      <c r="AZ39" s="1"/>
      <c r="BA39" s="1"/>
      <c r="BB39" s="1"/>
      <c r="BC39" s="1"/>
      <c r="BD39" s="1"/>
      <c r="BE39" s="1"/>
      <c r="BF39" s="1"/>
      <c r="BG39" s="1"/>
      <c r="BH39" s="1"/>
      <c r="BI39" s="1"/>
    </row>
    <row r="40" spans="1:61" ht="15.75" customHeight="1" x14ac:dyDescent="0.2">
      <c r="A40" s="1"/>
      <c r="B40" s="319"/>
      <c r="C40" s="189"/>
      <c r="D40" s="190"/>
      <c r="E40" s="201"/>
      <c r="F40" s="189"/>
      <c r="G40" s="189"/>
      <c r="H40" s="189"/>
      <c r="I40" s="190"/>
      <c r="J40" s="315" t="str">
        <f ca="1">IF(AND('Mapa final'!$L$18="Muy Baja",'Mapa final'!$AI$18="Leve"),CONCATENATE("R",'Mapa final'!$A$18),"")</f>
        <v/>
      </c>
      <c r="K40" s="300"/>
      <c r="L40" s="299" t="str">
        <f ca="1">IF(AND('Mapa final'!$L$32="Muy Baja",'Mapa final'!$AI$32="Leve"),CONCATENATE("R",'Mapa final'!$A$32),"")</f>
        <v/>
      </c>
      <c r="M40" s="300"/>
      <c r="N40" s="299" t="str">
        <f ca="1">IF(AND('Mapa final'!$L$64="Muy Baja",'Mapa final'!$AI$64="Leve"),CONCATENATE("R",'Mapa final'!$A$64),"")</f>
        <v/>
      </c>
      <c r="O40" s="288"/>
      <c r="P40" s="315" t="str">
        <f ca="1">IF(AND('Mapa final'!$L$18="Muy Baja",'Mapa final'!$AI$18="Menor"),CONCATENATE("R",'Mapa final'!$A$18),"")</f>
        <v/>
      </c>
      <c r="Q40" s="300"/>
      <c r="R40" s="299" t="str">
        <f ca="1">IF(AND('Mapa final'!$L$32="Muy Baja",'Mapa final'!$AI$32="Menor"),CONCATENATE("R",'Mapa final'!$A$32),"")</f>
        <v/>
      </c>
      <c r="S40" s="300"/>
      <c r="T40" s="299" t="str">
        <f ca="1">IF(AND('Mapa final'!$L$64="Muy Baja",'Mapa final'!$AI$64="Menor"),CONCATENATE("R",'Mapa final'!$A$64),"")</f>
        <v/>
      </c>
      <c r="U40" s="288"/>
      <c r="V40" s="301" t="str">
        <f ca="1">IF(AND('Mapa final'!$L$18="Muy Baja",'Mapa final'!$AI$18="Moderado"),CONCATENATE("R",'Mapa final'!$A$18),"")</f>
        <v/>
      </c>
      <c r="W40" s="300"/>
      <c r="X40" s="287" t="str">
        <f ca="1">IF(AND('Mapa final'!$L$32="Muy Baja",'Mapa final'!$AI$32="Moderado"),CONCATENATE("R",'Mapa final'!$A$32),"")</f>
        <v/>
      </c>
      <c r="Y40" s="300"/>
      <c r="Z40" s="287" t="str">
        <f ca="1">IF(AND('Mapa final'!$L$64="Muy Baja",'Mapa final'!$AI$64="Moderado"),CONCATENATE("R",'Mapa final'!$A$64),"")</f>
        <v/>
      </c>
      <c r="AA40" s="288"/>
      <c r="AB40" s="302" t="str">
        <f ca="1">IF(AND('Mapa final'!$L$18="Muy Baja",'Mapa final'!$AI$18="Mayor"),CONCATENATE("R",'Mapa final'!$A$18),"")</f>
        <v/>
      </c>
      <c r="AC40" s="300"/>
      <c r="AD40" s="303" t="str">
        <f ca="1">IF(AND('Mapa final'!$L$32="Muy Baja",'Mapa final'!$AI$32="Mayor"),CONCATENATE("R",'Mapa final'!$A$32),"")</f>
        <v/>
      </c>
      <c r="AE40" s="300"/>
      <c r="AF40" s="303" t="str">
        <f ca="1">IF(AND('Mapa final'!$L$64="Muy Baja",'Mapa final'!$AI$64="Mayor"),CONCATENATE("R",'Mapa final'!$A$64),"")</f>
        <v/>
      </c>
      <c r="AG40" s="288"/>
      <c r="AH40" s="304" t="str">
        <f ca="1">IF(AND('Mapa final'!$L$18="Muy Baja",'Mapa final'!$AI$18="Catastrófico"),CONCATENATE("R",'Mapa final'!$A$18),"")</f>
        <v/>
      </c>
      <c r="AI40" s="300"/>
      <c r="AJ40" s="305" t="str">
        <f ca="1">IF(AND('Mapa final'!$L$32="Muy Baja",'Mapa final'!$AI$32="Catastrófico"),CONCATENATE("R",'Mapa final'!$A$32),"")</f>
        <v/>
      </c>
      <c r="AK40" s="300"/>
      <c r="AL40" s="305" t="str">
        <f ca="1">IF(AND('Mapa final'!$L$64="Muy Baja",'Mapa final'!$AI$64="Catastrófico"),CONCATENATE("R",'Mapa final'!$A$64),"")</f>
        <v/>
      </c>
      <c r="AM40" s="288"/>
      <c r="AN40" s="1"/>
      <c r="AO40" s="1"/>
      <c r="AP40" s="1"/>
      <c r="AQ40" s="1"/>
      <c r="AR40" s="1"/>
      <c r="AS40" s="1"/>
      <c r="AT40" s="1"/>
      <c r="AU40" s="1"/>
      <c r="AV40" s="1"/>
      <c r="AW40" s="1"/>
      <c r="AX40" s="1"/>
      <c r="AY40" s="1"/>
      <c r="AZ40" s="1"/>
      <c r="BA40" s="1"/>
      <c r="BB40" s="1"/>
      <c r="BC40" s="1"/>
      <c r="BD40" s="1"/>
      <c r="BE40" s="1"/>
      <c r="BF40" s="1"/>
      <c r="BG40" s="1"/>
      <c r="BH40" s="1"/>
      <c r="BI40" s="1"/>
    </row>
    <row r="41" spans="1:61" ht="15.75" customHeight="1" x14ac:dyDescent="0.2">
      <c r="A41" s="1"/>
      <c r="B41" s="319"/>
      <c r="C41" s="189"/>
      <c r="D41" s="190"/>
      <c r="E41" s="201"/>
      <c r="F41" s="189"/>
      <c r="G41" s="189"/>
      <c r="H41" s="189"/>
      <c r="I41" s="190"/>
      <c r="J41" s="296"/>
      <c r="K41" s="293"/>
      <c r="L41" s="289"/>
      <c r="M41" s="293"/>
      <c r="N41" s="289"/>
      <c r="O41" s="290"/>
      <c r="P41" s="296"/>
      <c r="Q41" s="293"/>
      <c r="R41" s="289"/>
      <c r="S41" s="293"/>
      <c r="T41" s="289"/>
      <c r="U41" s="290"/>
      <c r="V41" s="296"/>
      <c r="W41" s="293"/>
      <c r="X41" s="289"/>
      <c r="Y41" s="293"/>
      <c r="Z41" s="289"/>
      <c r="AA41" s="290"/>
      <c r="AB41" s="296"/>
      <c r="AC41" s="293"/>
      <c r="AD41" s="289"/>
      <c r="AE41" s="293"/>
      <c r="AF41" s="289"/>
      <c r="AG41" s="290"/>
      <c r="AH41" s="296"/>
      <c r="AI41" s="293"/>
      <c r="AJ41" s="289"/>
      <c r="AK41" s="293"/>
      <c r="AL41" s="289"/>
      <c r="AM41" s="290"/>
      <c r="AN41" s="1"/>
      <c r="AO41" s="1"/>
      <c r="AP41" s="1"/>
      <c r="AQ41" s="1"/>
      <c r="AR41" s="1"/>
      <c r="AS41" s="1"/>
      <c r="AT41" s="1"/>
      <c r="AU41" s="1"/>
      <c r="AV41" s="1"/>
      <c r="AW41" s="1"/>
      <c r="AX41" s="1"/>
      <c r="AY41" s="1"/>
      <c r="AZ41" s="1"/>
      <c r="BA41" s="1"/>
      <c r="BB41" s="1"/>
      <c r="BC41" s="1"/>
      <c r="BD41" s="1"/>
      <c r="BE41" s="1"/>
      <c r="BF41" s="1"/>
      <c r="BG41" s="1"/>
      <c r="BH41" s="1"/>
      <c r="BI41" s="1"/>
    </row>
    <row r="42" spans="1:61" ht="15.75" customHeight="1" x14ac:dyDescent="0.2">
      <c r="A42" s="1"/>
      <c r="B42" s="319"/>
      <c r="C42" s="189"/>
      <c r="D42" s="190"/>
      <c r="E42" s="201"/>
      <c r="F42" s="189"/>
      <c r="G42" s="189"/>
      <c r="H42" s="189"/>
      <c r="I42" s="190"/>
      <c r="J42" s="315" t="str">
        <f>IF(AND('Mapa final'!$L$82="Muy Baja",'Mapa final'!$AI$82="Leve"),CONCATENATE("R",'Mapa final'!$A$82),"")</f>
        <v/>
      </c>
      <c r="K42" s="300"/>
      <c r="L42" s="299" t="str">
        <f>IF(AND('Mapa final'!$L$88="Muy Baja",'Mapa final'!$AI$88="Leve"),CONCATENATE("R",'Mapa final'!$A$88),"")</f>
        <v/>
      </c>
      <c r="M42" s="300"/>
      <c r="N42" s="299" t="str">
        <f>IF(AND('Mapa final'!$L$94="Muy Baja",'Mapa final'!$AI$94="Leve"),CONCATENATE("R",'Mapa final'!$A$94),"")</f>
        <v/>
      </c>
      <c r="O42" s="288"/>
      <c r="P42" s="315" t="str">
        <f>IF(AND('Mapa final'!$L$82="Muy Baja",'Mapa final'!$AI$82="Menor"),CONCATENATE("R",'Mapa final'!$A$82),"")</f>
        <v/>
      </c>
      <c r="Q42" s="300"/>
      <c r="R42" s="299" t="str">
        <f>IF(AND('Mapa final'!$L$88="Muy Baja",'Mapa final'!$AI$88="Menor"),CONCATENATE("R",'Mapa final'!$A$88),"")</f>
        <v/>
      </c>
      <c r="S42" s="300"/>
      <c r="T42" s="299" t="str">
        <f>IF(AND('Mapa final'!$L$94="Muy Baja",'Mapa final'!$AI$94="Menor"),CONCATENATE("R",'Mapa final'!$A$94),"")</f>
        <v/>
      </c>
      <c r="U42" s="288"/>
      <c r="V42" s="301" t="str">
        <f>IF(AND('Mapa final'!$L$82="Muy Baja",'Mapa final'!$AI$82="Moderado"),CONCATENATE("R",'Mapa final'!$A$82),"")</f>
        <v/>
      </c>
      <c r="W42" s="300"/>
      <c r="X42" s="287" t="str">
        <f>IF(AND('Mapa final'!$L$88="Muy Baja",'Mapa final'!$AI$88="Moderado"),CONCATENATE("R",'Mapa final'!$A$88),"")</f>
        <v/>
      </c>
      <c r="Y42" s="300"/>
      <c r="Z42" s="287" t="str">
        <f>IF(AND('Mapa final'!$L$94="Muy Baja",'Mapa final'!$AI$94="Moderado"),CONCATENATE("R",'Mapa final'!$A$94),"")</f>
        <v/>
      </c>
      <c r="AA42" s="288"/>
      <c r="AB42" s="302" t="str">
        <f>IF(AND('Mapa final'!$L$82="Muy Baja",'Mapa final'!$AI$82="Mayor"),CONCATENATE("R",'Mapa final'!$A$82),"")</f>
        <v/>
      </c>
      <c r="AC42" s="300"/>
      <c r="AD42" s="303" t="str">
        <f>IF(AND('Mapa final'!$L$88="Muy Baja",'Mapa final'!$AI$88="Mayor"),CONCATENATE("R",'Mapa final'!$A$88),"")</f>
        <v/>
      </c>
      <c r="AE42" s="300"/>
      <c r="AF42" s="303" t="str">
        <f>IF(AND('Mapa final'!$L$94="Muy Baja",'Mapa final'!$AI$94="Mayor"),CONCATENATE("R",'Mapa final'!$A$94),"")</f>
        <v/>
      </c>
      <c r="AG42" s="288"/>
      <c r="AH42" s="304" t="str">
        <f>IF(AND('Mapa final'!$L$82="Muy Baja",'Mapa final'!$AI$82="Catastrófico"),CONCATENATE("R",'Mapa final'!$A$82),"")</f>
        <v/>
      </c>
      <c r="AI42" s="300"/>
      <c r="AJ42" s="305" t="str">
        <f>IF(AND('Mapa final'!$L$88="Muy Baja",'Mapa final'!$AI$88="Catastrófico"),CONCATENATE("R",'Mapa final'!$A$88),"")</f>
        <v/>
      </c>
      <c r="AK42" s="300"/>
      <c r="AL42" s="305" t="str">
        <f>IF(AND('Mapa final'!$L$94="Muy Baja",'Mapa final'!$AI$94="Catastrófico"),CONCATENATE("R",'Mapa final'!$A$94),"")</f>
        <v/>
      </c>
      <c r="AM42" s="288"/>
      <c r="AN42" s="1"/>
      <c r="AO42" s="1"/>
      <c r="AP42" s="1"/>
      <c r="AQ42" s="1"/>
      <c r="AR42" s="1"/>
      <c r="AS42" s="1"/>
      <c r="AT42" s="1"/>
      <c r="AU42" s="1"/>
      <c r="AV42" s="1"/>
      <c r="AW42" s="1"/>
      <c r="AX42" s="1"/>
      <c r="AY42" s="1"/>
      <c r="AZ42" s="1"/>
      <c r="BA42" s="1"/>
      <c r="BB42" s="1"/>
      <c r="BC42" s="1"/>
      <c r="BD42" s="1"/>
      <c r="BE42" s="1"/>
      <c r="BF42" s="1"/>
      <c r="BG42" s="1"/>
      <c r="BH42" s="1"/>
      <c r="BI42" s="1"/>
    </row>
    <row r="43" spans="1:61" ht="15.75" customHeight="1" x14ac:dyDescent="0.2">
      <c r="A43" s="1"/>
      <c r="B43" s="319"/>
      <c r="C43" s="189"/>
      <c r="D43" s="190"/>
      <c r="E43" s="201"/>
      <c r="F43" s="189"/>
      <c r="G43" s="189"/>
      <c r="H43" s="189"/>
      <c r="I43" s="190"/>
      <c r="J43" s="296"/>
      <c r="K43" s="293"/>
      <c r="L43" s="289"/>
      <c r="M43" s="293"/>
      <c r="N43" s="289"/>
      <c r="O43" s="290"/>
      <c r="P43" s="296"/>
      <c r="Q43" s="293"/>
      <c r="R43" s="289"/>
      <c r="S43" s="293"/>
      <c r="T43" s="289"/>
      <c r="U43" s="290"/>
      <c r="V43" s="296"/>
      <c r="W43" s="293"/>
      <c r="X43" s="289"/>
      <c r="Y43" s="293"/>
      <c r="Z43" s="289"/>
      <c r="AA43" s="290"/>
      <c r="AB43" s="296"/>
      <c r="AC43" s="293"/>
      <c r="AD43" s="289"/>
      <c r="AE43" s="293"/>
      <c r="AF43" s="289"/>
      <c r="AG43" s="290"/>
      <c r="AH43" s="296"/>
      <c r="AI43" s="293"/>
      <c r="AJ43" s="289"/>
      <c r="AK43" s="293"/>
      <c r="AL43" s="289"/>
      <c r="AM43" s="290"/>
      <c r="AN43" s="1"/>
      <c r="AO43" s="1"/>
      <c r="AP43" s="1"/>
      <c r="AQ43" s="1"/>
      <c r="AR43" s="1"/>
      <c r="AS43" s="1"/>
      <c r="AT43" s="1"/>
      <c r="AU43" s="1"/>
      <c r="AV43" s="1"/>
      <c r="AW43" s="1"/>
      <c r="AX43" s="1"/>
      <c r="AY43" s="1"/>
      <c r="AZ43" s="1"/>
      <c r="BA43" s="1"/>
      <c r="BB43" s="1"/>
      <c r="BC43" s="1"/>
      <c r="BD43" s="1"/>
      <c r="BE43" s="1"/>
      <c r="BF43" s="1"/>
      <c r="BG43" s="1"/>
      <c r="BH43" s="1"/>
      <c r="BI43" s="1"/>
    </row>
    <row r="44" spans="1:61" ht="15.75" customHeight="1" x14ac:dyDescent="0.2">
      <c r="A44" s="1"/>
      <c r="B44" s="319"/>
      <c r="C44" s="189"/>
      <c r="D44" s="190"/>
      <c r="E44" s="201"/>
      <c r="F44" s="189"/>
      <c r="G44" s="189"/>
      <c r="H44" s="189"/>
      <c r="I44" s="190"/>
      <c r="J44" s="315" t="str">
        <f>IF(AND('Mapa final'!$L$100="Muy Baja",'Mapa final'!$AI$100="Leve"),CONCATENATE("R",'Mapa final'!$A$100),"")</f>
        <v/>
      </c>
      <c r="K44" s="300"/>
      <c r="L44" s="299" t="str">
        <f>IF(AND('Mapa final'!$L$106="Muy Baja",'Mapa final'!$AI$106="Leve"),CONCATENATE("R",'Mapa final'!$A$106),"")</f>
        <v/>
      </c>
      <c r="M44" s="300"/>
      <c r="N44" s="299" t="str">
        <f>IF(AND('Mapa final'!$L$112="Muy Baja",'Mapa final'!$AI$112="Leve"),CONCATENATE("R",'Mapa final'!$A$112),"")</f>
        <v/>
      </c>
      <c r="O44" s="288"/>
      <c r="P44" s="315" t="str">
        <f>IF(AND('Mapa final'!$L$100="Muy Baja",'Mapa final'!$AI$100="Menor"),CONCATENATE("R",'Mapa final'!$A$100),"")</f>
        <v/>
      </c>
      <c r="Q44" s="300"/>
      <c r="R44" s="299" t="str">
        <f>IF(AND('Mapa final'!$L$106="Muy Baja",'Mapa final'!$AI$106="Menor"),CONCATENATE("R",'Mapa final'!$A$106),"")</f>
        <v/>
      </c>
      <c r="S44" s="300"/>
      <c r="T44" s="299" t="str">
        <f>IF(AND('Mapa final'!$L$112="Muy Baja",'Mapa final'!$AI$112="Menor"),CONCATENATE("R",'Mapa final'!$A$112),"")</f>
        <v/>
      </c>
      <c r="U44" s="288"/>
      <c r="V44" s="301" t="str">
        <f>IF(AND('Mapa final'!$L$100="Muy Baja",'Mapa final'!$AI$100="Moderado"),CONCATENATE("R",'Mapa final'!$A$100),"")</f>
        <v/>
      </c>
      <c r="W44" s="300"/>
      <c r="X44" s="287" t="str">
        <f>IF(AND('Mapa final'!$L$106="Muy Baja",'Mapa final'!$AI$106="Moderado"),CONCATENATE("R",'Mapa final'!$A$106),"")</f>
        <v/>
      </c>
      <c r="Y44" s="300"/>
      <c r="Z44" s="287" t="str">
        <f>IF(AND('Mapa final'!$L$112="Muy Baja",'Mapa final'!$AI$112="Moderado"),CONCATENATE("R",'Mapa final'!$A$112),"")</f>
        <v/>
      </c>
      <c r="AA44" s="288"/>
      <c r="AB44" s="302" t="str">
        <f>IF(AND('Mapa final'!$L$100="Muy Baja",'Mapa final'!$AI$100="Mayor"),CONCATENATE("R",'Mapa final'!$A$100),"")</f>
        <v/>
      </c>
      <c r="AC44" s="300"/>
      <c r="AD44" s="303" t="str">
        <f>IF(AND('Mapa final'!$L$106="Muy Baja",'Mapa final'!$AI$106="Mayor"),CONCATENATE("R",'Mapa final'!$A$106),"")</f>
        <v/>
      </c>
      <c r="AE44" s="300"/>
      <c r="AF44" s="303" t="str">
        <f>IF(AND('Mapa final'!$L$112="Muy Baja",'Mapa final'!$AI$112="Mayor"),CONCATENATE("R",'Mapa final'!$A$112),"")</f>
        <v/>
      </c>
      <c r="AG44" s="288"/>
      <c r="AH44" s="304" t="str">
        <f>IF(AND('Mapa final'!$L$100="Muy Baja",'Mapa final'!$AI$100="Catastrófico"),CONCATENATE("R",'Mapa final'!$A$100),"")</f>
        <v/>
      </c>
      <c r="AI44" s="300"/>
      <c r="AJ44" s="305" t="str">
        <f>IF(AND('Mapa final'!$L$106="Muy Baja",'Mapa final'!$AI$106="Catastrófico"),CONCATENATE("R",'Mapa final'!$A$106),"")</f>
        <v/>
      </c>
      <c r="AK44" s="300"/>
      <c r="AL44" s="305" t="str">
        <f>IF(AND('Mapa final'!$L$112="Muy Baja",'Mapa final'!$AI$112="Catastrófico"),CONCATENATE("R",'Mapa final'!$A$112),"")</f>
        <v/>
      </c>
      <c r="AM44" s="288"/>
      <c r="AN44" s="1"/>
      <c r="AO44" s="1"/>
      <c r="AP44" s="1"/>
      <c r="AQ44" s="1"/>
      <c r="AR44" s="1"/>
      <c r="AS44" s="1"/>
      <c r="AT44" s="1"/>
      <c r="AU44" s="1"/>
      <c r="AV44" s="1"/>
      <c r="AW44" s="1"/>
      <c r="AX44" s="1"/>
      <c r="AY44" s="1"/>
      <c r="AZ44" s="1"/>
      <c r="BA44" s="1"/>
      <c r="BB44" s="1"/>
      <c r="BC44" s="1"/>
      <c r="BD44" s="1"/>
      <c r="BE44" s="1"/>
      <c r="BF44" s="1"/>
      <c r="BG44" s="1"/>
      <c r="BH44" s="1"/>
      <c r="BI44" s="1"/>
    </row>
    <row r="45" spans="1:61" ht="15.75" customHeight="1" x14ac:dyDescent="0.2">
      <c r="A45" s="1"/>
      <c r="B45" s="289"/>
      <c r="C45" s="321"/>
      <c r="D45" s="290"/>
      <c r="E45" s="309"/>
      <c r="F45" s="310"/>
      <c r="G45" s="310"/>
      <c r="H45" s="310"/>
      <c r="I45" s="313"/>
      <c r="J45" s="309"/>
      <c r="K45" s="311"/>
      <c r="L45" s="312"/>
      <c r="M45" s="311"/>
      <c r="N45" s="312"/>
      <c r="O45" s="313"/>
      <c r="P45" s="309"/>
      <c r="Q45" s="311"/>
      <c r="R45" s="312"/>
      <c r="S45" s="311"/>
      <c r="T45" s="312"/>
      <c r="U45" s="313"/>
      <c r="V45" s="309"/>
      <c r="W45" s="311"/>
      <c r="X45" s="312"/>
      <c r="Y45" s="311"/>
      <c r="Z45" s="312"/>
      <c r="AA45" s="313"/>
      <c r="AB45" s="309"/>
      <c r="AC45" s="311"/>
      <c r="AD45" s="312"/>
      <c r="AE45" s="311"/>
      <c r="AF45" s="312"/>
      <c r="AG45" s="313"/>
      <c r="AH45" s="309"/>
      <c r="AI45" s="311"/>
      <c r="AJ45" s="312"/>
      <c r="AK45" s="311"/>
      <c r="AL45" s="312"/>
      <c r="AM45" s="313"/>
      <c r="AN45" s="1"/>
      <c r="AO45" s="1"/>
      <c r="AP45" s="1"/>
      <c r="AQ45" s="1"/>
      <c r="AR45" s="1"/>
      <c r="AS45" s="1"/>
      <c r="AT45" s="1"/>
      <c r="AU45" s="1"/>
      <c r="AV45" s="1"/>
      <c r="AW45" s="1"/>
      <c r="AX45" s="1"/>
      <c r="AY45" s="1"/>
      <c r="AZ45" s="1"/>
      <c r="BA45" s="1"/>
      <c r="BB45" s="1"/>
      <c r="BC45" s="1"/>
      <c r="BD45" s="1"/>
      <c r="BE45" s="1"/>
      <c r="BF45" s="1"/>
      <c r="BG45" s="1"/>
      <c r="BH45" s="1"/>
      <c r="BI45" s="1"/>
    </row>
    <row r="46" spans="1:61" ht="15.75" customHeight="1" x14ac:dyDescent="0.2">
      <c r="A46" s="1"/>
      <c r="B46" s="1"/>
      <c r="C46" s="1"/>
      <c r="D46" s="1"/>
      <c r="E46" s="1"/>
      <c r="F46" s="1"/>
      <c r="G46" s="1"/>
      <c r="H46" s="1"/>
      <c r="I46" s="1"/>
      <c r="J46" s="307" t="s">
        <v>100</v>
      </c>
      <c r="K46" s="308"/>
      <c r="L46" s="308"/>
      <c r="M46" s="308"/>
      <c r="N46" s="308"/>
      <c r="O46" s="294"/>
      <c r="P46" s="307" t="s">
        <v>101</v>
      </c>
      <c r="Q46" s="308"/>
      <c r="R46" s="308"/>
      <c r="S46" s="308"/>
      <c r="T46" s="308"/>
      <c r="U46" s="294"/>
      <c r="V46" s="307" t="s">
        <v>102</v>
      </c>
      <c r="W46" s="308"/>
      <c r="X46" s="308"/>
      <c r="Y46" s="308"/>
      <c r="Z46" s="308"/>
      <c r="AA46" s="294"/>
      <c r="AB46" s="307" t="s">
        <v>103</v>
      </c>
      <c r="AC46" s="308"/>
      <c r="AD46" s="308"/>
      <c r="AE46" s="308"/>
      <c r="AF46" s="308"/>
      <c r="AG46" s="294"/>
      <c r="AH46" s="307" t="s">
        <v>104</v>
      </c>
      <c r="AI46" s="308"/>
      <c r="AJ46" s="308"/>
      <c r="AK46" s="308"/>
      <c r="AL46" s="308"/>
      <c r="AM46" s="294"/>
      <c r="AN46" s="1"/>
      <c r="AO46" s="1"/>
      <c r="AP46" s="1"/>
      <c r="AQ46" s="1"/>
      <c r="AR46" s="1"/>
      <c r="AS46" s="1"/>
      <c r="AT46" s="1"/>
      <c r="AU46" s="1"/>
      <c r="AV46" s="1"/>
      <c r="AW46" s="1"/>
      <c r="AX46" s="1"/>
      <c r="AY46" s="1"/>
      <c r="AZ46" s="1"/>
      <c r="BA46" s="1"/>
      <c r="BB46" s="1"/>
      <c r="BC46" s="1"/>
      <c r="BD46" s="1"/>
      <c r="BE46" s="1"/>
      <c r="BF46" s="1"/>
      <c r="BG46" s="1"/>
      <c r="BH46" s="1"/>
      <c r="BI46" s="1"/>
    </row>
    <row r="47" spans="1:61" ht="15.75" customHeight="1" x14ac:dyDescent="0.2">
      <c r="A47" s="1"/>
      <c r="B47" s="1"/>
      <c r="C47" s="1"/>
      <c r="D47" s="1"/>
      <c r="E47" s="1"/>
      <c r="F47" s="1"/>
      <c r="G47" s="1"/>
      <c r="H47" s="1"/>
      <c r="I47" s="1"/>
      <c r="J47" s="201"/>
      <c r="K47" s="189"/>
      <c r="L47" s="189"/>
      <c r="M47" s="189"/>
      <c r="N47" s="189"/>
      <c r="O47" s="190"/>
      <c r="P47" s="201"/>
      <c r="Q47" s="189"/>
      <c r="R47" s="189"/>
      <c r="S47" s="189"/>
      <c r="T47" s="189"/>
      <c r="U47" s="190"/>
      <c r="V47" s="201"/>
      <c r="W47" s="189"/>
      <c r="X47" s="189"/>
      <c r="Y47" s="189"/>
      <c r="Z47" s="189"/>
      <c r="AA47" s="190"/>
      <c r="AB47" s="201"/>
      <c r="AC47" s="189"/>
      <c r="AD47" s="189"/>
      <c r="AE47" s="189"/>
      <c r="AF47" s="189"/>
      <c r="AG47" s="190"/>
      <c r="AH47" s="201"/>
      <c r="AI47" s="189"/>
      <c r="AJ47" s="189"/>
      <c r="AK47" s="189"/>
      <c r="AL47" s="189"/>
      <c r="AM47" s="190"/>
      <c r="AN47" s="1"/>
      <c r="AO47" s="1"/>
      <c r="AP47" s="1"/>
      <c r="AQ47" s="1"/>
      <c r="AR47" s="1"/>
      <c r="AS47" s="1"/>
      <c r="AT47" s="1"/>
      <c r="AU47" s="1"/>
      <c r="AV47" s="1"/>
      <c r="AW47" s="1"/>
      <c r="AX47" s="1"/>
      <c r="AY47" s="1"/>
      <c r="AZ47" s="1"/>
      <c r="BA47" s="1"/>
      <c r="BB47" s="1"/>
      <c r="BC47" s="1"/>
      <c r="BD47" s="1"/>
      <c r="BE47" s="1"/>
      <c r="BF47" s="1"/>
      <c r="BG47" s="1"/>
      <c r="BH47" s="1"/>
      <c r="BI47" s="1"/>
    </row>
    <row r="48" spans="1:61" ht="15.75" customHeight="1" x14ac:dyDescent="0.2">
      <c r="A48" s="1"/>
      <c r="B48" s="1"/>
      <c r="C48" s="1"/>
      <c r="D48" s="1"/>
      <c r="E48" s="1"/>
      <c r="F48" s="1"/>
      <c r="G48" s="1"/>
      <c r="H48" s="1"/>
      <c r="I48" s="1"/>
      <c r="J48" s="201"/>
      <c r="K48" s="189"/>
      <c r="L48" s="189"/>
      <c r="M48" s="189"/>
      <c r="N48" s="189"/>
      <c r="O48" s="190"/>
      <c r="P48" s="201"/>
      <c r="Q48" s="189"/>
      <c r="R48" s="189"/>
      <c r="S48" s="189"/>
      <c r="T48" s="189"/>
      <c r="U48" s="190"/>
      <c r="V48" s="201"/>
      <c r="W48" s="189"/>
      <c r="X48" s="189"/>
      <c r="Y48" s="189"/>
      <c r="Z48" s="189"/>
      <c r="AA48" s="190"/>
      <c r="AB48" s="201"/>
      <c r="AC48" s="189"/>
      <c r="AD48" s="189"/>
      <c r="AE48" s="189"/>
      <c r="AF48" s="189"/>
      <c r="AG48" s="190"/>
      <c r="AH48" s="201"/>
      <c r="AI48" s="189"/>
      <c r="AJ48" s="189"/>
      <c r="AK48" s="189"/>
      <c r="AL48" s="189"/>
      <c r="AM48" s="190"/>
      <c r="AN48" s="1"/>
      <c r="AO48" s="1"/>
      <c r="AP48" s="1"/>
      <c r="AQ48" s="1"/>
      <c r="AR48" s="1"/>
      <c r="AS48" s="1"/>
      <c r="AT48" s="1"/>
      <c r="AU48" s="1"/>
      <c r="AV48" s="1"/>
      <c r="AW48" s="1"/>
      <c r="AX48" s="1"/>
      <c r="AY48" s="1"/>
      <c r="AZ48" s="1"/>
      <c r="BA48" s="1"/>
      <c r="BB48" s="1"/>
      <c r="BC48" s="1"/>
      <c r="BD48" s="1"/>
      <c r="BE48" s="1"/>
      <c r="BF48" s="1"/>
      <c r="BG48" s="1"/>
      <c r="BH48" s="1"/>
      <c r="BI48" s="1"/>
    </row>
    <row r="49" spans="1:61" ht="15.75" customHeight="1" x14ac:dyDescent="0.2">
      <c r="A49" s="1"/>
      <c r="B49" s="1"/>
      <c r="C49" s="1"/>
      <c r="D49" s="1"/>
      <c r="E49" s="1"/>
      <c r="F49" s="1"/>
      <c r="G49" s="1"/>
      <c r="H49" s="1"/>
      <c r="I49" s="1"/>
      <c r="J49" s="201"/>
      <c r="K49" s="189"/>
      <c r="L49" s="189"/>
      <c r="M49" s="189"/>
      <c r="N49" s="189"/>
      <c r="O49" s="190"/>
      <c r="P49" s="201"/>
      <c r="Q49" s="189"/>
      <c r="R49" s="189"/>
      <c r="S49" s="189"/>
      <c r="T49" s="189"/>
      <c r="U49" s="190"/>
      <c r="V49" s="201"/>
      <c r="W49" s="189"/>
      <c r="X49" s="189"/>
      <c r="Y49" s="189"/>
      <c r="Z49" s="189"/>
      <c r="AA49" s="190"/>
      <c r="AB49" s="201"/>
      <c r="AC49" s="189"/>
      <c r="AD49" s="189"/>
      <c r="AE49" s="189"/>
      <c r="AF49" s="189"/>
      <c r="AG49" s="190"/>
      <c r="AH49" s="201"/>
      <c r="AI49" s="189"/>
      <c r="AJ49" s="189"/>
      <c r="AK49" s="189"/>
      <c r="AL49" s="189"/>
      <c r="AM49" s="190"/>
      <c r="AN49" s="1"/>
      <c r="AO49" s="1"/>
      <c r="AP49" s="1"/>
      <c r="AQ49" s="1"/>
      <c r="AR49" s="1"/>
      <c r="AS49" s="1"/>
      <c r="AT49" s="1"/>
      <c r="AU49" s="1"/>
      <c r="AV49" s="1"/>
      <c r="AW49" s="1"/>
      <c r="AX49" s="1"/>
      <c r="AY49" s="1"/>
      <c r="AZ49" s="1"/>
      <c r="BA49" s="1"/>
      <c r="BB49" s="1"/>
      <c r="BC49" s="1"/>
      <c r="BD49" s="1"/>
      <c r="BE49" s="1"/>
      <c r="BF49" s="1"/>
      <c r="BG49" s="1"/>
      <c r="BH49" s="1"/>
      <c r="BI49" s="1"/>
    </row>
    <row r="50" spans="1:61" ht="15.75" customHeight="1" x14ac:dyDescent="0.2">
      <c r="A50" s="1"/>
      <c r="B50" s="1"/>
      <c r="C50" s="1"/>
      <c r="D50" s="1"/>
      <c r="E50" s="1"/>
      <c r="F50" s="1"/>
      <c r="G50" s="1"/>
      <c r="H50" s="1"/>
      <c r="I50" s="1"/>
      <c r="J50" s="201"/>
      <c r="K50" s="189"/>
      <c r="L50" s="189"/>
      <c r="M50" s="189"/>
      <c r="N50" s="189"/>
      <c r="O50" s="190"/>
      <c r="P50" s="201"/>
      <c r="Q50" s="189"/>
      <c r="R50" s="189"/>
      <c r="S50" s="189"/>
      <c r="T50" s="189"/>
      <c r="U50" s="190"/>
      <c r="V50" s="201"/>
      <c r="W50" s="189"/>
      <c r="X50" s="189"/>
      <c r="Y50" s="189"/>
      <c r="Z50" s="189"/>
      <c r="AA50" s="190"/>
      <c r="AB50" s="201"/>
      <c r="AC50" s="189"/>
      <c r="AD50" s="189"/>
      <c r="AE50" s="189"/>
      <c r="AF50" s="189"/>
      <c r="AG50" s="190"/>
      <c r="AH50" s="201"/>
      <c r="AI50" s="189"/>
      <c r="AJ50" s="189"/>
      <c r="AK50" s="189"/>
      <c r="AL50" s="189"/>
      <c r="AM50" s="190"/>
      <c r="AN50" s="1"/>
      <c r="AO50" s="1"/>
      <c r="AP50" s="1"/>
      <c r="AQ50" s="1"/>
      <c r="AR50" s="1"/>
      <c r="AS50" s="1"/>
      <c r="AT50" s="1"/>
      <c r="AU50" s="1"/>
      <c r="AV50" s="1"/>
      <c r="AW50" s="1"/>
      <c r="AX50" s="1"/>
      <c r="AY50" s="1"/>
      <c r="AZ50" s="1"/>
      <c r="BA50" s="1"/>
      <c r="BB50" s="1"/>
      <c r="BC50" s="1"/>
      <c r="BD50" s="1"/>
      <c r="BE50" s="1"/>
      <c r="BF50" s="1"/>
      <c r="BG50" s="1"/>
      <c r="BH50" s="1"/>
      <c r="BI50" s="1"/>
    </row>
    <row r="51" spans="1:61" ht="15.75" customHeight="1" x14ac:dyDescent="0.2">
      <c r="A51" s="1"/>
      <c r="B51" s="1"/>
      <c r="C51" s="1"/>
      <c r="D51" s="1"/>
      <c r="E51" s="1"/>
      <c r="F51" s="1"/>
      <c r="G51" s="1"/>
      <c r="H51" s="1"/>
      <c r="I51" s="1"/>
      <c r="J51" s="309"/>
      <c r="K51" s="310"/>
      <c r="L51" s="310"/>
      <c r="M51" s="310"/>
      <c r="N51" s="310"/>
      <c r="O51" s="313"/>
      <c r="P51" s="309"/>
      <c r="Q51" s="310"/>
      <c r="R51" s="310"/>
      <c r="S51" s="310"/>
      <c r="T51" s="310"/>
      <c r="U51" s="313"/>
      <c r="V51" s="309"/>
      <c r="W51" s="310"/>
      <c r="X51" s="310"/>
      <c r="Y51" s="310"/>
      <c r="Z51" s="310"/>
      <c r="AA51" s="313"/>
      <c r="AB51" s="309"/>
      <c r="AC51" s="310"/>
      <c r="AD51" s="310"/>
      <c r="AE51" s="310"/>
      <c r="AF51" s="310"/>
      <c r="AG51" s="313"/>
      <c r="AH51" s="309"/>
      <c r="AI51" s="310"/>
      <c r="AJ51" s="310"/>
      <c r="AK51" s="310"/>
      <c r="AL51" s="310"/>
      <c r="AM51" s="313"/>
      <c r="AN51" s="1"/>
      <c r="AO51" s="1"/>
      <c r="AP51" s="1"/>
      <c r="AQ51" s="1"/>
      <c r="AR51" s="1"/>
      <c r="AS51" s="1"/>
      <c r="AT51" s="1"/>
      <c r="AU51" s="1"/>
      <c r="AV51" s="1"/>
      <c r="AW51" s="1"/>
      <c r="AX51" s="1"/>
      <c r="AY51" s="1"/>
      <c r="AZ51" s="1"/>
      <c r="BA51" s="1"/>
      <c r="BB51" s="1"/>
      <c r="BC51" s="1"/>
      <c r="BD51" s="1"/>
      <c r="BE51" s="1"/>
      <c r="BF51" s="1"/>
      <c r="BG51" s="1"/>
      <c r="BH51" s="1"/>
      <c r="BI51" s="1"/>
    </row>
    <row r="52" spans="1:61"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
      <c r="A53" s="1"/>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1"/>
      <c r="AV53" s="1"/>
      <c r="AW53" s="1"/>
      <c r="AX53" s="1"/>
      <c r="AY53" s="1"/>
      <c r="AZ53" s="1"/>
      <c r="BA53" s="1"/>
      <c r="BB53" s="1"/>
      <c r="BC53" s="1"/>
      <c r="BD53" s="1"/>
      <c r="BE53" s="1"/>
      <c r="BF53" s="1"/>
      <c r="BG53" s="1"/>
      <c r="BH53" s="1"/>
      <c r="BI53" s="1"/>
    </row>
    <row r="54" spans="1:61" ht="15" customHeight="1" x14ac:dyDescent="0.2">
      <c r="A54" s="1"/>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1"/>
      <c r="AV54" s="1"/>
      <c r="AW54" s="1"/>
      <c r="AX54" s="1"/>
      <c r="AY54" s="1"/>
      <c r="AZ54" s="1"/>
      <c r="BA54" s="1"/>
      <c r="BB54" s="1"/>
      <c r="BC54" s="1"/>
      <c r="BD54" s="1"/>
      <c r="BE54" s="1"/>
      <c r="BF54" s="1"/>
      <c r="BG54" s="1"/>
      <c r="BH54" s="1"/>
      <c r="BI54" s="1"/>
    </row>
    <row r="55" spans="1:61"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5.75" customHeight="1" x14ac:dyDescent="0.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5.75" customHeight="1" x14ac:dyDescent="0.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5.75" customHeight="1" x14ac:dyDescent="0.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5.75" customHeight="1" x14ac:dyDescent="0.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5.75" customHeight="1" x14ac:dyDescent="0.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5.75" customHeight="1" x14ac:dyDescent="0.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5.75" customHeight="1" x14ac:dyDescent="0.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5.75" customHeight="1" x14ac:dyDescent="0.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5.75" customHeight="1" x14ac:dyDescent="0.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5.75" customHeight="1" x14ac:dyDescent="0.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5.75" customHeight="1" x14ac:dyDescent="0.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5.75" customHeight="1" x14ac:dyDescent="0.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5.75" customHeight="1" x14ac:dyDescent="0.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5.75" customHeight="1" x14ac:dyDescent="0.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5.75" customHeight="1" x14ac:dyDescent="0.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5.75" customHeight="1" x14ac:dyDescent="0.2">
      <c r="B137" s="1"/>
      <c r="C137" s="1"/>
      <c r="D137" s="1"/>
      <c r="E137" s="1"/>
      <c r="F137" s="1"/>
      <c r="G137" s="1"/>
      <c r="H137" s="1"/>
      <c r="I137" s="1"/>
    </row>
    <row r="138" spans="2:61" ht="15.75" customHeight="1" x14ac:dyDescent="0.2">
      <c r="B138" s="1"/>
      <c r="C138" s="1"/>
      <c r="D138" s="1"/>
      <c r="E138" s="1"/>
      <c r="F138" s="1"/>
      <c r="G138" s="1"/>
      <c r="H138" s="1"/>
      <c r="I138" s="1"/>
    </row>
    <row r="139" spans="2:61" ht="15.75" customHeight="1" x14ac:dyDescent="0.2">
      <c r="B139" s="1"/>
      <c r="C139" s="1"/>
      <c r="D139" s="1"/>
      <c r="E139" s="1"/>
      <c r="F139" s="1"/>
      <c r="G139" s="1"/>
      <c r="H139" s="1"/>
      <c r="I139" s="1"/>
    </row>
    <row r="140" spans="2:61" ht="15.75" customHeight="1" x14ac:dyDescent="0.2">
      <c r="B140" s="1"/>
      <c r="C140" s="1"/>
      <c r="D140" s="1"/>
      <c r="E140" s="1"/>
      <c r="F140" s="1"/>
      <c r="G140" s="1"/>
      <c r="H140" s="1"/>
      <c r="I140" s="1"/>
    </row>
    <row r="141" spans="2:61" ht="15.75" customHeight="1" x14ac:dyDescent="0.15"/>
    <row r="142" spans="2:61" ht="15.75" customHeight="1" x14ac:dyDescent="0.15"/>
    <row r="143" spans="2:61" ht="15.75" customHeight="1" x14ac:dyDescent="0.15"/>
    <row r="144" spans="2:61"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317">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 ref="J8:K9"/>
    <mergeCell ref="L8:M9"/>
    <mergeCell ref="J12:K13"/>
    <mergeCell ref="L12:M13"/>
    <mergeCell ref="N12:O13"/>
    <mergeCell ref="P12:Q13"/>
    <mergeCell ref="R12:S13"/>
    <mergeCell ref="J6:K7"/>
    <mergeCell ref="J10:K11"/>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J40:AK41"/>
    <mergeCell ref="AL40:AM41"/>
    <mergeCell ref="T38:U39"/>
    <mergeCell ref="V38:W39"/>
    <mergeCell ref="X38:Y39"/>
    <mergeCell ref="Z38:AA39"/>
    <mergeCell ref="AB38:AC39"/>
    <mergeCell ref="AD38:AE39"/>
    <mergeCell ref="AF38:AG39"/>
    <mergeCell ref="AH38:AI39"/>
    <mergeCell ref="AJ38:AK39"/>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AH30:AI31"/>
    <mergeCell ref="T34:U35"/>
    <mergeCell ref="V34:W35"/>
    <mergeCell ref="X34:Y35"/>
    <mergeCell ref="J46:O51"/>
    <mergeCell ref="P44:Q45"/>
    <mergeCell ref="R44:S45"/>
    <mergeCell ref="P46:U51"/>
    <mergeCell ref="T44:U45"/>
    <mergeCell ref="V44:W45"/>
    <mergeCell ref="X44:Y45"/>
    <mergeCell ref="Z44:AA45"/>
    <mergeCell ref="V46:AA51"/>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Z34:AA35"/>
    <mergeCell ref="X30:Y31"/>
    <mergeCell ref="Z30:AA31"/>
    <mergeCell ref="AB30:AC31"/>
    <mergeCell ref="AD30:AE31"/>
    <mergeCell ref="AF30:AG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1000"/>
  <sheetViews>
    <sheetView zoomScale="52" workbookViewId="0">
      <selection activeCell="V26" sqref="V26"/>
    </sheetView>
  </sheetViews>
  <sheetFormatPr baseColWidth="10" defaultColWidth="12.5" defaultRowHeight="15" customHeight="1" x14ac:dyDescent="0.15"/>
  <cols>
    <col min="1" max="1" width="9.33203125" customWidth="1"/>
    <col min="2" max="18" width="5" customWidth="1"/>
    <col min="19" max="19" width="7.33203125" customWidth="1"/>
    <col min="20" max="21" width="5" customWidth="1"/>
    <col min="22" max="22" width="8.1640625" customWidth="1"/>
    <col min="23" max="23" width="5" customWidth="1"/>
    <col min="24" max="24" width="7.5" customWidth="1"/>
    <col min="25" max="26" width="5" customWidth="1"/>
    <col min="27" max="27" width="9.33203125" customWidth="1"/>
    <col min="28" max="28" width="5" customWidth="1"/>
    <col min="29" max="29" width="6.5" customWidth="1"/>
    <col min="30" max="33" width="5" customWidth="1"/>
    <col min="34" max="34" width="7.5" customWidth="1"/>
    <col min="35" max="39" width="5" customWidth="1"/>
    <col min="40" max="40" width="9.33203125" customWidth="1"/>
    <col min="41" max="46" width="5" customWidth="1"/>
    <col min="47" max="61" width="9.33203125" customWidth="1"/>
  </cols>
  <sheetData>
    <row r="1" spans="1:6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
      <c r="A2" s="1"/>
      <c r="B2" s="336" t="s">
        <v>105</v>
      </c>
      <c r="C2" s="189"/>
      <c r="D2" s="189"/>
      <c r="E2" s="189"/>
      <c r="F2" s="189"/>
      <c r="G2" s="189"/>
      <c r="H2" s="189"/>
      <c r="I2" s="189"/>
      <c r="J2" s="317" t="s">
        <v>15</v>
      </c>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00"/>
      <c r="AN2" s="1"/>
      <c r="AO2" s="1"/>
      <c r="AP2" s="1"/>
      <c r="AQ2" s="1"/>
      <c r="AR2" s="1"/>
      <c r="AS2" s="1"/>
      <c r="AT2" s="1"/>
      <c r="AU2" s="1"/>
      <c r="AV2" s="1"/>
      <c r="AW2" s="1"/>
      <c r="AX2" s="1"/>
      <c r="AY2" s="1"/>
      <c r="AZ2" s="1"/>
      <c r="BA2" s="1"/>
      <c r="BB2" s="1"/>
      <c r="BC2" s="1"/>
      <c r="BD2" s="1"/>
      <c r="BE2" s="1"/>
      <c r="BF2" s="1"/>
      <c r="BG2" s="1"/>
      <c r="BH2" s="1"/>
      <c r="BI2" s="1"/>
    </row>
    <row r="3" spans="1:61" ht="18.75" customHeight="1" x14ac:dyDescent="0.2">
      <c r="A3" s="1"/>
      <c r="B3" s="189"/>
      <c r="C3" s="189"/>
      <c r="D3" s="189"/>
      <c r="E3" s="189"/>
      <c r="F3" s="189"/>
      <c r="G3" s="189"/>
      <c r="H3" s="189"/>
      <c r="I3" s="189"/>
      <c r="J3" s="31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320"/>
      <c r="AN3" s="1"/>
      <c r="AO3" s="1"/>
      <c r="AP3" s="1"/>
      <c r="AQ3" s="1"/>
      <c r="AR3" s="1"/>
      <c r="AS3" s="1"/>
      <c r="AT3" s="1"/>
      <c r="AU3" s="1"/>
      <c r="AV3" s="1"/>
      <c r="AW3" s="1"/>
      <c r="AX3" s="1"/>
      <c r="AY3" s="1"/>
      <c r="AZ3" s="1"/>
      <c r="BA3" s="1"/>
      <c r="BB3" s="1"/>
      <c r="BC3" s="1"/>
      <c r="BD3" s="1"/>
      <c r="BE3" s="1"/>
      <c r="BF3" s="1"/>
      <c r="BG3" s="1"/>
      <c r="BH3" s="1"/>
      <c r="BI3" s="1"/>
    </row>
    <row r="4" spans="1:61" ht="15" customHeight="1" x14ac:dyDescent="0.2">
      <c r="A4" s="1"/>
      <c r="B4" s="189"/>
      <c r="C4" s="189"/>
      <c r="D4" s="189"/>
      <c r="E4" s="189"/>
      <c r="F4" s="189"/>
      <c r="G4" s="189"/>
      <c r="H4" s="189"/>
      <c r="I4" s="189"/>
      <c r="J4" s="289"/>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293"/>
      <c r="AN4" s="1"/>
      <c r="AO4" s="1"/>
      <c r="AP4" s="1"/>
      <c r="AQ4" s="1"/>
      <c r="AR4" s="1"/>
      <c r="AS4" s="1"/>
      <c r="AT4" s="1"/>
      <c r="AU4" s="1"/>
      <c r="AV4" s="1"/>
      <c r="AW4" s="1"/>
      <c r="AX4" s="1"/>
      <c r="AY4" s="1"/>
      <c r="AZ4" s="1"/>
      <c r="BA4" s="1"/>
      <c r="BB4" s="1"/>
      <c r="BC4" s="1"/>
      <c r="BD4" s="1"/>
      <c r="BE4" s="1"/>
      <c r="BF4" s="1"/>
      <c r="BG4" s="1"/>
      <c r="BH4" s="1"/>
      <c r="BI4" s="1"/>
    </row>
    <row r="5" spans="1:6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
      <c r="A6" s="1"/>
      <c r="B6" s="322" t="s">
        <v>90</v>
      </c>
      <c r="C6" s="318"/>
      <c r="D6" s="288"/>
      <c r="E6" s="337" t="s">
        <v>91</v>
      </c>
      <c r="F6" s="308"/>
      <c r="G6" s="308"/>
      <c r="H6" s="308"/>
      <c r="I6" s="294"/>
      <c r="J6" s="43" t="str">
        <f ca="1">IF(AND('Mapa final'!$AY$7="Muy Alta",'Mapa final'!$BA$7="Leve"),CONCATENATE("R1C",'Mapa final'!$AL$7),"")</f>
        <v/>
      </c>
      <c r="K6" s="44" t="e">
        <f>IF(AND('Mapa final'!#REF!="Muy Alta",'Mapa final'!#REF!="Leve"),CONCATENATE("R1C",'Mapa final'!#REF!),"")</f>
        <v>#REF!</v>
      </c>
      <c r="L6" s="44" t="e">
        <f>IF(AND('Mapa final'!#REF!="Muy Alta",'Mapa final'!#REF!="Leve"),CONCATENATE("R1C",'Mapa final'!#REF!),"")</f>
        <v>#REF!</v>
      </c>
      <c r="M6" s="44" t="e">
        <f>IF(AND('Mapa final'!#REF!="Muy Alta",'Mapa final'!#REF!="Leve"),CONCATENATE("R1C",'Mapa final'!#REF!),"")</f>
        <v>#REF!</v>
      </c>
      <c r="N6" s="44" t="e">
        <f>IF(AND('Mapa final'!#REF!="Muy Alta",'Mapa final'!#REF!="Leve"),CONCATENATE("R1C",'Mapa final'!#REF!),"")</f>
        <v>#REF!</v>
      </c>
      <c r="O6" s="45" t="e">
        <f>IF(AND('Mapa final'!#REF!="Muy Alta",'Mapa final'!#REF!="Leve"),CONCATENATE("R1C",'Mapa final'!#REF!),"")</f>
        <v>#REF!</v>
      </c>
      <c r="P6" s="43" t="str">
        <f ca="1">IF(AND('Mapa final'!$AY$7="Muy Alta",'Mapa final'!$BA$7="Menor"),CONCATENATE("R1C",'Mapa final'!$AL$7),"")</f>
        <v/>
      </c>
      <c r="Q6" s="44" t="e">
        <f>IF(AND('Mapa final'!#REF!="Muy Alta",'Mapa final'!#REF!="Menor"),CONCATENATE("R1C",'Mapa final'!#REF!),"")</f>
        <v>#REF!</v>
      </c>
      <c r="R6" s="44" t="e">
        <f>IF(AND('Mapa final'!#REF!="Muy Alta",'Mapa final'!#REF!="Menor"),CONCATENATE("R1C",'Mapa final'!#REF!),"")</f>
        <v>#REF!</v>
      </c>
      <c r="S6" s="44" t="e">
        <f>IF(AND('Mapa final'!#REF!="Muy Alta",'Mapa final'!#REF!="Menor"),CONCATENATE("R1C",'Mapa final'!#REF!),"")</f>
        <v>#REF!</v>
      </c>
      <c r="T6" s="44" t="e">
        <f>IF(AND('Mapa final'!#REF!="Muy Alta",'Mapa final'!#REF!="Menor"),CONCATENATE("R1C",'Mapa final'!#REF!),"")</f>
        <v>#REF!</v>
      </c>
      <c r="U6" s="45" t="e">
        <f>IF(AND('Mapa final'!#REF!="Muy Alta",'Mapa final'!#REF!="Menor"),CONCATENATE("R1C",'Mapa final'!#REF!),"")</f>
        <v>#REF!</v>
      </c>
      <c r="V6" s="43" t="str">
        <f ca="1">IF(AND('Mapa final'!$AY$7="Muy Alta",'Mapa final'!$BA$7="Moderado"),CONCATENATE("R1C",'Mapa final'!$AL$7),"")</f>
        <v/>
      </c>
      <c r="W6" s="44" t="e">
        <f>IF(AND('Mapa final'!#REF!="Muy Alta",'Mapa final'!#REF!="Moderado"),CONCATENATE("R1C",'Mapa final'!#REF!),"")</f>
        <v>#REF!</v>
      </c>
      <c r="X6" s="44" t="e">
        <f>IF(AND('Mapa final'!#REF!="Muy Alta",'Mapa final'!#REF!="Moderado"),CONCATENATE("R1C",'Mapa final'!#REF!),"")</f>
        <v>#REF!</v>
      </c>
      <c r="Y6" s="44" t="e">
        <f>IF(AND('Mapa final'!#REF!="Muy Alta",'Mapa final'!#REF!="Moderado"),CONCATENATE("R1C",'Mapa final'!#REF!),"")</f>
        <v>#REF!</v>
      </c>
      <c r="Z6" s="44" t="e">
        <f>IF(AND('Mapa final'!#REF!="Muy Alta",'Mapa final'!#REF!="Moderado"),CONCATENATE("R1C",'Mapa final'!#REF!),"")</f>
        <v>#REF!</v>
      </c>
      <c r="AA6" s="45" t="e">
        <f>IF(AND('Mapa final'!#REF!="Muy Alta",'Mapa final'!#REF!="Moderado"),CONCATENATE("R1C",'Mapa final'!#REF!),"")</f>
        <v>#REF!</v>
      </c>
      <c r="AB6" s="43" t="str">
        <f ca="1">IF(AND('Mapa final'!$AY$7="Muy Alta",'Mapa final'!$BA$7="Mayor"),CONCATENATE("R1C",'Mapa final'!$AL$7),"")</f>
        <v/>
      </c>
      <c r="AC6" s="44" t="e">
        <f>IF(AND('Mapa final'!#REF!="Muy Alta",'Mapa final'!#REF!="Mayor"),CONCATENATE("R1C",'Mapa final'!#REF!),"")</f>
        <v>#REF!</v>
      </c>
      <c r="AD6" s="44" t="e">
        <f>IF(AND('Mapa final'!#REF!="Muy Alta",'Mapa final'!#REF!="Mayor"),CONCATENATE("R1C",'Mapa final'!#REF!),"")</f>
        <v>#REF!</v>
      </c>
      <c r="AE6" s="44" t="e">
        <f>IF(AND('Mapa final'!#REF!="Muy Alta",'Mapa final'!#REF!="Mayor"),CONCATENATE("R1C",'Mapa final'!#REF!),"")</f>
        <v>#REF!</v>
      </c>
      <c r="AF6" s="44" t="e">
        <f>IF(AND('Mapa final'!#REF!="Muy Alta",'Mapa final'!#REF!="Mayor"),CONCATENATE("R1C",'Mapa final'!#REF!),"")</f>
        <v>#REF!</v>
      </c>
      <c r="AG6" s="45" t="e">
        <f>IF(AND('Mapa final'!#REF!="Muy Alta",'Mapa final'!#REF!="Mayor"),CONCATENATE("R1C",'Mapa final'!#REF!),"")</f>
        <v>#REF!</v>
      </c>
      <c r="AH6" s="46" t="str">
        <f ca="1">IF(AND('Mapa final'!$AY$7="Muy Alta",'Mapa final'!$BA$7="Catastrófico"),CONCATENATE("R1C",'Mapa final'!$AL$7),"")</f>
        <v/>
      </c>
      <c r="AI6" s="47" t="e">
        <f>IF(AND('Mapa final'!#REF!="Muy Alta",'Mapa final'!#REF!="Catastrófico"),CONCATENATE("R1C",'Mapa final'!#REF!),"")</f>
        <v>#REF!</v>
      </c>
      <c r="AJ6" s="47" t="e">
        <f>IF(AND('Mapa final'!#REF!="Muy Alta",'Mapa final'!#REF!="Catastrófico"),CONCATENATE("R1C",'Mapa final'!#REF!),"")</f>
        <v>#REF!</v>
      </c>
      <c r="AK6" s="47" t="e">
        <f>IF(AND('Mapa final'!#REF!="Muy Alta",'Mapa final'!#REF!="Catastrófico"),CONCATENATE("R1C",'Mapa final'!#REF!),"")</f>
        <v>#REF!</v>
      </c>
      <c r="AL6" s="47" t="e">
        <f>IF(AND('Mapa final'!#REF!="Muy Alta",'Mapa final'!#REF!="Catastrófico"),CONCATENATE("R1C",'Mapa final'!#REF!),"")</f>
        <v>#REF!</v>
      </c>
      <c r="AM6" s="48" t="e">
        <f>IF(AND('Mapa final'!#REF!="Muy Alta",'Mapa final'!#REF!="Catastrófico"),CONCATENATE("R1C",'Mapa final'!#REF!),"")</f>
        <v>#REF!</v>
      </c>
      <c r="AN6" s="1"/>
      <c r="AO6" s="340" t="s">
        <v>92</v>
      </c>
      <c r="AP6" s="326"/>
      <c r="AQ6" s="326"/>
      <c r="AR6" s="326"/>
      <c r="AS6" s="326"/>
      <c r="AT6" s="327"/>
      <c r="AU6" s="1"/>
      <c r="AV6" s="1"/>
      <c r="AW6" s="1"/>
      <c r="AX6" s="1"/>
      <c r="AY6" s="1"/>
      <c r="AZ6" s="1"/>
      <c r="BA6" s="1"/>
      <c r="BB6" s="1"/>
      <c r="BC6" s="1"/>
      <c r="BD6" s="1"/>
      <c r="BE6" s="1"/>
      <c r="BF6" s="1"/>
      <c r="BG6" s="1"/>
      <c r="BH6" s="1"/>
      <c r="BI6" s="1"/>
    </row>
    <row r="7" spans="1:61" ht="15" customHeight="1" x14ac:dyDescent="0.2">
      <c r="A7" s="1"/>
      <c r="B7" s="319"/>
      <c r="C7" s="189"/>
      <c r="D7" s="190"/>
      <c r="E7" s="201"/>
      <c r="F7" s="189"/>
      <c r="G7" s="189"/>
      <c r="H7" s="189"/>
      <c r="I7" s="190"/>
      <c r="J7" s="49" t="str">
        <f ca="1">IF(AND('Mapa final'!$AY$14="Muy Alta",'Mapa final'!$BA$14="Leve"),CONCATENATE("R2C",'Mapa final'!$AL$14),"")</f>
        <v/>
      </c>
      <c r="K7" s="50" t="str">
        <f ca="1">IF(AND('Mapa final'!$AY$15="Muy Alta",'Mapa final'!$BA$15="Leve"),CONCATENATE("R2C",'Mapa final'!$AL$15),"")</f>
        <v/>
      </c>
      <c r="L7" s="50" t="e">
        <f>IF(AND('Mapa final'!#REF!="Muy Alta",'Mapa final'!#REF!="Leve"),CONCATENATE("R2C",'Mapa final'!#REF!),"")</f>
        <v>#REF!</v>
      </c>
      <c r="M7" s="50" t="e">
        <f>IF(AND('Mapa final'!#REF!="Muy Alta",'Mapa final'!#REF!="Leve"),CONCATENATE("R2C",'Mapa final'!#REF!),"")</f>
        <v>#REF!</v>
      </c>
      <c r="N7" s="50" t="e">
        <f>IF(AND('Mapa final'!#REF!="Muy Alta",'Mapa final'!#REF!="Leve"),CONCATENATE("R2C",'Mapa final'!#REF!),"")</f>
        <v>#REF!</v>
      </c>
      <c r="O7" s="51" t="e">
        <f>IF(AND('Mapa final'!#REF!="Muy Alta",'Mapa final'!#REF!="Leve"),CONCATENATE("R2C",'Mapa final'!#REF!),"")</f>
        <v>#REF!</v>
      </c>
      <c r="P7" s="49" t="str">
        <f ca="1">IF(AND('Mapa final'!$AY$14="Muy Alta",'Mapa final'!$BA$14="Menor"),CONCATENATE("R2C",'Mapa final'!$AL$14),"")</f>
        <v/>
      </c>
      <c r="Q7" s="50" t="str">
        <f ca="1">IF(AND('Mapa final'!$AY$15="Muy Alta",'Mapa final'!$BA$15="Menor"),CONCATENATE("R2C",'Mapa final'!$AL$15),"")</f>
        <v/>
      </c>
      <c r="R7" s="50" t="e">
        <f>IF(AND('Mapa final'!#REF!="Muy Alta",'Mapa final'!#REF!="Menor"),CONCATENATE("R2C",'Mapa final'!#REF!),"")</f>
        <v>#REF!</v>
      </c>
      <c r="S7" s="50" t="e">
        <f>IF(AND('Mapa final'!#REF!="Muy Alta",'Mapa final'!#REF!="Menor"),CONCATENATE("R2C",'Mapa final'!#REF!),"")</f>
        <v>#REF!</v>
      </c>
      <c r="T7" s="50" t="e">
        <f>IF(AND('Mapa final'!#REF!="Muy Alta",'Mapa final'!#REF!="Menor"),CONCATENATE("R2C",'Mapa final'!#REF!),"")</f>
        <v>#REF!</v>
      </c>
      <c r="U7" s="51" t="e">
        <f>IF(AND('Mapa final'!#REF!="Muy Alta",'Mapa final'!#REF!="Menor"),CONCATENATE("R2C",'Mapa final'!#REF!),"")</f>
        <v>#REF!</v>
      </c>
      <c r="V7" s="49" t="str">
        <f ca="1">IF(AND('Mapa final'!$AY$14="Muy Alta",'Mapa final'!$BA$14="Moderado"),CONCATENATE("R2C",'Mapa final'!$AL$14),"")</f>
        <v/>
      </c>
      <c r="W7" s="50" t="str">
        <f ca="1">IF(AND('Mapa final'!$AY$15="Muy Alta",'Mapa final'!$BA$15="Moderado"),CONCATENATE("R2C",'Mapa final'!$AL$15),"")</f>
        <v/>
      </c>
      <c r="X7" s="50" t="e">
        <f>IF(AND('Mapa final'!#REF!="Muy Alta",'Mapa final'!#REF!="Moderado"),CONCATENATE("R2C",'Mapa final'!#REF!),"")</f>
        <v>#REF!</v>
      </c>
      <c r="Y7" s="50" t="e">
        <f>IF(AND('Mapa final'!#REF!="Muy Alta",'Mapa final'!#REF!="Moderado"),CONCATENATE("R2C",'Mapa final'!#REF!),"")</f>
        <v>#REF!</v>
      </c>
      <c r="Z7" s="50" t="e">
        <f>IF(AND('Mapa final'!#REF!="Muy Alta",'Mapa final'!#REF!="Moderado"),CONCATENATE("R2C",'Mapa final'!#REF!),"")</f>
        <v>#REF!</v>
      </c>
      <c r="AA7" s="51" t="e">
        <f>IF(AND('Mapa final'!#REF!="Muy Alta",'Mapa final'!#REF!="Moderado"),CONCATENATE("R2C",'Mapa final'!#REF!),"")</f>
        <v>#REF!</v>
      </c>
      <c r="AB7" s="49" t="str">
        <f ca="1">IF(AND('Mapa final'!$AY$14="Muy Alta",'Mapa final'!$BA$14="Mayor"),CONCATENATE("R2C",'Mapa final'!$AL$14),"")</f>
        <v/>
      </c>
      <c r="AC7" s="50" t="str">
        <f ca="1">IF(AND('Mapa final'!$AY$15="Muy Alta",'Mapa final'!$BA$15="Mayor"),CONCATENATE("R2C",'Mapa final'!$AL$15),"")</f>
        <v/>
      </c>
      <c r="AD7" s="50" t="e">
        <f>IF(AND('Mapa final'!#REF!="Muy Alta",'Mapa final'!#REF!="Mayor"),CONCATENATE("R2C",'Mapa final'!#REF!),"")</f>
        <v>#REF!</v>
      </c>
      <c r="AE7" s="50" t="e">
        <f>IF(AND('Mapa final'!#REF!="Muy Alta",'Mapa final'!#REF!="Mayor"),CONCATENATE("R2C",'Mapa final'!#REF!),"")</f>
        <v>#REF!</v>
      </c>
      <c r="AF7" s="50" t="e">
        <f>IF(AND('Mapa final'!#REF!="Muy Alta",'Mapa final'!#REF!="Mayor"),CONCATENATE("R2C",'Mapa final'!#REF!),"")</f>
        <v>#REF!</v>
      </c>
      <c r="AG7" s="51" t="e">
        <f>IF(AND('Mapa final'!#REF!="Muy Alta",'Mapa final'!#REF!="Mayor"),CONCATENATE("R2C",'Mapa final'!#REF!),"")</f>
        <v>#REF!</v>
      </c>
      <c r="AH7" s="52" t="str">
        <f ca="1">IF(AND('Mapa final'!$AY$14="Muy Alta",'Mapa final'!$BA$14="Catastrófico"),CONCATENATE("R2C",'Mapa final'!$AL$14),"")</f>
        <v/>
      </c>
      <c r="AI7" s="53" t="str">
        <f ca="1">IF(AND('Mapa final'!$AY$15="Muy Alta",'Mapa final'!$BA$15="Catastrófico"),CONCATENATE("R2C",'Mapa final'!$AL$15),"")</f>
        <v/>
      </c>
      <c r="AJ7" s="53" t="e">
        <f>IF(AND('Mapa final'!#REF!="Muy Alta",'Mapa final'!#REF!="Catastrófico"),CONCATENATE("R2C",'Mapa final'!#REF!),"")</f>
        <v>#REF!</v>
      </c>
      <c r="AK7" s="53" t="e">
        <f>IF(AND('Mapa final'!#REF!="Muy Alta",'Mapa final'!#REF!="Catastrófico"),CONCATENATE("R2C",'Mapa final'!#REF!),"")</f>
        <v>#REF!</v>
      </c>
      <c r="AL7" s="53" t="e">
        <f>IF(AND('Mapa final'!#REF!="Muy Alta",'Mapa final'!#REF!="Catastrófico"),CONCATENATE("R2C",'Mapa final'!#REF!),"")</f>
        <v>#REF!</v>
      </c>
      <c r="AM7" s="54" t="e">
        <f>IF(AND('Mapa final'!#REF!="Muy Alta",'Mapa final'!#REF!="Catastrófico"),CONCATENATE("R2C",'Mapa final'!#REF!),"")</f>
        <v>#REF!</v>
      </c>
      <c r="AN7" s="1"/>
      <c r="AO7" s="328"/>
      <c r="AP7" s="189"/>
      <c r="AQ7" s="189"/>
      <c r="AR7" s="189"/>
      <c r="AS7" s="189"/>
      <c r="AT7" s="329"/>
      <c r="AU7" s="1"/>
      <c r="AV7" s="1"/>
      <c r="AW7" s="1"/>
      <c r="AX7" s="1"/>
      <c r="AY7" s="1"/>
      <c r="AZ7" s="1"/>
      <c r="BA7" s="1"/>
      <c r="BB7" s="1"/>
      <c r="BC7" s="1"/>
      <c r="BD7" s="1"/>
      <c r="BE7" s="1"/>
      <c r="BF7" s="1"/>
      <c r="BG7" s="1"/>
      <c r="BH7" s="1"/>
      <c r="BI7" s="1"/>
    </row>
    <row r="8" spans="1:61" ht="15" customHeight="1" x14ac:dyDescent="0.2">
      <c r="A8" s="1"/>
      <c r="B8" s="319"/>
      <c r="C8" s="189"/>
      <c r="D8" s="190"/>
      <c r="E8" s="201"/>
      <c r="F8" s="189"/>
      <c r="G8" s="189"/>
      <c r="H8" s="189"/>
      <c r="I8" s="190"/>
      <c r="J8" s="49" t="str">
        <f ca="1">IF(AND('Mapa final'!$AY$16="Muy Alta",'Mapa final'!$BA$16="Leve"),CONCATENATE("R3C",'Mapa final'!$AL$16),"")</f>
        <v/>
      </c>
      <c r="K8" s="50" t="str">
        <f ca="1">IF(AND('Mapa final'!$AY$17="Muy Alta",'Mapa final'!$BA$17="Leve"),CONCATENATE("R3C",'Mapa final'!$AL$17),"")</f>
        <v/>
      </c>
      <c r="L8" s="50" t="e">
        <f>IF(AND('Mapa final'!#REF!="Muy Alta",'Mapa final'!#REF!="Leve"),CONCATENATE("R3C",'Mapa final'!#REF!),"")</f>
        <v>#REF!</v>
      </c>
      <c r="M8" s="50" t="e">
        <f>IF(AND('Mapa final'!#REF!="Muy Alta",'Mapa final'!#REF!="Leve"),CONCATENATE("R3C",'Mapa final'!#REF!),"")</f>
        <v>#REF!</v>
      </c>
      <c r="N8" s="50" t="e">
        <f>IF(AND('Mapa final'!#REF!="Muy Alta",'Mapa final'!#REF!="Leve"),CONCATENATE("R3C",'Mapa final'!#REF!),"")</f>
        <v>#REF!</v>
      </c>
      <c r="O8" s="51" t="e">
        <f>IF(AND('Mapa final'!#REF!="Muy Alta",'Mapa final'!#REF!="Leve"),CONCATENATE("R3C",'Mapa final'!#REF!),"")</f>
        <v>#REF!</v>
      </c>
      <c r="P8" s="49" t="str">
        <f ca="1">IF(AND('Mapa final'!$AY$16="Muy Alta",'Mapa final'!$BA$16="Menor"),CONCATENATE("R3C",'Mapa final'!$AL$16),"")</f>
        <v/>
      </c>
      <c r="Q8" s="50" t="str">
        <f ca="1">IF(AND('Mapa final'!$AY$17="Muy Alta",'Mapa final'!$BA$17="Menor"),CONCATENATE("R3C",'Mapa final'!$AL$17),"")</f>
        <v/>
      </c>
      <c r="R8" s="50" t="e">
        <f>IF(AND('Mapa final'!#REF!="Muy Alta",'Mapa final'!#REF!="Menor"),CONCATENATE("R3C",'Mapa final'!#REF!),"")</f>
        <v>#REF!</v>
      </c>
      <c r="S8" s="50" t="e">
        <f>IF(AND('Mapa final'!#REF!="Muy Alta",'Mapa final'!#REF!="Menor"),CONCATENATE("R3C",'Mapa final'!#REF!),"")</f>
        <v>#REF!</v>
      </c>
      <c r="T8" s="50" t="e">
        <f>IF(AND('Mapa final'!#REF!="Muy Alta",'Mapa final'!#REF!="Menor"),CONCATENATE("R3C",'Mapa final'!#REF!),"")</f>
        <v>#REF!</v>
      </c>
      <c r="U8" s="51" t="e">
        <f>IF(AND('Mapa final'!#REF!="Muy Alta",'Mapa final'!#REF!="Menor"),CONCATENATE("R3C",'Mapa final'!#REF!),"")</f>
        <v>#REF!</v>
      </c>
      <c r="V8" s="49" t="str">
        <f ca="1">IF(AND('Mapa final'!$AY$16="Muy Alta",'Mapa final'!$BA$16="Moderado"),CONCATENATE("R3C",'Mapa final'!$AL$16),"")</f>
        <v/>
      </c>
      <c r="W8" s="50" t="str">
        <f ca="1">IF(AND('Mapa final'!$AY$17="Muy Alta",'Mapa final'!$BA$17="Moderado"),CONCATENATE("R3C",'Mapa final'!$AL$17),"")</f>
        <v/>
      </c>
      <c r="X8" s="50" t="e">
        <f>IF(AND('Mapa final'!#REF!="Muy Alta",'Mapa final'!#REF!="Moderado"),CONCATENATE("R3C",'Mapa final'!#REF!),"")</f>
        <v>#REF!</v>
      </c>
      <c r="Y8" s="50" t="e">
        <f>IF(AND('Mapa final'!#REF!="Muy Alta",'Mapa final'!#REF!="Moderado"),CONCATENATE("R3C",'Mapa final'!#REF!),"")</f>
        <v>#REF!</v>
      </c>
      <c r="Z8" s="50" t="e">
        <f>IF(AND('Mapa final'!#REF!="Muy Alta",'Mapa final'!#REF!="Moderado"),CONCATENATE("R3C",'Mapa final'!#REF!),"")</f>
        <v>#REF!</v>
      </c>
      <c r="AA8" s="51" t="e">
        <f>IF(AND('Mapa final'!#REF!="Muy Alta",'Mapa final'!#REF!="Moderado"),CONCATENATE("R3C",'Mapa final'!#REF!),"")</f>
        <v>#REF!</v>
      </c>
      <c r="AB8" s="49" t="str">
        <f ca="1">IF(AND('Mapa final'!$AY$16="Muy Alta",'Mapa final'!$BA$16="Mayor"),CONCATENATE("R3C",'Mapa final'!$AL$16),"")</f>
        <v/>
      </c>
      <c r="AC8" s="50" t="str">
        <f ca="1">IF(AND('Mapa final'!$AY$17="Muy Alta",'Mapa final'!$BA$17="Mayor"),CONCATENATE("R3C",'Mapa final'!$AL$17),"")</f>
        <v/>
      </c>
      <c r="AD8" s="50" t="e">
        <f>IF(AND('Mapa final'!#REF!="Muy Alta",'Mapa final'!#REF!="Mayor"),CONCATENATE("R3C",'Mapa final'!#REF!),"")</f>
        <v>#REF!</v>
      </c>
      <c r="AE8" s="50" t="e">
        <f>IF(AND('Mapa final'!#REF!="Muy Alta",'Mapa final'!#REF!="Mayor"),CONCATENATE("R3C",'Mapa final'!#REF!),"")</f>
        <v>#REF!</v>
      </c>
      <c r="AF8" s="50" t="e">
        <f>IF(AND('Mapa final'!#REF!="Muy Alta",'Mapa final'!#REF!="Mayor"),CONCATENATE("R3C",'Mapa final'!#REF!),"")</f>
        <v>#REF!</v>
      </c>
      <c r="AG8" s="51" t="e">
        <f>IF(AND('Mapa final'!#REF!="Muy Alta",'Mapa final'!#REF!="Mayor"),CONCATENATE("R3C",'Mapa final'!#REF!),"")</f>
        <v>#REF!</v>
      </c>
      <c r="AH8" s="52" t="str">
        <f ca="1">IF(AND('Mapa final'!$AY$16="Muy Alta",'Mapa final'!$BA$16="Catastrófico"),CONCATENATE("R3C",'Mapa final'!$AL$16),"")</f>
        <v/>
      </c>
      <c r="AI8" s="53" t="str">
        <f ca="1">IF(AND('Mapa final'!$AY$17="Muy Alta",'Mapa final'!$BA$17="Catastrófico"),CONCATENATE("R3C",'Mapa final'!$AL$17),"")</f>
        <v/>
      </c>
      <c r="AJ8" s="53" t="e">
        <f>IF(AND('Mapa final'!#REF!="Muy Alta",'Mapa final'!#REF!="Catastrófico"),CONCATENATE("R3C",'Mapa final'!#REF!),"")</f>
        <v>#REF!</v>
      </c>
      <c r="AK8" s="53" t="e">
        <f>IF(AND('Mapa final'!#REF!="Muy Alta",'Mapa final'!#REF!="Catastrófico"),CONCATENATE("R3C",'Mapa final'!#REF!),"")</f>
        <v>#REF!</v>
      </c>
      <c r="AL8" s="53" t="e">
        <f>IF(AND('Mapa final'!#REF!="Muy Alta",'Mapa final'!#REF!="Catastrófico"),CONCATENATE("R3C",'Mapa final'!#REF!),"")</f>
        <v>#REF!</v>
      </c>
      <c r="AM8" s="54" t="e">
        <f>IF(AND('Mapa final'!#REF!="Muy Alta",'Mapa final'!#REF!="Catastrófico"),CONCATENATE("R3C",'Mapa final'!#REF!),"")</f>
        <v>#REF!</v>
      </c>
      <c r="AN8" s="1"/>
      <c r="AO8" s="328"/>
      <c r="AP8" s="189"/>
      <c r="AQ8" s="189"/>
      <c r="AR8" s="189"/>
      <c r="AS8" s="189"/>
      <c r="AT8" s="329"/>
      <c r="AU8" s="1"/>
      <c r="AV8" s="1"/>
      <c r="AW8" s="1"/>
      <c r="AX8" s="1"/>
      <c r="AY8" s="1"/>
      <c r="AZ8" s="1"/>
      <c r="BA8" s="1"/>
      <c r="BB8" s="1"/>
      <c r="BC8" s="1"/>
      <c r="BD8" s="1"/>
      <c r="BE8" s="1"/>
      <c r="BF8" s="1"/>
      <c r="BG8" s="1"/>
      <c r="BH8" s="1"/>
      <c r="BI8" s="1"/>
    </row>
    <row r="9" spans="1:61" ht="15" customHeight="1" x14ac:dyDescent="0.2">
      <c r="A9" s="1"/>
      <c r="B9" s="319"/>
      <c r="C9" s="189"/>
      <c r="D9" s="190"/>
      <c r="E9" s="201"/>
      <c r="F9" s="189"/>
      <c r="G9" s="189"/>
      <c r="H9" s="189"/>
      <c r="I9" s="190"/>
      <c r="J9" s="49" t="str">
        <f ca="1">IF(AND('Mapa final'!$AY$18="Muy Alta",'Mapa final'!$BA$18="Leve"),CONCATENATE("R4C",'Mapa final'!$AL$18),"")</f>
        <v/>
      </c>
      <c r="K9" s="50" t="str">
        <f ca="1">IF(AND('Mapa final'!$AY$19="Muy Alta",'Mapa final'!$BA$19="Leve"),CONCATENATE("R4C",'Mapa final'!$AL$19),"")</f>
        <v/>
      </c>
      <c r="L9" s="50" t="e">
        <f>IF(AND('Mapa final'!#REF!="Muy Alta",'Mapa final'!#REF!="Leve"),CONCATENATE("R4C",'Mapa final'!#REF!),"")</f>
        <v>#REF!</v>
      </c>
      <c r="M9" s="50" t="e">
        <f>IF(AND('Mapa final'!#REF!="Muy Alta",'Mapa final'!#REF!="Leve"),CONCATENATE("R4C",'Mapa final'!#REF!),"")</f>
        <v>#REF!</v>
      </c>
      <c r="N9" s="50" t="e">
        <f>IF(AND('Mapa final'!#REF!="Muy Alta",'Mapa final'!#REF!="Leve"),CONCATENATE("R4C",'Mapa final'!#REF!),"")</f>
        <v>#REF!</v>
      </c>
      <c r="O9" s="51" t="e">
        <f>IF(AND('Mapa final'!#REF!="Muy Alta",'Mapa final'!#REF!="Leve"),CONCATENATE("R4C",'Mapa final'!#REF!),"")</f>
        <v>#REF!</v>
      </c>
      <c r="P9" s="49" t="str">
        <f ca="1">IF(AND('Mapa final'!$AY$18="Muy Alta",'Mapa final'!$BA$18="Menor"),CONCATENATE("R4C",'Mapa final'!$AL$18),"")</f>
        <v/>
      </c>
      <c r="Q9" s="50" t="str">
        <f ca="1">IF(AND('Mapa final'!$AY$19="Muy Alta",'Mapa final'!$BA$19="Menor"),CONCATENATE("R4C",'Mapa final'!$AL$19),"")</f>
        <v/>
      </c>
      <c r="R9" s="50" t="e">
        <f>IF(AND('Mapa final'!#REF!="Muy Alta",'Mapa final'!#REF!="Menor"),CONCATENATE("R4C",'Mapa final'!#REF!),"")</f>
        <v>#REF!</v>
      </c>
      <c r="S9" s="50" t="e">
        <f>IF(AND('Mapa final'!#REF!="Muy Alta",'Mapa final'!#REF!="Menor"),CONCATENATE("R4C",'Mapa final'!#REF!),"")</f>
        <v>#REF!</v>
      </c>
      <c r="T9" s="50" t="e">
        <f>IF(AND('Mapa final'!#REF!="Muy Alta",'Mapa final'!#REF!="Menor"),CONCATENATE("R4C",'Mapa final'!#REF!),"")</f>
        <v>#REF!</v>
      </c>
      <c r="U9" s="51" t="e">
        <f>IF(AND('Mapa final'!#REF!="Muy Alta",'Mapa final'!#REF!="Menor"),CONCATENATE("R4C",'Mapa final'!#REF!),"")</f>
        <v>#REF!</v>
      </c>
      <c r="V9" s="49" t="str">
        <f ca="1">IF(AND('Mapa final'!$AY$18="Muy Alta",'Mapa final'!$BA$18="Moderado"),CONCATENATE("R4C",'Mapa final'!$AL$18),"")</f>
        <v/>
      </c>
      <c r="W9" s="50" t="str">
        <f ca="1">IF(AND('Mapa final'!$AY$19="Muy Alta",'Mapa final'!$BA$19="Moderado"),CONCATENATE("R4C",'Mapa final'!$AL$19),"")</f>
        <v/>
      </c>
      <c r="X9" s="50" t="e">
        <f>IF(AND('Mapa final'!#REF!="Muy Alta",'Mapa final'!#REF!="Moderado"),CONCATENATE("R4C",'Mapa final'!#REF!),"")</f>
        <v>#REF!</v>
      </c>
      <c r="Y9" s="50" t="e">
        <f>IF(AND('Mapa final'!#REF!="Muy Alta",'Mapa final'!#REF!="Moderado"),CONCATENATE("R4C",'Mapa final'!#REF!),"")</f>
        <v>#REF!</v>
      </c>
      <c r="Z9" s="50" t="e">
        <f>IF(AND('Mapa final'!#REF!="Muy Alta",'Mapa final'!#REF!="Moderado"),CONCATENATE("R4C",'Mapa final'!#REF!),"")</f>
        <v>#REF!</v>
      </c>
      <c r="AA9" s="51" t="e">
        <f>IF(AND('Mapa final'!#REF!="Muy Alta",'Mapa final'!#REF!="Moderado"),CONCATENATE("R4C",'Mapa final'!#REF!),"")</f>
        <v>#REF!</v>
      </c>
      <c r="AB9" s="49" t="str">
        <f ca="1">IF(AND('Mapa final'!$AY$18="Muy Alta",'Mapa final'!$BA$18="Mayor"),CONCATENATE("R4C",'Mapa final'!$AL$18),"")</f>
        <v/>
      </c>
      <c r="AC9" s="50" t="str">
        <f ca="1">IF(AND('Mapa final'!$AY$19="Muy Alta",'Mapa final'!$BA$19="Mayor"),CONCATENATE("R4C",'Mapa final'!$AL$19),"")</f>
        <v/>
      </c>
      <c r="AD9" s="50" t="e">
        <f>IF(AND('Mapa final'!#REF!="Muy Alta",'Mapa final'!#REF!="Mayor"),CONCATENATE("R4C",'Mapa final'!#REF!),"")</f>
        <v>#REF!</v>
      </c>
      <c r="AE9" s="50" t="e">
        <f>IF(AND('Mapa final'!#REF!="Muy Alta",'Mapa final'!#REF!="Mayor"),CONCATENATE("R4C",'Mapa final'!#REF!),"")</f>
        <v>#REF!</v>
      </c>
      <c r="AF9" s="50" t="e">
        <f>IF(AND('Mapa final'!#REF!="Muy Alta",'Mapa final'!#REF!="Mayor"),CONCATENATE("R4C",'Mapa final'!#REF!),"")</f>
        <v>#REF!</v>
      </c>
      <c r="AG9" s="51" t="e">
        <f>IF(AND('Mapa final'!#REF!="Muy Alta",'Mapa final'!#REF!="Mayor"),CONCATENATE("R4C",'Mapa final'!#REF!),"")</f>
        <v>#REF!</v>
      </c>
      <c r="AH9" s="52" t="str">
        <f ca="1">IF(AND('Mapa final'!$AY$18="Muy Alta",'Mapa final'!$BA$18="Catastrófico"),CONCATENATE("R4C",'Mapa final'!$AL$18),"")</f>
        <v/>
      </c>
      <c r="AI9" s="53" t="str">
        <f ca="1">IF(AND('Mapa final'!$AY$19="Muy Alta",'Mapa final'!$BA$19="Catastrófico"),CONCATENATE("R4C",'Mapa final'!$AL$19),"")</f>
        <v/>
      </c>
      <c r="AJ9" s="53" t="e">
        <f>IF(AND('Mapa final'!#REF!="Muy Alta",'Mapa final'!#REF!="Catastrófico"),CONCATENATE("R4C",'Mapa final'!#REF!),"")</f>
        <v>#REF!</v>
      </c>
      <c r="AK9" s="53" t="e">
        <f>IF(AND('Mapa final'!#REF!="Muy Alta",'Mapa final'!#REF!="Catastrófico"),CONCATENATE("R4C",'Mapa final'!#REF!),"")</f>
        <v>#REF!</v>
      </c>
      <c r="AL9" s="53" t="e">
        <f>IF(AND('Mapa final'!#REF!="Muy Alta",'Mapa final'!#REF!="Catastrófico"),CONCATENATE("R4C",'Mapa final'!#REF!),"")</f>
        <v>#REF!</v>
      </c>
      <c r="AM9" s="54" t="e">
        <f>IF(AND('Mapa final'!#REF!="Muy Alta",'Mapa final'!#REF!="Catastrófico"),CONCATENATE("R4C",'Mapa final'!#REF!),"")</f>
        <v>#REF!</v>
      </c>
      <c r="AN9" s="1"/>
      <c r="AO9" s="328"/>
      <c r="AP9" s="189"/>
      <c r="AQ9" s="189"/>
      <c r="AR9" s="189"/>
      <c r="AS9" s="189"/>
      <c r="AT9" s="329"/>
      <c r="AU9" s="1"/>
      <c r="AV9" s="1"/>
      <c r="AW9" s="1"/>
      <c r="AX9" s="1"/>
      <c r="AY9" s="1"/>
      <c r="AZ9" s="1"/>
      <c r="BA9" s="1"/>
      <c r="BB9" s="1"/>
      <c r="BC9" s="1"/>
      <c r="BD9" s="1"/>
      <c r="BE9" s="1"/>
      <c r="BF9" s="1"/>
      <c r="BG9" s="1"/>
      <c r="BH9" s="1"/>
      <c r="BI9" s="1"/>
    </row>
    <row r="10" spans="1:61" ht="15" customHeight="1" x14ac:dyDescent="0.2">
      <c r="A10" s="1"/>
      <c r="B10" s="319"/>
      <c r="C10" s="189"/>
      <c r="D10" s="190"/>
      <c r="E10" s="201"/>
      <c r="F10" s="189"/>
      <c r="G10" s="189"/>
      <c r="H10" s="189"/>
      <c r="I10" s="190"/>
      <c r="J10" s="49" t="str">
        <f ca="1">IF(AND('Mapa final'!$AY$32="Muy Alta",'Mapa final'!$BA$32="Leve"),CONCATENATE("R5C",'Mapa final'!$AL$32),"")</f>
        <v/>
      </c>
      <c r="K10" s="50" t="str">
        <f ca="1">IF(AND('Mapa final'!$AY$33="Muy Alta",'Mapa final'!$BA$33="Leve"),CONCATENATE("R5C",'Mapa final'!$AL$33),"")</f>
        <v/>
      </c>
      <c r="L10" s="50" t="str">
        <f ca="1">IF(AND('Mapa final'!$AY$34="Muy Alta",'Mapa final'!$BA$34="Leve"),CONCATENATE("R5C",'Mapa final'!$AL$34),"")</f>
        <v/>
      </c>
      <c r="M10" s="50" t="str">
        <f ca="1">IF(AND('Mapa final'!$AY$35="Muy Alta",'Mapa final'!$BA$35="Leve"),CONCATENATE("R5C",'Mapa final'!$AL$35),"")</f>
        <v/>
      </c>
      <c r="N10" s="50" t="e">
        <f>IF(AND('Mapa final'!#REF!="Muy Alta",'Mapa final'!#REF!="Leve"),CONCATENATE("R5C",'Mapa final'!#REF!),"")</f>
        <v>#REF!</v>
      </c>
      <c r="O10" s="51" t="e">
        <f>IF(AND('Mapa final'!#REF!="Muy Alta",'Mapa final'!#REF!="Leve"),CONCATENATE("R5C",'Mapa final'!#REF!),"")</f>
        <v>#REF!</v>
      </c>
      <c r="P10" s="49" t="str">
        <f ca="1">IF(AND('Mapa final'!$AY$32="Muy Alta",'Mapa final'!$BA$32="Menor"),CONCATENATE("R5C",'Mapa final'!$AL$32),"")</f>
        <v/>
      </c>
      <c r="Q10" s="50" t="str">
        <f ca="1">IF(AND('Mapa final'!$AY$33="Muy Alta",'Mapa final'!$BA$33="Menor"),CONCATENATE("R5C",'Mapa final'!$AL$33),"")</f>
        <v/>
      </c>
      <c r="R10" s="50" t="str">
        <f ca="1">IF(AND('Mapa final'!$AY$34="Muy Alta",'Mapa final'!$BA$34="Menor"),CONCATENATE("R5C",'Mapa final'!$AL$34),"")</f>
        <v/>
      </c>
      <c r="S10" s="50" t="str">
        <f ca="1">IF(AND('Mapa final'!$AY$35="Muy Alta",'Mapa final'!$BA$35="Menor"),CONCATENATE("R5C",'Mapa final'!$AL$35),"")</f>
        <v/>
      </c>
      <c r="T10" s="50" t="e">
        <f>IF(AND('Mapa final'!#REF!="Muy Alta",'Mapa final'!#REF!="Menor"),CONCATENATE("R5C",'Mapa final'!#REF!),"")</f>
        <v>#REF!</v>
      </c>
      <c r="U10" s="51" t="e">
        <f>IF(AND('Mapa final'!#REF!="Muy Alta",'Mapa final'!#REF!="Menor"),CONCATENATE("R5C",'Mapa final'!#REF!),"")</f>
        <v>#REF!</v>
      </c>
      <c r="V10" s="49" t="str">
        <f ca="1">IF(AND('Mapa final'!$AY$32="Muy Alta",'Mapa final'!$BA$32="Moderado"),CONCATENATE("R5C",'Mapa final'!$AL$32),"")</f>
        <v/>
      </c>
      <c r="W10" s="50" t="str">
        <f ca="1">IF(AND('Mapa final'!$AY$33="Muy Alta",'Mapa final'!$BA$33="Moderado"),CONCATENATE("R5C",'Mapa final'!$AL$33),"")</f>
        <v/>
      </c>
      <c r="X10" s="50" t="str">
        <f ca="1">IF(AND('Mapa final'!$AY$34="Muy Alta",'Mapa final'!$BA$34="Moderado"),CONCATENATE("R5C",'Mapa final'!$AL$34),"")</f>
        <v/>
      </c>
      <c r="Y10" s="50" t="str">
        <f ca="1">IF(AND('Mapa final'!$AY$35="Muy Alta",'Mapa final'!$BA$35="Moderado"),CONCATENATE("R5C",'Mapa final'!$AL$35),"")</f>
        <v/>
      </c>
      <c r="Z10" s="50" t="e">
        <f>IF(AND('Mapa final'!#REF!="Muy Alta",'Mapa final'!#REF!="Moderado"),CONCATENATE("R5C",'Mapa final'!#REF!),"")</f>
        <v>#REF!</v>
      </c>
      <c r="AA10" s="51" t="e">
        <f>IF(AND('Mapa final'!#REF!="Muy Alta",'Mapa final'!#REF!="Moderado"),CONCATENATE("R5C",'Mapa final'!#REF!),"")</f>
        <v>#REF!</v>
      </c>
      <c r="AB10" s="49" t="str">
        <f ca="1">IF(AND('Mapa final'!$AY$32="Muy Alta",'Mapa final'!$BA$32="Mayor"),CONCATENATE("R5C",'Mapa final'!$AL$32),"")</f>
        <v/>
      </c>
      <c r="AC10" s="50" t="str">
        <f ca="1">IF(AND('Mapa final'!$AY$33="Muy Alta",'Mapa final'!$BA$33="Mayor"),CONCATENATE("R5C",'Mapa final'!$AL$33),"")</f>
        <v/>
      </c>
      <c r="AD10" s="50" t="str">
        <f ca="1">IF(AND('Mapa final'!$AY$34="Muy Alta",'Mapa final'!$BA$34="Mayor"),CONCATENATE("R5C",'Mapa final'!$AL$34),"")</f>
        <v/>
      </c>
      <c r="AE10" s="50" t="str">
        <f ca="1">IF(AND('Mapa final'!$AY$35="Muy Alta",'Mapa final'!$BA$35="Mayor"),CONCATENATE("R5C",'Mapa final'!$AL$35),"")</f>
        <v/>
      </c>
      <c r="AF10" s="50" t="e">
        <f>IF(AND('Mapa final'!#REF!="Muy Alta",'Mapa final'!#REF!="Mayor"),CONCATENATE("R5C",'Mapa final'!#REF!),"")</f>
        <v>#REF!</v>
      </c>
      <c r="AG10" s="51" t="e">
        <f>IF(AND('Mapa final'!#REF!="Muy Alta",'Mapa final'!#REF!="Mayor"),CONCATENATE("R5C",'Mapa final'!#REF!),"")</f>
        <v>#REF!</v>
      </c>
      <c r="AH10" s="52" t="str">
        <f ca="1">IF(AND('Mapa final'!$AY$32="Muy Alta",'Mapa final'!$BA$32="Catastrófico"),CONCATENATE("R5C",'Mapa final'!$AL$32),"")</f>
        <v/>
      </c>
      <c r="AI10" s="53" t="str">
        <f ca="1">IF(AND('Mapa final'!$AY$33="Muy Alta",'Mapa final'!$BA$33="Catastrófico"),CONCATENATE("R5C",'Mapa final'!$AL$33),"")</f>
        <v/>
      </c>
      <c r="AJ10" s="53" t="str">
        <f ca="1">IF(AND('Mapa final'!$AY$34="Muy Alta",'Mapa final'!$BA$34="Catastrófico"),CONCATENATE("R5C",'Mapa final'!$AL$34),"")</f>
        <v/>
      </c>
      <c r="AK10" s="53" t="str">
        <f ca="1">IF(AND('Mapa final'!$AY$35="Muy Alta",'Mapa final'!$BA$35="Catastrófico"),CONCATENATE("R5C",'Mapa final'!$AL$35),"")</f>
        <v/>
      </c>
      <c r="AL10" s="53" t="e">
        <f>IF(AND('Mapa final'!#REF!="Muy Alta",'Mapa final'!#REF!="Catastrófico"),CONCATENATE("R5C",'Mapa final'!#REF!),"")</f>
        <v>#REF!</v>
      </c>
      <c r="AM10" s="54" t="e">
        <f>IF(AND('Mapa final'!#REF!="Muy Alta",'Mapa final'!#REF!="Catastrófico"),CONCATENATE("R5C",'Mapa final'!#REF!),"")</f>
        <v>#REF!</v>
      </c>
      <c r="AN10" s="1"/>
      <c r="AO10" s="328"/>
      <c r="AP10" s="189"/>
      <c r="AQ10" s="189"/>
      <c r="AR10" s="189"/>
      <c r="AS10" s="189"/>
      <c r="AT10" s="329"/>
      <c r="AU10" s="1"/>
      <c r="AV10" s="1"/>
      <c r="AW10" s="1"/>
      <c r="AX10" s="1"/>
      <c r="AY10" s="1"/>
      <c r="AZ10" s="1"/>
      <c r="BA10" s="1"/>
      <c r="BB10" s="1"/>
      <c r="BC10" s="1"/>
      <c r="BD10" s="1"/>
      <c r="BE10" s="1"/>
      <c r="BF10" s="1"/>
      <c r="BG10" s="1"/>
      <c r="BH10" s="1"/>
      <c r="BI10" s="1"/>
    </row>
    <row r="11" spans="1:61" ht="15" customHeight="1" x14ac:dyDescent="0.2">
      <c r="A11" s="1"/>
      <c r="B11" s="319"/>
      <c r="C11" s="189"/>
      <c r="D11" s="190"/>
      <c r="E11" s="201"/>
      <c r="F11" s="189"/>
      <c r="G11" s="189"/>
      <c r="H11" s="189"/>
      <c r="I11" s="190"/>
      <c r="J11" s="49" t="str">
        <f ca="1">IF(AND('Mapa final'!$AY$64="Muy Alta",'Mapa final'!$BA$64="Leve"),CONCATENATE("R6C",'Mapa final'!$AL$64),"")</f>
        <v/>
      </c>
      <c r="K11" s="50" t="str">
        <f>IF(AND('Mapa final'!$AY$65="Muy Alta",'Mapa final'!$BA$65="Leve"),CONCATENATE("R6C",'Mapa final'!$AL$65),"")</f>
        <v/>
      </c>
      <c r="L11" s="50" t="str">
        <f>IF(AND('Mapa final'!$AY$66="Muy Alta",'Mapa final'!$BA$66="Leve"),CONCATENATE("R6C",'Mapa final'!$AL$66),"")</f>
        <v/>
      </c>
      <c r="M11" s="50" t="e">
        <f>IF(AND('Mapa final'!#REF!="Muy Alta",'Mapa final'!#REF!="Leve"),CONCATENATE("R6C",'Mapa final'!#REF!),"")</f>
        <v>#REF!</v>
      </c>
      <c r="N11" s="50" t="e">
        <f>IF(AND('Mapa final'!#REF!="Muy Alta",'Mapa final'!#REF!="Leve"),CONCATENATE("R6C",'Mapa final'!#REF!),"")</f>
        <v>#REF!</v>
      </c>
      <c r="O11" s="51" t="e">
        <f>IF(AND('Mapa final'!#REF!="Muy Alta",'Mapa final'!#REF!="Leve"),CONCATENATE("R6C",'Mapa final'!#REF!),"")</f>
        <v>#REF!</v>
      </c>
      <c r="P11" s="49" t="str">
        <f ca="1">IF(AND('Mapa final'!$AY$64="Muy Alta",'Mapa final'!$BA$64="Menor"),CONCATENATE("R6C",'Mapa final'!$AL$64),"")</f>
        <v/>
      </c>
      <c r="Q11" s="50" t="str">
        <f>IF(AND('Mapa final'!$AY$65="Muy Alta",'Mapa final'!$BA$65="Menor"),CONCATENATE("R6C",'Mapa final'!$AL$65),"")</f>
        <v/>
      </c>
      <c r="R11" s="50" t="str">
        <f>IF(AND('Mapa final'!$AY$66="Muy Alta",'Mapa final'!$BA$66="Menor"),CONCATENATE("R6C",'Mapa final'!$AL$66),"")</f>
        <v/>
      </c>
      <c r="S11" s="50" t="e">
        <f>IF(AND('Mapa final'!#REF!="Muy Alta",'Mapa final'!#REF!="Menor"),CONCATENATE("R6C",'Mapa final'!#REF!),"")</f>
        <v>#REF!</v>
      </c>
      <c r="T11" s="50" t="e">
        <f>IF(AND('Mapa final'!#REF!="Muy Alta",'Mapa final'!#REF!="Menor"),CONCATENATE("R6C",'Mapa final'!#REF!),"")</f>
        <v>#REF!</v>
      </c>
      <c r="U11" s="51" t="e">
        <f>IF(AND('Mapa final'!#REF!="Muy Alta",'Mapa final'!#REF!="Menor"),CONCATENATE("R6C",'Mapa final'!#REF!),"")</f>
        <v>#REF!</v>
      </c>
      <c r="V11" s="49" t="str">
        <f ca="1">IF(AND('Mapa final'!$AY$64="Muy Alta",'Mapa final'!$BA$64="Moderado"),CONCATENATE("R6C",'Mapa final'!$AL$64),"")</f>
        <v/>
      </c>
      <c r="W11" s="50" t="str">
        <f>IF(AND('Mapa final'!$AY$65="Muy Alta",'Mapa final'!$BA$65="Moderado"),CONCATENATE("R6C",'Mapa final'!$AL$65),"")</f>
        <v/>
      </c>
      <c r="X11" s="50" t="str">
        <f>IF(AND('Mapa final'!$AY$66="Muy Alta",'Mapa final'!$BA$66="Moderado"),CONCATENATE("R6C",'Mapa final'!$AL$66),"")</f>
        <v/>
      </c>
      <c r="Y11" s="50" t="e">
        <f>IF(AND('Mapa final'!#REF!="Muy Alta",'Mapa final'!#REF!="Moderado"),CONCATENATE("R6C",'Mapa final'!#REF!),"")</f>
        <v>#REF!</v>
      </c>
      <c r="Z11" s="50" t="e">
        <f>IF(AND('Mapa final'!#REF!="Muy Alta",'Mapa final'!#REF!="Moderado"),CONCATENATE("R6C",'Mapa final'!#REF!),"")</f>
        <v>#REF!</v>
      </c>
      <c r="AA11" s="51" t="e">
        <f>IF(AND('Mapa final'!#REF!="Muy Alta",'Mapa final'!#REF!="Moderado"),CONCATENATE("R6C",'Mapa final'!#REF!),"")</f>
        <v>#REF!</v>
      </c>
      <c r="AB11" s="49" t="str">
        <f ca="1">IF(AND('Mapa final'!$AY$64="Muy Alta",'Mapa final'!$BA$64="Mayor"),CONCATENATE("R6C",'Mapa final'!$AL$64),"")</f>
        <v/>
      </c>
      <c r="AC11" s="50" t="str">
        <f>IF(AND('Mapa final'!$AY$65="Muy Alta",'Mapa final'!$BA$65="Mayor"),CONCATENATE("R6C",'Mapa final'!$AL$65),"")</f>
        <v/>
      </c>
      <c r="AD11" s="50" t="str">
        <f>IF(AND('Mapa final'!$AY$66="Muy Alta",'Mapa final'!$BA$66="Mayor"),CONCATENATE("R6C",'Mapa final'!$AL$66),"")</f>
        <v/>
      </c>
      <c r="AE11" s="50" t="e">
        <f>IF(AND('Mapa final'!#REF!="Muy Alta",'Mapa final'!#REF!="Mayor"),CONCATENATE("R6C",'Mapa final'!#REF!),"")</f>
        <v>#REF!</v>
      </c>
      <c r="AF11" s="50" t="e">
        <f>IF(AND('Mapa final'!#REF!="Muy Alta",'Mapa final'!#REF!="Mayor"),CONCATENATE("R6C",'Mapa final'!#REF!),"")</f>
        <v>#REF!</v>
      </c>
      <c r="AG11" s="51" t="e">
        <f>IF(AND('Mapa final'!#REF!="Muy Alta",'Mapa final'!#REF!="Mayor"),CONCATENATE("R6C",'Mapa final'!#REF!),"")</f>
        <v>#REF!</v>
      </c>
      <c r="AH11" s="52" t="str">
        <f ca="1">IF(AND('Mapa final'!$AY$64="Muy Alta",'Mapa final'!$BA$64="Catastrófico"),CONCATENATE("R6C",'Mapa final'!$AL$64),"")</f>
        <v/>
      </c>
      <c r="AI11" s="53" t="str">
        <f>IF(AND('Mapa final'!$AY$65="Muy Alta",'Mapa final'!$BA$65="Catastrófico"),CONCATENATE("R6C",'Mapa final'!$AL$65),"")</f>
        <v/>
      </c>
      <c r="AJ11" s="53" t="str">
        <f>IF(AND('Mapa final'!$AY$66="Muy Alta",'Mapa final'!$BA$66="Catastrófico"),CONCATENATE("R6C",'Mapa final'!$AL$66),"")</f>
        <v/>
      </c>
      <c r="AK11" s="53" t="e">
        <f>IF(AND('Mapa final'!#REF!="Muy Alta",'Mapa final'!#REF!="Catastrófico"),CONCATENATE("R6C",'Mapa final'!#REF!),"")</f>
        <v>#REF!</v>
      </c>
      <c r="AL11" s="53" t="e">
        <f>IF(AND('Mapa final'!#REF!="Muy Alta",'Mapa final'!#REF!="Catastrófico"),CONCATENATE("R6C",'Mapa final'!#REF!),"")</f>
        <v>#REF!</v>
      </c>
      <c r="AM11" s="54" t="e">
        <f>IF(AND('Mapa final'!#REF!="Muy Alta",'Mapa final'!#REF!="Catastrófico"),CONCATENATE("R6C",'Mapa final'!#REF!),"")</f>
        <v>#REF!</v>
      </c>
      <c r="AN11" s="1"/>
      <c r="AO11" s="328"/>
      <c r="AP11" s="189"/>
      <c r="AQ11" s="189"/>
      <c r="AR11" s="189"/>
      <c r="AS11" s="189"/>
      <c r="AT11" s="329"/>
      <c r="AU11" s="1"/>
      <c r="AV11" s="1"/>
      <c r="AW11" s="1"/>
      <c r="AX11" s="1"/>
      <c r="AY11" s="1"/>
      <c r="AZ11" s="1"/>
      <c r="BA11" s="1"/>
      <c r="BB11" s="1"/>
      <c r="BC11" s="1"/>
      <c r="BD11" s="1"/>
      <c r="BE11" s="1"/>
      <c r="BF11" s="1"/>
      <c r="BG11" s="1"/>
      <c r="BH11" s="1"/>
      <c r="BI11" s="1"/>
    </row>
    <row r="12" spans="1:61" ht="15" customHeight="1" x14ac:dyDescent="0.2">
      <c r="A12" s="1"/>
      <c r="B12" s="319"/>
      <c r="C12" s="189"/>
      <c r="D12" s="190"/>
      <c r="E12" s="201"/>
      <c r="F12" s="189"/>
      <c r="G12" s="189"/>
      <c r="H12" s="189"/>
      <c r="I12" s="190"/>
      <c r="J12" s="49" t="str">
        <f>IF(AND('Mapa final'!$AY$82="Muy Alta",'Mapa final'!$BA$82="Leve"),CONCATENATE("R7C",'Mapa final'!$AL$82),"")</f>
        <v/>
      </c>
      <c r="K12" s="50" t="str">
        <f>IF(AND('Mapa final'!$AY$83="Muy Alta",'Mapa final'!$BA$83="Leve"),CONCATENATE("R7C",'Mapa final'!$AL$83),"")</f>
        <v/>
      </c>
      <c r="L12" s="50" t="str">
        <f>IF(AND('Mapa final'!$AY$84="Muy Alta",'Mapa final'!$BA$84="Leve"),CONCATENATE("R7C",'Mapa final'!$AL$84),"")</f>
        <v/>
      </c>
      <c r="M12" s="50" t="str">
        <f>IF(AND('Mapa final'!$AY$85="Muy Alta",'Mapa final'!$BA$85="Leve"),CONCATENATE("R7C",'Mapa final'!$AL$85),"")</f>
        <v/>
      </c>
      <c r="N12" s="50" t="str">
        <f>IF(AND('Mapa final'!$AY$86="Muy Alta",'Mapa final'!$BA$86="Leve"),CONCATENATE("R7C",'Mapa final'!$AL$86),"")</f>
        <v/>
      </c>
      <c r="O12" s="51" t="str">
        <f>IF(AND('Mapa final'!$AY$87="Muy Alta",'Mapa final'!$BA$87="Leve"),CONCATENATE("R7C",'Mapa final'!$AL$87),"")</f>
        <v/>
      </c>
      <c r="P12" s="49" t="str">
        <f>IF(AND('Mapa final'!$AY$82="Muy Alta",'Mapa final'!$BA$82="Menor"),CONCATENATE("R7C",'Mapa final'!$AL$82),"")</f>
        <v/>
      </c>
      <c r="Q12" s="50" t="str">
        <f>IF(AND('Mapa final'!$AY$83="Muy Alta",'Mapa final'!$BA$83="Menor"),CONCATENATE("R7C",'Mapa final'!$AL$83),"")</f>
        <v/>
      </c>
      <c r="R12" s="50" t="str">
        <f>IF(AND('Mapa final'!$AY$84="Muy Alta",'Mapa final'!$BA$84="Menor"),CONCATENATE("R7C",'Mapa final'!$AL$84),"")</f>
        <v/>
      </c>
      <c r="S12" s="50" t="str">
        <f>IF(AND('Mapa final'!$AY$85="Muy Alta",'Mapa final'!$BA$85="Menor"),CONCATENATE("R7C",'Mapa final'!$AL$85),"")</f>
        <v/>
      </c>
      <c r="T12" s="50" t="str">
        <f>IF(AND('Mapa final'!$AY$86="Muy Alta",'Mapa final'!$BA$86="Menor"),CONCATENATE("R7C",'Mapa final'!$AL$86),"")</f>
        <v/>
      </c>
      <c r="U12" s="51" t="str">
        <f>IF(AND('Mapa final'!$AY$87="Muy Alta",'Mapa final'!$BA$87="Menor"),CONCATENATE("R7C",'Mapa final'!$AL$87),"")</f>
        <v/>
      </c>
      <c r="V12" s="49" t="str">
        <f>IF(AND('Mapa final'!$AY$82="Muy Alta",'Mapa final'!$BA$82="Moderado"),CONCATENATE("R7C",'Mapa final'!$AL$82),"")</f>
        <v/>
      </c>
      <c r="W12" s="50" t="str">
        <f>IF(AND('Mapa final'!$AY$83="Muy Alta",'Mapa final'!$BA$83="Moderado"),CONCATENATE("R7C",'Mapa final'!$AL$83),"")</f>
        <v/>
      </c>
      <c r="X12" s="50" t="str">
        <f>IF(AND('Mapa final'!$AY$84="Muy Alta",'Mapa final'!$BA$84="Moderado"),CONCATENATE("R7C",'Mapa final'!$AL$84),"")</f>
        <v/>
      </c>
      <c r="Y12" s="50" t="str">
        <f>IF(AND('Mapa final'!$AY$85="Muy Alta",'Mapa final'!$BA$85="Moderado"),CONCATENATE("R7C",'Mapa final'!$AL$85),"")</f>
        <v/>
      </c>
      <c r="Z12" s="50" t="str">
        <f>IF(AND('Mapa final'!$AY$86="Muy Alta",'Mapa final'!$BA$86="Moderado"),CONCATENATE("R7C",'Mapa final'!$AL$86),"")</f>
        <v/>
      </c>
      <c r="AA12" s="51" t="str">
        <f>IF(AND('Mapa final'!$AY$87="Muy Alta",'Mapa final'!$BA$87="Moderado"),CONCATENATE("R7C",'Mapa final'!$AL$87),"")</f>
        <v/>
      </c>
      <c r="AB12" s="49" t="str">
        <f>IF(AND('Mapa final'!$AY$82="Muy Alta",'Mapa final'!$BA$82="Mayor"),CONCATENATE("R7C",'Mapa final'!$AL$82),"")</f>
        <v/>
      </c>
      <c r="AC12" s="50" t="str">
        <f>IF(AND('Mapa final'!$AY$83="Muy Alta",'Mapa final'!$BA$83="Mayor"),CONCATENATE("R7C",'Mapa final'!$AL$83),"")</f>
        <v/>
      </c>
      <c r="AD12" s="50" t="str">
        <f>IF(AND('Mapa final'!$AY$84="Muy Alta",'Mapa final'!$BA$84="Mayor"),CONCATENATE("R7C",'Mapa final'!$AL$84),"")</f>
        <v/>
      </c>
      <c r="AE12" s="50" t="str">
        <f>IF(AND('Mapa final'!$AY$85="Muy Alta",'Mapa final'!$BA$85="Mayor"),CONCATENATE("R7C",'Mapa final'!$AL$85),"")</f>
        <v/>
      </c>
      <c r="AF12" s="50" t="str">
        <f>IF(AND('Mapa final'!$AY$86="Muy Alta",'Mapa final'!$BA$86="Mayor"),CONCATENATE("R7C",'Mapa final'!$AL$86),"")</f>
        <v/>
      </c>
      <c r="AG12" s="51" t="str">
        <f>IF(AND('Mapa final'!$AY$87="Muy Alta",'Mapa final'!$BA$87="Mayor"),CONCATENATE("R7C",'Mapa final'!$AL$87),"")</f>
        <v/>
      </c>
      <c r="AH12" s="52" t="str">
        <f>IF(AND('Mapa final'!$AY$82="Muy Alta",'Mapa final'!$BA$82="Catastrófico"),CONCATENATE("R7C",'Mapa final'!$AL$82),"")</f>
        <v/>
      </c>
      <c r="AI12" s="53" t="str">
        <f>IF(AND('Mapa final'!$AY$83="Muy Alta",'Mapa final'!$BA$83="Catastrófico"),CONCATENATE("R7C",'Mapa final'!$AL$83),"")</f>
        <v/>
      </c>
      <c r="AJ12" s="53" t="str">
        <f>IF(AND('Mapa final'!$AY$84="Muy Alta",'Mapa final'!$BA$84="Catastrófico"),CONCATENATE("R7C",'Mapa final'!$AL$84),"")</f>
        <v/>
      </c>
      <c r="AK12" s="53" t="str">
        <f>IF(AND('Mapa final'!$AY$85="Muy Alta",'Mapa final'!$BA$85="Catastrófico"),CONCATENATE("R7C",'Mapa final'!$AL$85),"")</f>
        <v/>
      </c>
      <c r="AL12" s="53" t="str">
        <f>IF(AND('Mapa final'!$AY$86="Muy Alta",'Mapa final'!$BA$86="Catastrófico"),CONCATENATE("R7C",'Mapa final'!$AL$86),"")</f>
        <v/>
      </c>
      <c r="AM12" s="54" t="str">
        <f>IF(AND('Mapa final'!$AY$87="Muy Alta",'Mapa final'!$BA$87="Catastrófico"),CONCATENATE("R7C",'Mapa final'!$AL$87),"")</f>
        <v/>
      </c>
      <c r="AN12" s="1"/>
      <c r="AO12" s="328"/>
      <c r="AP12" s="189"/>
      <c r="AQ12" s="189"/>
      <c r="AR12" s="189"/>
      <c r="AS12" s="189"/>
      <c r="AT12" s="329"/>
      <c r="AU12" s="1"/>
      <c r="AV12" s="1"/>
      <c r="AW12" s="1"/>
      <c r="AX12" s="1"/>
      <c r="AY12" s="1"/>
      <c r="AZ12" s="1"/>
      <c r="BA12" s="1"/>
      <c r="BB12" s="1"/>
      <c r="BC12" s="1"/>
      <c r="BD12" s="1"/>
      <c r="BE12" s="1"/>
      <c r="BF12" s="1"/>
      <c r="BG12" s="1"/>
      <c r="BH12" s="1"/>
      <c r="BI12" s="1"/>
    </row>
    <row r="13" spans="1:61" ht="15" customHeight="1" x14ac:dyDescent="0.2">
      <c r="A13" s="1"/>
      <c r="B13" s="319"/>
      <c r="C13" s="189"/>
      <c r="D13" s="190"/>
      <c r="E13" s="201"/>
      <c r="F13" s="189"/>
      <c r="G13" s="189"/>
      <c r="H13" s="189"/>
      <c r="I13" s="190"/>
      <c r="J13" s="49" t="str">
        <f>IF(AND('Mapa final'!$AY$88="Muy Alta",'Mapa final'!$BA$88="Leve"),CONCATENATE("R8C",'Mapa final'!$AL$88),"")</f>
        <v/>
      </c>
      <c r="K13" s="50" t="str">
        <f>IF(AND('Mapa final'!$AY$89="Muy Alta",'Mapa final'!$BA$89="Leve"),CONCATENATE("R8C",'Mapa final'!$AL$89),"")</f>
        <v/>
      </c>
      <c r="L13" s="50" t="str">
        <f>IF(AND('Mapa final'!$AY$90="Muy Alta",'Mapa final'!$BA$90="Leve"),CONCATENATE("R8C",'Mapa final'!$AL$90),"")</f>
        <v/>
      </c>
      <c r="M13" s="50" t="str">
        <f>IF(AND('Mapa final'!$AY$91="Muy Alta",'Mapa final'!$BA$91="Leve"),CONCATENATE("R8C",'Mapa final'!$AL$91),"")</f>
        <v/>
      </c>
      <c r="N13" s="50" t="str">
        <f>IF(AND('Mapa final'!$AY$92="Muy Alta",'Mapa final'!$BA$92="Leve"),CONCATENATE("R8C",'Mapa final'!$AL$92),"")</f>
        <v/>
      </c>
      <c r="O13" s="51" t="str">
        <f>IF(AND('Mapa final'!$AY$93="Muy Alta",'Mapa final'!$BA$93="Leve"),CONCATENATE("R8C",'Mapa final'!$AL$93),"")</f>
        <v/>
      </c>
      <c r="P13" s="49" t="str">
        <f>IF(AND('Mapa final'!$AY$88="Muy Alta",'Mapa final'!$BA$88="Menor"),CONCATENATE("R8C",'Mapa final'!$AL$88),"")</f>
        <v/>
      </c>
      <c r="Q13" s="50" t="str">
        <f>IF(AND('Mapa final'!$AY$89="Muy Alta",'Mapa final'!$BA$89="Menor"),CONCATENATE("R8C",'Mapa final'!$AL$89),"")</f>
        <v/>
      </c>
      <c r="R13" s="50" t="str">
        <f>IF(AND('Mapa final'!$AY$90="Muy Alta",'Mapa final'!$BA$90="Menor"),CONCATENATE("R8C",'Mapa final'!$AL$90),"")</f>
        <v/>
      </c>
      <c r="S13" s="50" t="str">
        <f>IF(AND('Mapa final'!$AY$91="Muy Alta",'Mapa final'!$BA$91="Menor"),CONCATENATE("R8C",'Mapa final'!$AL$91),"")</f>
        <v/>
      </c>
      <c r="T13" s="50" t="str">
        <f>IF(AND('Mapa final'!$AY$92="Muy Alta",'Mapa final'!$BA$92="Menor"),CONCATENATE("R8C",'Mapa final'!$AL$92),"")</f>
        <v/>
      </c>
      <c r="U13" s="51" t="str">
        <f>IF(AND('Mapa final'!$AY$93="Muy Alta",'Mapa final'!$BA$93="Menor"),CONCATENATE("R8C",'Mapa final'!$AL$93),"")</f>
        <v/>
      </c>
      <c r="V13" s="49" t="str">
        <f>IF(AND('Mapa final'!$AY$88="Muy Alta",'Mapa final'!$BA$88="Moderado"),CONCATENATE("R8C",'Mapa final'!$AL$88),"")</f>
        <v/>
      </c>
      <c r="W13" s="50" t="str">
        <f>IF(AND('Mapa final'!$AY$89="Muy Alta",'Mapa final'!$BA$89="Moderado"),CONCATENATE("R8C",'Mapa final'!$AL$89),"")</f>
        <v/>
      </c>
      <c r="X13" s="50" t="str">
        <f>IF(AND('Mapa final'!$AY$90="Muy Alta",'Mapa final'!$BA$90="Moderado"),CONCATENATE("R8C",'Mapa final'!$AL$90),"")</f>
        <v/>
      </c>
      <c r="Y13" s="50" t="str">
        <f>IF(AND('Mapa final'!$AY$91="Muy Alta",'Mapa final'!$BA$91="Moderado"),CONCATENATE("R8C",'Mapa final'!$AL$91),"")</f>
        <v/>
      </c>
      <c r="Z13" s="50" t="str">
        <f>IF(AND('Mapa final'!$AY$92="Muy Alta",'Mapa final'!$BA$92="Moderado"),CONCATENATE("R8C",'Mapa final'!$AL$92),"")</f>
        <v/>
      </c>
      <c r="AA13" s="51" t="str">
        <f>IF(AND('Mapa final'!$AY$93="Muy Alta",'Mapa final'!$BA$93="Moderado"),CONCATENATE("R8C",'Mapa final'!$AL$93),"")</f>
        <v/>
      </c>
      <c r="AB13" s="49" t="str">
        <f>IF(AND('Mapa final'!$AY$88="Muy Alta",'Mapa final'!$BA$88="Mayor"),CONCATENATE("R8C",'Mapa final'!$AL$88),"")</f>
        <v/>
      </c>
      <c r="AC13" s="50" t="str">
        <f>IF(AND('Mapa final'!$AY$89="Muy Alta",'Mapa final'!$BA$89="Mayor"),CONCATENATE("R8C",'Mapa final'!$AL$89),"")</f>
        <v/>
      </c>
      <c r="AD13" s="50" t="str">
        <f>IF(AND('Mapa final'!$AY$90="Muy Alta",'Mapa final'!$BA$90="Mayor"),CONCATENATE("R8C",'Mapa final'!$AL$90),"")</f>
        <v/>
      </c>
      <c r="AE13" s="50" t="str">
        <f>IF(AND('Mapa final'!$AY$91="Muy Alta",'Mapa final'!$BA$91="Mayor"),CONCATENATE("R8C",'Mapa final'!$AL$91),"")</f>
        <v/>
      </c>
      <c r="AF13" s="50" t="str">
        <f>IF(AND('Mapa final'!$AY$92="Muy Alta",'Mapa final'!$BA$92="Mayor"),CONCATENATE("R8C",'Mapa final'!$AL$92),"")</f>
        <v/>
      </c>
      <c r="AG13" s="51" t="str">
        <f>IF(AND('Mapa final'!$AY$93="Muy Alta",'Mapa final'!$BA$93="Mayor"),CONCATENATE("R8C",'Mapa final'!$AL$93),"")</f>
        <v/>
      </c>
      <c r="AH13" s="52" t="str">
        <f>IF(AND('Mapa final'!$AY$88="Muy Alta",'Mapa final'!$BA$88="Catastrófico"),CONCATENATE("R8C",'Mapa final'!$AL$88),"")</f>
        <v/>
      </c>
      <c r="AI13" s="53" t="str">
        <f>IF(AND('Mapa final'!$AY$89="Muy Alta",'Mapa final'!$BA$89="Catastrófico"),CONCATENATE("R8C",'Mapa final'!$AL$89),"")</f>
        <v/>
      </c>
      <c r="AJ13" s="53" t="str">
        <f>IF(AND('Mapa final'!$AY$90="Muy Alta",'Mapa final'!$BA$90="Catastrófico"),CONCATENATE("R8C",'Mapa final'!$AL$90),"")</f>
        <v/>
      </c>
      <c r="AK13" s="53" t="str">
        <f>IF(AND('Mapa final'!$AY$91="Muy Alta",'Mapa final'!$BA$91="Catastrófico"),CONCATENATE("R8C",'Mapa final'!$AL$91),"")</f>
        <v/>
      </c>
      <c r="AL13" s="53" t="str">
        <f>IF(AND('Mapa final'!$AY$92="Muy Alta",'Mapa final'!$BA$92="Catastrófico"),CONCATENATE("R8C",'Mapa final'!$AL$92),"")</f>
        <v/>
      </c>
      <c r="AM13" s="54" t="str">
        <f>IF(AND('Mapa final'!$AY$93="Muy Alta",'Mapa final'!$BA$93="Catastrófico"),CONCATENATE("R8C",'Mapa final'!$AL$93),"")</f>
        <v/>
      </c>
      <c r="AN13" s="1"/>
      <c r="AO13" s="328"/>
      <c r="AP13" s="189"/>
      <c r="AQ13" s="189"/>
      <c r="AR13" s="189"/>
      <c r="AS13" s="189"/>
      <c r="AT13" s="329"/>
      <c r="AU13" s="1"/>
      <c r="AV13" s="1"/>
      <c r="AW13" s="1"/>
      <c r="AX13" s="1"/>
      <c r="AY13" s="1"/>
      <c r="AZ13" s="1"/>
      <c r="BA13" s="1"/>
      <c r="BB13" s="1"/>
      <c r="BC13" s="1"/>
      <c r="BD13" s="1"/>
      <c r="BE13" s="1"/>
      <c r="BF13" s="1"/>
      <c r="BG13" s="1"/>
      <c r="BH13" s="1"/>
      <c r="BI13" s="1"/>
    </row>
    <row r="14" spans="1:61" ht="15" customHeight="1" x14ac:dyDescent="0.2">
      <c r="A14" s="1"/>
      <c r="B14" s="319"/>
      <c r="C14" s="189"/>
      <c r="D14" s="190"/>
      <c r="E14" s="201"/>
      <c r="F14" s="189"/>
      <c r="G14" s="189"/>
      <c r="H14" s="189"/>
      <c r="I14" s="190"/>
      <c r="J14" s="49" t="str">
        <f>IF(AND('Mapa final'!$AY$94="Muy Alta",'Mapa final'!$BA$94="Leve"),CONCATENATE("R9C",'Mapa final'!$AL$94),"")</f>
        <v/>
      </c>
      <c r="K14" s="50" t="str">
        <f>IF(AND('Mapa final'!$AY$95="Muy Alta",'Mapa final'!$BA$95="Leve"),CONCATENATE("R9C",'Mapa final'!$AL$95),"")</f>
        <v/>
      </c>
      <c r="L14" s="50" t="str">
        <f>IF(AND('Mapa final'!$AY$96="Muy Alta",'Mapa final'!$BA$96="Leve"),CONCATENATE("R9C",'Mapa final'!$AL$96),"")</f>
        <v/>
      </c>
      <c r="M14" s="50" t="str">
        <f>IF(AND('Mapa final'!$AY$97="Muy Alta",'Mapa final'!$BA$97="Leve"),CONCATENATE("R9C",'Mapa final'!$AL$97),"")</f>
        <v/>
      </c>
      <c r="N14" s="50" t="str">
        <f>IF(AND('Mapa final'!$AY$98="Muy Alta",'Mapa final'!$BA$98="Leve"),CONCATENATE("R9C",'Mapa final'!$AL$98),"")</f>
        <v/>
      </c>
      <c r="O14" s="51" t="str">
        <f>IF(AND('Mapa final'!$AY$99="Muy Alta",'Mapa final'!$BA$99="Leve"),CONCATENATE("R9C",'Mapa final'!$AL$99),"")</f>
        <v/>
      </c>
      <c r="P14" s="49" t="str">
        <f>IF(AND('Mapa final'!$AY$94="Muy Alta",'Mapa final'!$BA$94="Menor"),CONCATENATE("R9C",'Mapa final'!$AL$94),"")</f>
        <v/>
      </c>
      <c r="Q14" s="50" t="str">
        <f>IF(AND('Mapa final'!$AY$95="Muy Alta",'Mapa final'!$BA$95="Menor"),CONCATENATE("R9C",'Mapa final'!$AL$95),"")</f>
        <v/>
      </c>
      <c r="R14" s="50" t="str">
        <f>IF(AND('Mapa final'!$AY$96="Muy Alta",'Mapa final'!$BA$96="Menor"),CONCATENATE("R9C",'Mapa final'!$AL$96),"")</f>
        <v/>
      </c>
      <c r="S14" s="50" t="str">
        <f>IF(AND('Mapa final'!$AY$97="Muy Alta",'Mapa final'!$BA$97="Menor"),CONCATENATE("R9C",'Mapa final'!$AL$97),"")</f>
        <v/>
      </c>
      <c r="T14" s="50" t="str">
        <f>IF(AND('Mapa final'!$AY$98="Muy Alta",'Mapa final'!$BA$98="Menor"),CONCATENATE("R9C",'Mapa final'!$AL$98),"")</f>
        <v/>
      </c>
      <c r="U14" s="51" t="str">
        <f>IF(AND('Mapa final'!$AY$99="Muy Alta",'Mapa final'!$BA$99="Menor"),CONCATENATE("R9C",'Mapa final'!$AL$99),"")</f>
        <v/>
      </c>
      <c r="V14" s="49" t="str">
        <f>IF(AND('Mapa final'!$AY$94="Muy Alta",'Mapa final'!$BA$94="Moderado"),CONCATENATE("R9C",'Mapa final'!$AL$94),"")</f>
        <v/>
      </c>
      <c r="W14" s="50" t="str">
        <f>IF(AND('Mapa final'!$AY$95="Muy Alta",'Mapa final'!$BA$95="Moderado"),CONCATENATE("R9C",'Mapa final'!$AL$95),"")</f>
        <v/>
      </c>
      <c r="X14" s="50" t="str">
        <f>IF(AND('Mapa final'!$AY$96="Muy Alta",'Mapa final'!$BA$96="Moderado"),CONCATENATE("R9C",'Mapa final'!$AL$96),"")</f>
        <v/>
      </c>
      <c r="Y14" s="50" t="str">
        <f>IF(AND('Mapa final'!$AY$97="Muy Alta",'Mapa final'!$BA$97="Moderado"),CONCATENATE("R9C",'Mapa final'!$AL$97),"")</f>
        <v/>
      </c>
      <c r="Z14" s="50" t="str">
        <f>IF(AND('Mapa final'!$AY$98="Muy Alta",'Mapa final'!$BA$98="Moderado"),CONCATENATE("R9C",'Mapa final'!$AL$98),"")</f>
        <v/>
      </c>
      <c r="AA14" s="51" t="str">
        <f>IF(AND('Mapa final'!$AY$99="Muy Alta",'Mapa final'!$BA$99="Moderado"),CONCATENATE("R9C",'Mapa final'!$AL$99),"")</f>
        <v/>
      </c>
      <c r="AB14" s="49" t="str">
        <f>IF(AND('Mapa final'!$AY$94="Muy Alta",'Mapa final'!$BA$94="Mayor"),CONCATENATE("R9C",'Mapa final'!$AL$94),"")</f>
        <v/>
      </c>
      <c r="AC14" s="50" t="str">
        <f>IF(AND('Mapa final'!$AY$95="Muy Alta",'Mapa final'!$BA$95="Mayor"),CONCATENATE("R9C",'Mapa final'!$AL$95),"")</f>
        <v/>
      </c>
      <c r="AD14" s="50" t="str">
        <f>IF(AND('Mapa final'!$AY$96="Muy Alta",'Mapa final'!$BA$96="Mayor"),CONCATENATE("R9C",'Mapa final'!$AL$96),"")</f>
        <v/>
      </c>
      <c r="AE14" s="50" t="str">
        <f>IF(AND('Mapa final'!$AY$97="Muy Alta",'Mapa final'!$BA$97="Mayor"),CONCATENATE("R9C",'Mapa final'!$AL$97),"")</f>
        <v/>
      </c>
      <c r="AF14" s="50" t="str">
        <f>IF(AND('Mapa final'!$AY$98="Muy Alta",'Mapa final'!$BA$98="Mayor"),CONCATENATE("R9C",'Mapa final'!$AL$98),"")</f>
        <v/>
      </c>
      <c r="AG14" s="51" t="str">
        <f>IF(AND('Mapa final'!$AY$99="Muy Alta",'Mapa final'!$BA$99="Mayor"),CONCATENATE("R9C",'Mapa final'!$AL$99),"")</f>
        <v/>
      </c>
      <c r="AH14" s="52" t="str">
        <f>IF(AND('Mapa final'!$AY$94="Muy Alta",'Mapa final'!$BA$94="Catastrófico"),CONCATENATE("R9C",'Mapa final'!$AL$94),"")</f>
        <v/>
      </c>
      <c r="AI14" s="53" t="str">
        <f>IF(AND('Mapa final'!$AY$95="Muy Alta",'Mapa final'!$BA$95="Catastrófico"),CONCATENATE("R9C",'Mapa final'!$AL$95),"")</f>
        <v/>
      </c>
      <c r="AJ14" s="53" t="str">
        <f>IF(AND('Mapa final'!$AY$96="Muy Alta",'Mapa final'!$BA$96="Catastrófico"),CONCATENATE("R9C",'Mapa final'!$AL$96),"")</f>
        <v/>
      </c>
      <c r="AK14" s="53" t="str">
        <f>IF(AND('Mapa final'!$AY$97="Muy Alta",'Mapa final'!$BA$97="Catastrófico"),CONCATENATE("R9C",'Mapa final'!$AL$97),"")</f>
        <v/>
      </c>
      <c r="AL14" s="53" t="str">
        <f>IF(AND('Mapa final'!$AY$98="Muy Alta",'Mapa final'!$BA$98="Catastrófico"),CONCATENATE("R9C",'Mapa final'!$AL$98),"")</f>
        <v/>
      </c>
      <c r="AM14" s="54" t="str">
        <f>IF(AND('Mapa final'!$AY$99="Muy Alta",'Mapa final'!$BA$99="Catastrófico"),CONCATENATE("R9C",'Mapa final'!$AL$99),"")</f>
        <v/>
      </c>
      <c r="AN14" s="1"/>
      <c r="AO14" s="328"/>
      <c r="AP14" s="189"/>
      <c r="AQ14" s="189"/>
      <c r="AR14" s="189"/>
      <c r="AS14" s="189"/>
      <c r="AT14" s="329"/>
      <c r="AU14" s="1"/>
      <c r="AV14" s="1"/>
      <c r="AW14" s="1"/>
      <c r="AX14" s="1"/>
      <c r="AY14" s="1"/>
      <c r="AZ14" s="1"/>
      <c r="BA14" s="1"/>
      <c r="BB14" s="1"/>
      <c r="BC14" s="1"/>
      <c r="BD14" s="1"/>
      <c r="BE14" s="1"/>
      <c r="BF14" s="1"/>
      <c r="BG14" s="1"/>
      <c r="BH14" s="1"/>
      <c r="BI14" s="1"/>
    </row>
    <row r="15" spans="1:61" ht="15.75" customHeight="1" x14ac:dyDescent="0.2">
      <c r="A15" s="1"/>
      <c r="B15" s="319"/>
      <c r="C15" s="189"/>
      <c r="D15" s="190"/>
      <c r="E15" s="309"/>
      <c r="F15" s="310"/>
      <c r="G15" s="310"/>
      <c r="H15" s="310"/>
      <c r="I15" s="313"/>
      <c r="J15" s="55" t="str">
        <f>IF(AND('Mapa final'!$AY$100="Muy Alta",'Mapa final'!$BA$100="Leve"),CONCATENATE("R10C",'Mapa final'!$AL$100),"")</f>
        <v/>
      </c>
      <c r="K15" s="56" t="str">
        <f>IF(AND('Mapa final'!$AY$101="Muy Alta",'Mapa final'!$BA$101="Leve"),CONCATENATE("R10C",'Mapa final'!$AL$101),"")</f>
        <v/>
      </c>
      <c r="L15" s="56" t="str">
        <f>IF(AND('Mapa final'!$AY$102="Muy Alta",'Mapa final'!$BA$102="Leve"),CONCATENATE("R10C",'Mapa final'!$AL$102),"")</f>
        <v/>
      </c>
      <c r="M15" s="56" t="str">
        <f>IF(AND('Mapa final'!$AY$103="Muy Alta",'Mapa final'!$BA$103="Leve"),CONCATENATE("R10C",'Mapa final'!$AL$103),"")</f>
        <v/>
      </c>
      <c r="N15" s="56" t="str">
        <f>IF(AND('Mapa final'!$AY$104="Muy Alta",'Mapa final'!$BA$104="Leve"),CONCATENATE("R10C",'Mapa final'!$AL$104),"")</f>
        <v/>
      </c>
      <c r="O15" s="57" t="str">
        <f>IF(AND('Mapa final'!$AY$105="Muy Alta",'Mapa final'!$BA$105="Leve"),CONCATENATE("R10C",'Mapa final'!$AL$105),"")</f>
        <v/>
      </c>
      <c r="P15" s="49" t="str">
        <f>IF(AND('Mapa final'!$AY$100="Muy Alta",'Mapa final'!$BA$100="Menor"),CONCATENATE("R10C",'Mapa final'!$AL$100),"")</f>
        <v/>
      </c>
      <c r="Q15" s="50" t="str">
        <f>IF(AND('Mapa final'!$AY$101="Muy Alta",'Mapa final'!$BA$101="Menor"),CONCATENATE("R10C",'Mapa final'!$AL$101),"")</f>
        <v/>
      </c>
      <c r="R15" s="50" t="str">
        <f>IF(AND('Mapa final'!$AY$102="Muy Alta",'Mapa final'!$BA$102="Menor"),CONCATENATE("R10C",'Mapa final'!$AL$102),"")</f>
        <v/>
      </c>
      <c r="S15" s="50" t="str">
        <f>IF(AND('Mapa final'!$AY$103="Muy Alta",'Mapa final'!$BA$103="Menor"),CONCATENATE("R10C",'Mapa final'!$AL$103),"")</f>
        <v/>
      </c>
      <c r="T15" s="50" t="str">
        <f>IF(AND('Mapa final'!$AY$104="Muy Alta",'Mapa final'!$BA$104="Menor"),CONCATENATE("R10C",'Mapa final'!$AL$104),"")</f>
        <v/>
      </c>
      <c r="U15" s="51" t="str">
        <f>IF(AND('Mapa final'!$AY$105="Muy Alta",'Mapa final'!$BA$105="Menor"),CONCATENATE("R10C",'Mapa final'!$AL$105),"")</f>
        <v/>
      </c>
      <c r="V15" s="55" t="str">
        <f>IF(AND('Mapa final'!$AY$100="Muy Alta",'Mapa final'!$BA$100="Moderado"),CONCATENATE("R10C",'Mapa final'!$AL$100),"")</f>
        <v/>
      </c>
      <c r="W15" s="56" t="str">
        <f>IF(AND('Mapa final'!$AY$101="Muy Alta",'Mapa final'!$BA$101="Moderado"),CONCATENATE("R10C",'Mapa final'!$AL$101),"")</f>
        <v/>
      </c>
      <c r="X15" s="56" t="str">
        <f>IF(AND('Mapa final'!$AY$102="Muy Alta",'Mapa final'!$BA$102="Moderado"),CONCATENATE("R10C",'Mapa final'!$AL$102),"")</f>
        <v/>
      </c>
      <c r="Y15" s="56" t="str">
        <f>IF(AND('Mapa final'!$AY$103="Muy Alta",'Mapa final'!$BA$103="Moderado"),CONCATENATE("R10C",'Mapa final'!$AL$103),"")</f>
        <v/>
      </c>
      <c r="Z15" s="56" t="str">
        <f>IF(AND('Mapa final'!$AY$104="Muy Alta",'Mapa final'!$BA$104="Moderado"),CONCATENATE("R10C",'Mapa final'!$AL$104),"")</f>
        <v/>
      </c>
      <c r="AA15" s="57" t="str">
        <f>IF(AND('Mapa final'!$AY$105="Muy Alta",'Mapa final'!$BA$105="Moderado"),CONCATENATE("R10C",'Mapa final'!$AL$105),"")</f>
        <v/>
      </c>
      <c r="AB15" s="49" t="str">
        <f>IF(AND('Mapa final'!$AY$100="Muy Alta",'Mapa final'!$BA$100="Mayor"),CONCATENATE("R10C",'Mapa final'!$AL$100),"")</f>
        <v/>
      </c>
      <c r="AC15" s="50" t="str">
        <f>IF(AND('Mapa final'!$AY$101="Muy Alta",'Mapa final'!$BA$101="Mayor"),CONCATENATE("R10C",'Mapa final'!$AL$101),"")</f>
        <v/>
      </c>
      <c r="AD15" s="50" t="str">
        <f>IF(AND('Mapa final'!$AY$102="Muy Alta",'Mapa final'!$BA$102="Mayor"),CONCATENATE("R10C",'Mapa final'!$AL$102),"")</f>
        <v/>
      </c>
      <c r="AE15" s="50" t="str">
        <f>IF(AND('Mapa final'!$AY$103="Muy Alta",'Mapa final'!$BA$103="Mayor"),CONCATENATE("R10C",'Mapa final'!$AL$103),"")</f>
        <v/>
      </c>
      <c r="AF15" s="50" t="str">
        <f>IF(AND('Mapa final'!$AY$104="Muy Alta",'Mapa final'!$BA$104="Mayor"),CONCATENATE("R10C",'Mapa final'!$AL$104),"")</f>
        <v/>
      </c>
      <c r="AG15" s="51" t="str">
        <f>IF(AND('Mapa final'!$AY$105="Muy Alta",'Mapa final'!$BA$105="Mayor"),CONCATENATE("R10C",'Mapa final'!$AL$105),"")</f>
        <v/>
      </c>
      <c r="AH15" s="58" t="str">
        <f>IF(AND('Mapa final'!$AY$100="Muy Alta",'Mapa final'!$BA$100="Catastrófico"),CONCATENATE("R10C",'Mapa final'!$AL$100),"")</f>
        <v/>
      </c>
      <c r="AI15" s="59" t="str">
        <f>IF(AND('Mapa final'!$AY$101="Muy Alta",'Mapa final'!$BA$101="Catastrófico"),CONCATENATE("R10C",'Mapa final'!$AL$101),"")</f>
        <v/>
      </c>
      <c r="AJ15" s="59" t="str">
        <f>IF(AND('Mapa final'!$AY$102="Muy Alta",'Mapa final'!$BA$102="Catastrófico"),CONCATENATE("R10C",'Mapa final'!$AL$102),"")</f>
        <v/>
      </c>
      <c r="AK15" s="59" t="str">
        <f>IF(AND('Mapa final'!$AY$103="Muy Alta",'Mapa final'!$BA$103="Catastrófico"),CONCATENATE("R10C",'Mapa final'!$AL$103),"")</f>
        <v/>
      </c>
      <c r="AL15" s="59" t="str">
        <f>IF(AND('Mapa final'!$AY$104="Muy Alta",'Mapa final'!$BA$104="Catastrófico"),CONCATENATE("R10C",'Mapa final'!$AL$104),"")</f>
        <v/>
      </c>
      <c r="AM15" s="60" t="str">
        <f>IF(AND('Mapa final'!$AY$105="Muy Alta",'Mapa final'!$BA$105="Catastrófico"),CONCATENATE("R10C",'Mapa final'!$AL$105),"")</f>
        <v/>
      </c>
      <c r="AN15" s="1"/>
      <c r="AO15" s="330"/>
      <c r="AP15" s="331"/>
      <c r="AQ15" s="331"/>
      <c r="AR15" s="331"/>
      <c r="AS15" s="331"/>
      <c r="AT15" s="332"/>
      <c r="AU15" s="1"/>
      <c r="AV15" s="1"/>
      <c r="AW15" s="1"/>
      <c r="AX15" s="1"/>
      <c r="AY15" s="1"/>
      <c r="AZ15" s="1"/>
      <c r="BA15" s="1"/>
      <c r="BB15" s="1"/>
      <c r="BC15" s="1"/>
      <c r="BD15" s="1"/>
      <c r="BE15" s="1"/>
      <c r="BF15" s="1"/>
      <c r="BG15" s="1"/>
      <c r="BH15" s="1"/>
      <c r="BI15" s="1"/>
    </row>
    <row r="16" spans="1:61" ht="15" customHeight="1" x14ac:dyDescent="0.2">
      <c r="A16" s="1"/>
      <c r="B16" s="319"/>
      <c r="C16" s="189"/>
      <c r="D16" s="190"/>
      <c r="E16" s="337" t="s">
        <v>93</v>
      </c>
      <c r="F16" s="308"/>
      <c r="G16" s="308"/>
      <c r="H16" s="308"/>
      <c r="I16" s="308"/>
      <c r="J16" s="61" t="str">
        <f ca="1">IF(AND('Mapa final'!$AY$7="Alta",'Mapa final'!$BA$7="Leve"),CONCATENATE("R1C",'Mapa final'!$AL$7),"")</f>
        <v/>
      </c>
      <c r="K16" s="62" t="e">
        <f>IF(AND('Mapa final'!#REF!="Alta",'Mapa final'!#REF!="Leve"),CONCATENATE("R1C",'Mapa final'!#REF!),"")</f>
        <v>#REF!</v>
      </c>
      <c r="L16" s="62" t="e">
        <f>IF(AND('Mapa final'!#REF!="Alta",'Mapa final'!#REF!="Leve"),CONCATENATE("R1C",'Mapa final'!#REF!),"")</f>
        <v>#REF!</v>
      </c>
      <c r="M16" s="62" t="e">
        <f>IF(AND('Mapa final'!#REF!="Alta",'Mapa final'!#REF!="Leve"),CONCATENATE("R1C",'Mapa final'!#REF!),"")</f>
        <v>#REF!</v>
      </c>
      <c r="N16" s="62" t="e">
        <f>IF(AND('Mapa final'!#REF!="Alta",'Mapa final'!#REF!="Leve"),CONCATENATE("R1C",'Mapa final'!#REF!),"")</f>
        <v>#REF!</v>
      </c>
      <c r="O16" s="63" t="e">
        <f>IF(AND('Mapa final'!#REF!="Alta",'Mapa final'!#REF!="Leve"),CONCATENATE("R1C",'Mapa final'!#REF!),"")</f>
        <v>#REF!</v>
      </c>
      <c r="P16" s="61" t="str">
        <f ca="1">IF(AND('Mapa final'!$AY$7="Alta",'Mapa final'!$BA$7="Menor"),CONCATENATE("R1C",'Mapa final'!$AL$7),"")</f>
        <v/>
      </c>
      <c r="Q16" s="62" t="e">
        <f>IF(AND('Mapa final'!#REF!="Alta",'Mapa final'!#REF!="Menor"),CONCATENATE("R1C",'Mapa final'!#REF!),"")</f>
        <v>#REF!</v>
      </c>
      <c r="R16" s="62" t="e">
        <f>IF(AND('Mapa final'!#REF!="Alta",'Mapa final'!#REF!="Menor"),CONCATENATE("R1C",'Mapa final'!#REF!),"")</f>
        <v>#REF!</v>
      </c>
      <c r="S16" s="62" t="e">
        <f>IF(AND('Mapa final'!#REF!="Alta",'Mapa final'!#REF!="Menor"),CONCATENATE("R1C",'Mapa final'!#REF!),"")</f>
        <v>#REF!</v>
      </c>
      <c r="T16" s="62" t="e">
        <f>IF(AND('Mapa final'!#REF!="Alta",'Mapa final'!#REF!="Menor"),CONCATENATE("R1C",'Mapa final'!#REF!),"")</f>
        <v>#REF!</v>
      </c>
      <c r="U16" s="63" t="e">
        <f>IF(AND('Mapa final'!#REF!="Alta",'Mapa final'!#REF!="Menor"),CONCATENATE("R1C",'Mapa final'!#REF!),"")</f>
        <v>#REF!</v>
      </c>
      <c r="V16" s="43" t="str">
        <f ca="1">IF(AND('Mapa final'!$AY$7="Alta",'Mapa final'!$BA$7="Moderado"),CONCATENATE("R1C",'Mapa final'!$AL$7),"")</f>
        <v/>
      </c>
      <c r="W16" s="44" t="e">
        <f>IF(AND('Mapa final'!#REF!="Alta",'Mapa final'!#REF!="Moderado"),CONCATENATE("R1C",'Mapa final'!#REF!),"")</f>
        <v>#REF!</v>
      </c>
      <c r="X16" s="44" t="e">
        <f>IF(AND('Mapa final'!#REF!="Alta",'Mapa final'!#REF!="Moderado"),CONCATENATE("R1C",'Mapa final'!#REF!),"")</f>
        <v>#REF!</v>
      </c>
      <c r="Y16" s="44" t="e">
        <f>IF(AND('Mapa final'!#REF!="Alta",'Mapa final'!#REF!="Moderado"),CONCATENATE("R1C",'Mapa final'!#REF!),"")</f>
        <v>#REF!</v>
      </c>
      <c r="Z16" s="44" t="e">
        <f>IF(AND('Mapa final'!#REF!="Alta",'Mapa final'!#REF!="Moderado"),CONCATENATE("R1C",'Mapa final'!#REF!),"")</f>
        <v>#REF!</v>
      </c>
      <c r="AA16" s="45" t="e">
        <f>IF(AND('Mapa final'!#REF!="Alta",'Mapa final'!#REF!="Moderado"),CONCATENATE("R1C",'Mapa final'!#REF!),"")</f>
        <v>#REF!</v>
      </c>
      <c r="AB16" s="43" t="str">
        <f ca="1">IF(AND('Mapa final'!$AY$7="Alta",'Mapa final'!$BA$7="Mayor"),CONCATENATE("R1C",'Mapa final'!$AL$7),"")</f>
        <v/>
      </c>
      <c r="AC16" s="44" t="e">
        <f>IF(AND('Mapa final'!#REF!="Alta",'Mapa final'!#REF!="Mayor"),CONCATENATE("R1C",'Mapa final'!#REF!),"")</f>
        <v>#REF!</v>
      </c>
      <c r="AD16" s="44" t="e">
        <f>IF(AND('Mapa final'!#REF!="Alta",'Mapa final'!#REF!="Mayor"),CONCATENATE("R1C",'Mapa final'!#REF!),"")</f>
        <v>#REF!</v>
      </c>
      <c r="AE16" s="44" t="e">
        <f>IF(AND('Mapa final'!#REF!="Alta",'Mapa final'!#REF!="Mayor"),CONCATENATE("R1C",'Mapa final'!#REF!),"")</f>
        <v>#REF!</v>
      </c>
      <c r="AF16" s="44" t="e">
        <f>IF(AND('Mapa final'!#REF!="Alta",'Mapa final'!#REF!="Mayor"),CONCATENATE("R1C",'Mapa final'!#REF!),"")</f>
        <v>#REF!</v>
      </c>
      <c r="AG16" s="45" t="e">
        <f>IF(AND('Mapa final'!#REF!="Alta",'Mapa final'!#REF!="Mayor"),CONCATENATE("R1C",'Mapa final'!#REF!),"")</f>
        <v>#REF!</v>
      </c>
      <c r="AH16" s="46" t="str">
        <f ca="1">IF(AND('Mapa final'!$AY$7="Alta",'Mapa final'!$BA$7="Catastrófico"),CONCATENATE("R1C",'Mapa final'!$AL$7),"")</f>
        <v/>
      </c>
      <c r="AI16" s="47" t="e">
        <f>IF(AND('Mapa final'!#REF!="Alta",'Mapa final'!#REF!="Catastrófico"),CONCATENATE("R1C",'Mapa final'!#REF!),"")</f>
        <v>#REF!</v>
      </c>
      <c r="AJ16" s="47" t="e">
        <f>IF(AND('Mapa final'!#REF!="Alta",'Mapa final'!#REF!="Catastrófico"),CONCATENATE("R1C",'Mapa final'!#REF!),"")</f>
        <v>#REF!</v>
      </c>
      <c r="AK16" s="47" t="e">
        <f>IF(AND('Mapa final'!#REF!="Alta",'Mapa final'!#REF!="Catastrófico"),CONCATENATE("R1C",'Mapa final'!#REF!),"")</f>
        <v>#REF!</v>
      </c>
      <c r="AL16" s="47" t="e">
        <f>IF(AND('Mapa final'!#REF!="Alta",'Mapa final'!#REF!="Catastrófico"),CONCATENATE("R1C",'Mapa final'!#REF!),"")</f>
        <v>#REF!</v>
      </c>
      <c r="AM16" s="48" t="e">
        <f>IF(AND('Mapa final'!#REF!="Alta",'Mapa final'!#REF!="Catastrófico"),CONCATENATE("R1C",'Mapa final'!#REF!),"")</f>
        <v>#REF!</v>
      </c>
      <c r="AN16" s="1"/>
      <c r="AO16" s="338" t="s">
        <v>94</v>
      </c>
      <c r="AP16" s="326"/>
      <c r="AQ16" s="326"/>
      <c r="AR16" s="326"/>
      <c r="AS16" s="326"/>
      <c r="AT16" s="327"/>
      <c r="AU16" s="1"/>
      <c r="AV16" s="1"/>
      <c r="AW16" s="1"/>
      <c r="AX16" s="1"/>
      <c r="AY16" s="1"/>
      <c r="AZ16" s="1"/>
      <c r="BA16" s="1"/>
      <c r="BB16" s="1"/>
      <c r="BC16" s="1"/>
      <c r="BD16" s="1"/>
      <c r="BE16" s="1"/>
      <c r="BF16" s="1"/>
      <c r="BG16" s="1"/>
      <c r="BH16" s="1"/>
      <c r="BI16" s="1"/>
    </row>
    <row r="17" spans="1:61" ht="15" customHeight="1" x14ac:dyDescent="0.2">
      <c r="A17" s="1"/>
      <c r="B17" s="319"/>
      <c r="C17" s="189"/>
      <c r="D17" s="190"/>
      <c r="E17" s="201"/>
      <c r="F17" s="189"/>
      <c r="G17" s="189"/>
      <c r="H17" s="189"/>
      <c r="I17" s="189"/>
      <c r="J17" s="64" t="str">
        <f ca="1">IF(AND('Mapa final'!$AY$14="Alta",'Mapa final'!$BA$14="Leve"),CONCATENATE("R2C",'Mapa final'!$AL$14),"")</f>
        <v/>
      </c>
      <c r="K17" s="65" t="str">
        <f ca="1">IF(AND('Mapa final'!$AY$15="Alta",'Mapa final'!$BA$15="Leve"),CONCATENATE("R2C",'Mapa final'!$AL$15),"")</f>
        <v/>
      </c>
      <c r="L17" s="65" t="e">
        <f>IF(AND('Mapa final'!#REF!="Alta",'Mapa final'!#REF!="Leve"),CONCATENATE("R2C",'Mapa final'!#REF!),"")</f>
        <v>#REF!</v>
      </c>
      <c r="M17" s="65" t="e">
        <f>IF(AND('Mapa final'!#REF!="Alta",'Mapa final'!#REF!="Leve"),CONCATENATE("R2C",'Mapa final'!#REF!),"")</f>
        <v>#REF!</v>
      </c>
      <c r="N17" s="65" t="e">
        <f>IF(AND('Mapa final'!#REF!="Alta",'Mapa final'!#REF!="Leve"),CONCATENATE("R2C",'Mapa final'!#REF!),"")</f>
        <v>#REF!</v>
      </c>
      <c r="O17" s="66" t="e">
        <f>IF(AND('Mapa final'!#REF!="Alta",'Mapa final'!#REF!="Leve"),CONCATENATE("R2C",'Mapa final'!#REF!),"")</f>
        <v>#REF!</v>
      </c>
      <c r="P17" s="64" t="str">
        <f ca="1">IF(AND('Mapa final'!$AY$14="Alta",'Mapa final'!$BA$14="Menor"),CONCATENATE("R2C",'Mapa final'!$AL$14),"")</f>
        <v/>
      </c>
      <c r="Q17" s="65" t="str">
        <f ca="1">IF(AND('Mapa final'!$AY$15="Alta",'Mapa final'!$BA$15="Menor"),CONCATENATE("R2C",'Mapa final'!$AL$15),"")</f>
        <v/>
      </c>
      <c r="R17" s="65" t="e">
        <f>IF(AND('Mapa final'!#REF!="Alta",'Mapa final'!#REF!="Menor"),CONCATENATE("R2C",'Mapa final'!#REF!),"")</f>
        <v>#REF!</v>
      </c>
      <c r="S17" s="65" t="e">
        <f>IF(AND('Mapa final'!#REF!="Alta",'Mapa final'!#REF!="Menor"),CONCATENATE("R2C",'Mapa final'!#REF!),"")</f>
        <v>#REF!</v>
      </c>
      <c r="T17" s="65" t="e">
        <f>IF(AND('Mapa final'!#REF!="Alta",'Mapa final'!#REF!="Menor"),CONCATENATE("R2C",'Mapa final'!#REF!),"")</f>
        <v>#REF!</v>
      </c>
      <c r="U17" s="66" t="e">
        <f>IF(AND('Mapa final'!#REF!="Alta",'Mapa final'!#REF!="Menor"),CONCATENATE("R2C",'Mapa final'!#REF!),"")</f>
        <v>#REF!</v>
      </c>
      <c r="V17" s="49" t="str">
        <f ca="1">IF(AND('Mapa final'!$AY$14="Alta",'Mapa final'!$BA$14="Moderado"),CONCATENATE("R2C",'Mapa final'!$AL$14),"")</f>
        <v/>
      </c>
      <c r="W17" s="50" t="str">
        <f ca="1">IF(AND('Mapa final'!$AY$15="Alta",'Mapa final'!$BA$15="Moderado"),CONCATENATE("R2C",'Mapa final'!$AL$15),"")</f>
        <v/>
      </c>
      <c r="X17" s="50" t="e">
        <f>IF(AND('Mapa final'!#REF!="Alta",'Mapa final'!#REF!="Moderado"),CONCATENATE("R2C",'Mapa final'!#REF!),"")</f>
        <v>#REF!</v>
      </c>
      <c r="Y17" s="50" t="e">
        <f>IF(AND('Mapa final'!#REF!="Alta",'Mapa final'!#REF!="Moderado"),CONCATENATE("R2C",'Mapa final'!#REF!),"")</f>
        <v>#REF!</v>
      </c>
      <c r="Z17" s="50" t="e">
        <f>IF(AND('Mapa final'!#REF!="Alta",'Mapa final'!#REF!="Moderado"),CONCATENATE("R2C",'Mapa final'!#REF!),"")</f>
        <v>#REF!</v>
      </c>
      <c r="AA17" s="51" t="e">
        <f>IF(AND('Mapa final'!#REF!="Alta",'Mapa final'!#REF!="Moderado"),CONCATENATE("R2C",'Mapa final'!#REF!),"")</f>
        <v>#REF!</v>
      </c>
      <c r="AB17" s="49" t="str">
        <f ca="1">IF(AND('Mapa final'!$AY$14="Alta",'Mapa final'!$BA$14="Mayor"),CONCATENATE("R2C",'Mapa final'!$AL$14),"")</f>
        <v/>
      </c>
      <c r="AC17" s="50" t="str">
        <f ca="1">IF(AND('Mapa final'!$AY$15="Alta",'Mapa final'!$BA$15="Mayor"),CONCATENATE("R2C",'Mapa final'!$AL$15),"")</f>
        <v/>
      </c>
      <c r="AD17" s="50" t="e">
        <f>IF(AND('Mapa final'!#REF!="Alta",'Mapa final'!#REF!="Mayor"),CONCATENATE("R2C",'Mapa final'!#REF!),"")</f>
        <v>#REF!</v>
      </c>
      <c r="AE17" s="50" t="e">
        <f>IF(AND('Mapa final'!#REF!="Alta",'Mapa final'!#REF!="Mayor"),CONCATENATE("R2C",'Mapa final'!#REF!),"")</f>
        <v>#REF!</v>
      </c>
      <c r="AF17" s="50" t="e">
        <f>IF(AND('Mapa final'!#REF!="Alta",'Mapa final'!#REF!="Mayor"),CONCATENATE("R2C",'Mapa final'!#REF!),"")</f>
        <v>#REF!</v>
      </c>
      <c r="AG17" s="51" t="e">
        <f>IF(AND('Mapa final'!#REF!="Alta",'Mapa final'!#REF!="Mayor"),CONCATENATE("R2C",'Mapa final'!#REF!),"")</f>
        <v>#REF!</v>
      </c>
      <c r="AH17" s="52" t="str">
        <f ca="1">IF(AND('Mapa final'!$AY$14="Alta",'Mapa final'!$BA$14="Catastrófico"),CONCATENATE("R2C",'Mapa final'!$AL$14),"")</f>
        <v/>
      </c>
      <c r="AI17" s="53" t="str">
        <f ca="1">IF(AND('Mapa final'!$AY$15="Alta",'Mapa final'!$BA$15="Catastrófico"),CONCATENATE("R2C",'Mapa final'!$AL$15),"")</f>
        <v/>
      </c>
      <c r="AJ17" s="53" t="e">
        <f>IF(AND('Mapa final'!#REF!="Alta",'Mapa final'!#REF!="Catastrófico"),CONCATENATE("R2C",'Mapa final'!#REF!),"")</f>
        <v>#REF!</v>
      </c>
      <c r="AK17" s="53" t="e">
        <f>IF(AND('Mapa final'!#REF!="Alta",'Mapa final'!#REF!="Catastrófico"),CONCATENATE("R2C",'Mapa final'!#REF!),"")</f>
        <v>#REF!</v>
      </c>
      <c r="AL17" s="53" t="e">
        <f>IF(AND('Mapa final'!#REF!="Alta",'Mapa final'!#REF!="Catastrófico"),CONCATENATE("R2C",'Mapa final'!#REF!),"")</f>
        <v>#REF!</v>
      </c>
      <c r="AM17" s="54" t="e">
        <f>IF(AND('Mapa final'!#REF!="Alta",'Mapa final'!#REF!="Catastrófico"),CONCATENATE("R2C",'Mapa final'!#REF!),"")</f>
        <v>#REF!</v>
      </c>
      <c r="AN17" s="1"/>
      <c r="AO17" s="328"/>
      <c r="AP17" s="189"/>
      <c r="AQ17" s="189"/>
      <c r="AR17" s="189"/>
      <c r="AS17" s="189"/>
      <c r="AT17" s="329"/>
      <c r="AU17" s="1"/>
      <c r="AV17" s="1"/>
      <c r="AW17" s="1"/>
      <c r="AX17" s="1"/>
      <c r="AY17" s="1"/>
      <c r="AZ17" s="1"/>
      <c r="BA17" s="1"/>
      <c r="BB17" s="1"/>
      <c r="BC17" s="1"/>
      <c r="BD17" s="1"/>
      <c r="BE17" s="1"/>
      <c r="BF17" s="1"/>
      <c r="BG17" s="1"/>
      <c r="BH17" s="1"/>
      <c r="BI17" s="1"/>
    </row>
    <row r="18" spans="1:61" ht="15" customHeight="1" x14ac:dyDescent="0.2">
      <c r="A18" s="1"/>
      <c r="B18" s="319"/>
      <c r="C18" s="189"/>
      <c r="D18" s="190"/>
      <c r="E18" s="201"/>
      <c r="F18" s="189"/>
      <c r="G18" s="189"/>
      <c r="H18" s="189"/>
      <c r="I18" s="189"/>
      <c r="J18" s="64" t="str">
        <f ca="1">IF(AND('Mapa final'!$AY$16="Alta",'Mapa final'!$BA$16="Leve"),CONCATENATE("R3C",'Mapa final'!$AL$16),"")</f>
        <v/>
      </c>
      <c r="K18" s="65" t="str">
        <f ca="1">IF(AND('Mapa final'!$AY$17="Alta",'Mapa final'!$BA$17="Leve"),CONCATENATE("R3C",'Mapa final'!$AL$17),"")</f>
        <v/>
      </c>
      <c r="L18" s="65" t="e">
        <f>IF(AND('Mapa final'!#REF!="Alta",'Mapa final'!#REF!="Leve"),CONCATENATE("R3C",'Mapa final'!#REF!),"")</f>
        <v>#REF!</v>
      </c>
      <c r="M18" s="65" t="e">
        <f>IF(AND('Mapa final'!#REF!="Alta",'Mapa final'!#REF!="Leve"),CONCATENATE("R3C",'Mapa final'!#REF!),"")</f>
        <v>#REF!</v>
      </c>
      <c r="N18" s="65" t="e">
        <f>IF(AND('Mapa final'!#REF!="Alta",'Mapa final'!#REF!="Leve"),CONCATENATE("R3C",'Mapa final'!#REF!),"")</f>
        <v>#REF!</v>
      </c>
      <c r="O18" s="66" t="e">
        <f>IF(AND('Mapa final'!#REF!="Alta",'Mapa final'!#REF!="Leve"),CONCATENATE("R3C",'Mapa final'!#REF!),"")</f>
        <v>#REF!</v>
      </c>
      <c r="P18" s="64" t="str">
        <f ca="1">IF(AND('Mapa final'!$AY$16="Alta",'Mapa final'!$BA$16="Menor"),CONCATENATE("R3C",'Mapa final'!$AL$16),"")</f>
        <v/>
      </c>
      <c r="Q18" s="65" t="str">
        <f ca="1">IF(AND('Mapa final'!$AY$17="Alta",'Mapa final'!$BA$17="Menor"),CONCATENATE("R3C",'Mapa final'!$AL$17),"")</f>
        <v/>
      </c>
      <c r="R18" s="65" t="e">
        <f>IF(AND('Mapa final'!#REF!="Alta",'Mapa final'!#REF!="Menor"),CONCATENATE("R3C",'Mapa final'!#REF!),"")</f>
        <v>#REF!</v>
      </c>
      <c r="S18" s="65" t="e">
        <f>IF(AND('Mapa final'!#REF!="Alta",'Mapa final'!#REF!="Menor"),CONCATENATE("R3C",'Mapa final'!#REF!),"")</f>
        <v>#REF!</v>
      </c>
      <c r="T18" s="65" t="e">
        <f>IF(AND('Mapa final'!#REF!="Alta",'Mapa final'!#REF!="Menor"),CONCATENATE("R3C",'Mapa final'!#REF!),"")</f>
        <v>#REF!</v>
      </c>
      <c r="U18" s="66" t="e">
        <f>IF(AND('Mapa final'!#REF!="Alta",'Mapa final'!#REF!="Menor"),CONCATENATE("R3C",'Mapa final'!#REF!),"")</f>
        <v>#REF!</v>
      </c>
      <c r="V18" s="49" t="str">
        <f ca="1">IF(AND('Mapa final'!$AY$16="Alta",'Mapa final'!$BA$16="Moderado"),CONCATENATE("R3C",'Mapa final'!$AL$16),"")</f>
        <v/>
      </c>
      <c r="W18" s="50" t="str">
        <f ca="1">IF(AND('Mapa final'!$AY$17="Alta",'Mapa final'!$BA$17="Moderado"),CONCATENATE("R3C",'Mapa final'!$AL$17),"")</f>
        <v/>
      </c>
      <c r="X18" s="50" t="e">
        <f>IF(AND('Mapa final'!#REF!="Alta",'Mapa final'!#REF!="Moderado"),CONCATENATE("R3C",'Mapa final'!#REF!),"")</f>
        <v>#REF!</v>
      </c>
      <c r="Y18" s="50" t="e">
        <f>IF(AND('Mapa final'!#REF!="Alta",'Mapa final'!#REF!="Moderado"),CONCATENATE("R3C",'Mapa final'!#REF!),"")</f>
        <v>#REF!</v>
      </c>
      <c r="Z18" s="50" t="e">
        <f>IF(AND('Mapa final'!#REF!="Alta",'Mapa final'!#REF!="Moderado"),CONCATENATE("R3C",'Mapa final'!#REF!),"")</f>
        <v>#REF!</v>
      </c>
      <c r="AA18" s="51" t="e">
        <f>IF(AND('Mapa final'!#REF!="Alta",'Mapa final'!#REF!="Moderado"),CONCATENATE("R3C",'Mapa final'!#REF!),"")</f>
        <v>#REF!</v>
      </c>
      <c r="AB18" s="49" t="str">
        <f ca="1">IF(AND('Mapa final'!$AY$16="Alta",'Mapa final'!$BA$16="Mayor"),CONCATENATE("R3C",'Mapa final'!$AL$16),"")</f>
        <v/>
      </c>
      <c r="AC18" s="50" t="str">
        <f ca="1">IF(AND('Mapa final'!$AY$17="Alta",'Mapa final'!$BA$17="Mayor"),CONCATENATE("R3C",'Mapa final'!$AL$17),"")</f>
        <v/>
      </c>
      <c r="AD18" s="50" t="e">
        <f>IF(AND('Mapa final'!#REF!="Alta",'Mapa final'!#REF!="Mayor"),CONCATENATE("R3C",'Mapa final'!#REF!),"")</f>
        <v>#REF!</v>
      </c>
      <c r="AE18" s="50" t="e">
        <f>IF(AND('Mapa final'!#REF!="Alta",'Mapa final'!#REF!="Mayor"),CONCATENATE("R3C",'Mapa final'!#REF!),"")</f>
        <v>#REF!</v>
      </c>
      <c r="AF18" s="50" t="e">
        <f>IF(AND('Mapa final'!#REF!="Alta",'Mapa final'!#REF!="Mayor"),CONCATENATE("R3C",'Mapa final'!#REF!),"")</f>
        <v>#REF!</v>
      </c>
      <c r="AG18" s="51" t="e">
        <f>IF(AND('Mapa final'!#REF!="Alta",'Mapa final'!#REF!="Mayor"),CONCATENATE("R3C",'Mapa final'!#REF!),"")</f>
        <v>#REF!</v>
      </c>
      <c r="AH18" s="52" t="str">
        <f ca="1">IF(AND('Mapa final'!$AY$16="Alta",'Mapa final'!$BA$16="Catastrófico"),CONCATENATE("R3C",'Mapa final'!$AL$16),"")</f>
        <v/>
      </c>
      <c r="AI18" s="53" t="str">
        <f ca="1">IF(AND('Mapa final'!$AY$17="Alta",'Mapa final'!$BA$17="Catastrófico"),CONCATENATE("R3C",'Mapa final'!$AL$17),"")</f>
        <v/>
      </c>
      <c r="AJ18" s="53" t="e">
        <f>IF(AND('Mapa final'!#REF!="Alta",'Mapa final'!#REF!="Catastrófico"),CONCATENATE("R3C",'Mapa final'!#REF!),"")</f>
        <v>#REF!</v>
      </c>
      <c r="AK18" s="53" t="e">
        <f>IF(AND('Mapa final'!#REF!="Alta",'Mapa final'!#REF!="Catastrófico"),CONCATENATE("R3C",'Mapa final'!#REF!),"")</f>
        <v>#REF!</v>
      </c>
      <c r="AL18" s="53" t="e">
        <f>IF(AND('Mapa final'!#REF!="Alta",'Mapa final'!#REF!="Catastrófico"),CONCATENATE("R3C",'Mapa final'!#REF!),"")</f>
        <v>#REF!</v>
      </c>
      <c r="AM18" s="54" t="e">
        <f>IF(AND('Mapa final'!#REF!="Alta",'Mapa final'!#REF!="Catastrófico"),CONCATENATE("R3C",'Mapa final'!#REF!),"")</f>
        <v>#REF!</v>
      </c>
      <c r="AN18" s="1"/>
      <c r="AO18" s="328"/>
      <c r="AP18" s="189"/>
      <c r="AQ18" s="189"/>
      <c r="AR18" s="189"/>
      <c r="AS18" s="189"/>
      <c r="AT18" s="329"/>
      <c r="AU18" s="1"/>
      <c r="AV18" s="1"/>
      <c r="AW18" s="1"/>
      <c r="AX18" s="1"/>
      <c r="AY18" s="1"/>
      <c r="AZ18" s="1"/>
      <c r="BA18" s="1"/>
      <c r="BB18" s="1"/>
      <c r="BC18" s="1"/>
      <c r="BD18" s="1"/>
      <c r="BE18" s="1"/>
      <c r="BF18" s="1"/>
      <c r="BG18" s="1"/>
      <c r="BH18" s="1"/>
      <c r="BI18" s="1"/>
    </row>
    <row r="19" spans="1:61" ht="15" customHeight="1" x14ac:dyDescent="0.2">
      <c r="A19" s="1"/>
      <c r="B19" s="319"/>
      <c r="C19" s="189"/>
      <c r="D19" s="190"/>
      <c r="E19" s="201"/>
      <c r="F19" s="189"/>
      <c r="G19" s="189"/>
      <c r="H19" s="189"/>
      <c r="I19" s="189"/>
      <c r="J19" s="64" t="str">
        <f ca="1">IF(AND('Mapa final'!$AY$18="Alta",'Mapa final'!$BA$18="Leve"),CONCATENATE("R4C",'Mapa final'!$AL$18),"")</f>
        <v/>
      </c>
      <c r="K19" s="65" t="str">
        <f ca="1">IF(AND('Mapa final'!$AY$19="Alta",'Mapa final'!$BA$19="Leve"),CONCATENATE("R4C",'Mapa final'!$AL$19),"")</f>
        <v/>
      </c>
      <c r="L19" s="65" t="e">
        <f>IF(AND('Mapa final'!#REF!="Alta",'Mapa final'!#REF!="Leve"),CONCATENATE("R4C",'Mapa final'!#REF!),"")</f>
        <v>#REF!</v>
      </c>
      <c r="M19" s="65" t="e">
        <f>IF(AND('Mapa final'!#REF!="Alta",'Mapa final'!#REF!="Leve"),CONCATENATE("R4C",'Mapa final'!#REF!),"")</f>
        <v>#REF!</v>
      </c>
      <c r="N19" s="65" t="e">
        <f>IF(AND('Mapa final'!#REF!="Alta",'Mapa final'!#REF!="Leve"),CONCATENATE("R4C",'Mapa final'!#REF!),"")</f>
        <v>#REF!</v>
      </c>
      <c r="O19" s="66" t="e">
        <f>IF(AND('Mapa final'!#REF!="Alta",'Mapa final'!#REF!="Leve"),CONCATENATE("R4C",'Mapa final'!#REF!),"")</f>
        <v>#REF!</v>
      </c>
      <c r="P19" s="64" t="str">
        <f ca="1">IF(AND('Mapa final'!$AY$18="Alta",'Mapa final'!$BA$18="Menor"),CONCATENATE("R4C",'Mapa final'!$AL$18),"")</f>
        <v/>
      </c>
      <c r="Q19" s="65" t="str">
        <f ca="1">IF(AND('Mapa final'!$AY$19="Alta",'Mapa final'!$BA$19="Menor"),CONCATENATE("R4C",'Mapa final'!$AL$19),"")</f>
        <v/>
      </c>
      <c r="R19" s="65" t="e">
        <f>IF(AND('Mapa final'!#REF!="Alta",'Mapa final'!#REF!="Menor"),CONCATENATE("R4C",'Mapa final'!#REF!),"")</f>
        <v>#REF!</v>
      </c>
      <c r="S19" s="65" t="e">
        <f>IF(AND('Mapa final'!#REF!="Alta",'Mapa final'!#REF!="Menor"),CONCATENATE("R4C",'Mapa final'!#REF!),"")</f>
        <v>#REF!</v>
      </c>
      <c r="T19" s="65" t="e">
        <f>IF(AND('Mapa final'!#REF!="Alta",'Mapa final'!#REF!="Menor"),CONCATENATE("R4C",'Mapa final'!#REF!),"")</f>
        <v>#REF!</v>
      </c>
      <c r="U19" s="66" t="e">
        <f>IF(AND('Mapa final'!#REF!="Alta",'Mapa final'!#REF!="Menor"),CONCATENATE("R4C",'Mapa final'!#REF!),"")</f>
        <v>#REF!</v>
      </c>
      <c r="V19" s="49" t="str">
        <f ca="1">IF(AND('Mapa final'!$AY$18="Alta",'Mapa final'!$BA$18="Moderado"),CONCATENATE("R4C",'Mapa final'!$AL$18),"")</f>
        <v/>
      </c>
      <c r="W19" s="50" t="str">
        <f ca="1">IF(AND('Mapa final'!$AY$19="Alta",'Mapa final'!$BA$19="Moderado"),CONCATENATE("R4C",'Mapa final'!$AL$19),"")</f>
        <v/>
      </c>
      <c r="X19" s="50" t="e">
        <f>IF(AND('Mapa final'!#REF!="Alta",'Mapa final'!#REF!="Moderado"),CONCATENATE("R4C",'Mapa final'!#REF!),"")</f>
        <v>#REF!</v>
      </c>
      <c r="Y19" s="50" t="e">
        <f>IF(AND('Mapa final'!#REF!="Alta",'Mapa final'!#REF!="Moderado"),CONCATENATE("R4C",'Mapa final'!#REF!),"")</f>
        <v>#REF!</v>
      </c>
      <c r="Z19" s="50" t="e">
        <f>IF(AND('Mapa final'!#REF!="Alta",'Mapa final'!#REF!="Moderado"),CONCATENATE("R4C",'Mapa final'!#REF!),"")</f>
        <v>#REF!</v>
      </c>
      <c r="AA19" s="51" t="e">
        <f>IF(AND('Mapa final'!#REF!="Alta",'Mapa final'!#REF!="Moderado"),CONCATENATE("R4C",'Mapa final'!#REF!),"")</f>
        <v>#REF!</v>
      </c>
      <c r="AB19" s="49" t="str">
        <f ca="1">IF(AND('Mapa final'!$AY$18="Alta",'Mapa final'!$BA$18="Mayor"),CONCATENATE("R4C",'Mapa final'!$AL$18),"")</f>
        <v/>
      </c>
      <c r="AC19" s="50" t="str">
        <f ca="1">IF(AND('Mapa final'!$AY$19="Alta",'Mapa final'!$BA$19="Mayor"),CONCATENATE("R4C",'Mapa final'!$AL$19),"")</f>
        <v/>
      </c>
      <c r="AD19" s="50" t="e">
        <f>IF(AND('Mapa final'!#REF!="Alta",'Mapa final'!#REF!="Mayor"),CONCATENATE("R4C",'Mapa final'!#REF!),"")</f>
        <v>#REF!</v>
      </c>
      <c r="AE19" s="50" t="e">
        <f>IF(AND('Mapa final'!#REF!="Alta",'Mapa final'!#REF!="Mayor"),CONCATENATE("R4C",'Mapa final'!#REF!),"")</f>
        <v>#REF!</v>
      </c>
      <c r="AF19" s="50" t="e">
        <f>IF(AND('Mapa final'!#REF!="Alta",'Mapa final'!#REF!="Mayor"),CONCATENATE("R4C",'Mapa final'!#REF!),"")</f>
        <v>#REF!</v>
      </c>
      <c r="AG19" s="51" t="e">
        <f>IF(AND('Mapa final'!#REF!="Alta",'Mapa final'!#REF!="Mayor"),CONCATENATE("R4C",'Mapa final'!#REF!),"")</f>
        <v>#REF!</v>
      </c>
      <c r="AH19" s="52" t="str">
        <f ca="1">IF(AND('Mapa final'!$AY$18="Alta",'Mapa final'!$BA$18="Catastrófico"),CONCATENATE("R4C",'Mapa final'!$AL$18),"")</f>
        <v/>
      </c>
      <c r="AI19" s="53" t="str">
        <f ca="1">IF(AND('Mapa final'!$AY$19="Alta",'Mapa final'!$BA$19="Catastrófico"),CONCATENATE("R4C",'Mapa final'!$AL$19),"")</f>
        <v/>
      </c>
      <c r="AJ19" s="53" t="e">
        <f>IF(AND('Mapa final'!#REF!="Alta",'Mapa final'!#REF!="Catastrófico"),CONCATENATE("R4C",'Mapa final'!#REF!),"")</f>
        <v>#REF!</v>
      </c>
      <c r="AK19" s="53" t="e">
        <f>IF(AND('Mapa final'!#REF!="Alta",'Mapa final'!#REF!="Catastrófico"),CONCATENATE("R4C",'Mapa final'!#REF!),"")</f>
        <v>#REF!</v>
      </c>
      <c r="AL19" s="53" t="e">
        <f>IF(AND('Mapa final'!#REF!="Alta",'Mapa final'!#REF!="Catastrófico"),CONCATENATE("R4C",'Mapa final'!#REF!),"")</f>
        <v>#REF!</v>
      </c>
      <c r="AM19" s="54" t="e">
        <f>IF(AND('Mapa final'!#REF!="Alta",'Mapa final'!#REF!="Catastrófico"),CONCATENATE("R4C",'Mapa final'!#REF!),"")</f>
        <v>#REF!</v>
      </c>
      <c r="AN19" s="1"/>
      <c r="AO19" s="328"/>
      <c r="AP19" s="189"/>
      <c r="AQ19" s="189"/>
      <c r="AR19" s="189"/>
      <c r="AS19" s="189"/>
      <c r="AT19" s="329"/>
      <c r="AU19" s="1"/>
      <c r="AV19" s="1"/>
      <c r="AW19" s="1"/>
      <c r="AX19" s="1"/>
      <c r="AY19" s="1"/>
      <c r="AZ19" s="1"/>
      <c r="BA19" s="1"/>
      <c r="BB19" s="1"/>
      <c r="BC19" s="1"/>
      <c r="BD19" s="1"/>
      <c r="BE19" s="1"/>
      <c r="BF19" s="1"/>
      <c r="BG19" s="1"/>
      <c r="BH19" s="1"/>
      <c r="BI19" s="1"/>
    </row>
    <row r="20" spans="1:61" ht="15" customHeight="1" x14ac:dyDescent="0.2">
      <c r="A20" s="1"/>
      <c r="B20" s="319"/>
      <c r="C20" s="189"/>
      <c r="D20" s="190"/>
      <c r="E20" s="201"/>
      <c r="F20" s="189"/>
      <c r="G20" s="189"/>
      <c r="H20" s="189"/>
      <c r="I20" s="189"/>
      <c r="J20" s="64" t="str">
        <f ca="1">IF(AND('Mapa final'!$AY$32="Alta",'Mapa final'!$BA$32="Leve"),CONCATENATE("R5C",'Mapa final'!$AL$32),"")</f>
        <v/>
      </c>
      <c r="K20" s="65" t="str">
        <f ca="1">IF(AND('Mapa final'!$AY$33="Alta",'Mapa final'!$BA$33="Leve"),CONCATENATE("R5C",'Mapa final'!$AL$33),"")</f>
        <v/>
      </c>
      <c r="L20" s="65" t="str">
        <f ca="1">IF(AND('Mapa final'!$AY$34="Alta",'Mapa final'!$BA$34="Leve"),CONCATENATE("R5C",'Mapa final'!$AL$34),"")</f>
        <v/>
      </c>
      <c r="M20" s="65" t="str">
        <f ca="1">IF(AND('Mapa final'!$AY$35="Alta",'Mapa final'!$BA$35="Leve"),CONCATENATE("R5C",'Mapa final'!$AL$35),"")</f>
        <v/>
      </c>
      <c r="N20" s="65" t="e">
        <f>IF(AND('Mapa final'!#REF!="Alta",'Mapa final'!#REF!="Leve"),CONCATENATE("R5C",'Mapa final'!#REF!),"")</f>
        <v>#REF!</v>
      </c>
      <c r="O20" s="66" t="e">
        <f>IF(AND('Mapa final'!#REF!="Alta",'Mapa final'!#REF!="Leve"),CONCATENATE("R5C",'Mapa final'!#REF!),"")</f>
        <v>#REF!</v>
      </c>
      <c r="P20" s="64" t="str">
        <f ca="1">IF(AND('Mapa final'!$AY$32="Alta",'Mapa final'!$BA$32="Menor"),CONCATENATE("R5C",'Mapa final'!$AL$32),"")</f>
        <v/>
      </c>
      <c r="Q20" s="65" t="str">
        <f ca="1">IF(AND('Mapa final'!$AY$33="Alta",'Mapa final'!$BA$33="Menor"),CONCATENATE("R5C",'Mapa final'!$AL$33),"")</f>
        <v/>
      </c>
      <c r="R20" s="65" t="str">
        <f ca="1">IF(AND('Mapa final'!$AY$34="Alta",'Mapa final'!$BA$34="Menor"),CONCATENATE("R5C",'Mapa final'!$AL$34),"")</f>
        <v/>
      </c>
      <c r="S20" s="65" t="str">
        <f ca="1">IF(AND('Mapa final'!$AY$35="Alta",'Mapa final'!$BA$35="Menor"),CONCATENATE("R5C",'Mapa final'!$AL$35),"")</f>
        <v/>
      </c>
      <c r="T20" s="65" t="e">
        <f>IF(AND('Mapa final'!#REF!="Alta",'Mapa final'!#REF!="Menor"),CONCATENATE("R5C",'Mapa final'!#REF!),"")</f>
        <v>#REF!</v>
      </c>
      <c r="U20" s="66" t="e">
        <f>IF(AND('Mapa final'!#REF!="Alta",'Mapa final'!#REF!="Menor"),CONCATENATE("R5C",'Mapa final'!#REF!),"")</f>
        <v>#REF!</v>
      </c>
      <c r="V20" s="49" t="str">
        <f ca="1">IF(AND('Mapa final'!$AY$32="Alta",'Mapa final'!$BA$32="Moderado"),CONCATENATE("R5C",'Mapa final'!$AL$32),"")</f>
        <v/>
      </c>
      <c r="W20" s="50" t="str">
        <f ca="1">IF(AND('Mapa final'!$AY$33="Alta",'Mapa final'!$BA$33="Moderado"),CONCATENATE("R5C",'Mapa final'!$AL$33),"")</f>
        <v/>
      </c>
      <c r="X20" s="50" t="str">
        <f ca="1">IF(AND('Mapa final'!$AY$34="Alta",'Mapa final'!$BA$34="Moderado"),CONCATENATE("R5C",'Mapa final'!$AL$34),"")</f>
        <v/>
      </c>
      <c r="Y20" s="50" t="str">
        <f ca="1">IF(AND('Mapa final'!$AY$35="Alta",'Mapa final'!$BA$35="Moderado"),CONCATENATE("R5C",'Mapa final'!$AL$35),"")</f>
        <v/>
      </c>
      <c r="Z20" s="50" t="e">
        <f>IF(AND('Mapa final'!#REF!="Alta",'Mapa final'!#REF!="Moderado"),CONCATENATE("R5C",'Mapa final'!#REF!),"")</f>
        <v>#REF!</v>
      </c>
      <c r="AA20" s="51" t="e">
        <f>IF(AND('Mapa final'!#REF!="Alta",'Mapa final'!#REF!="Moderado"),CONCATENATE("R5C",'Mapa final'!#REF!),"")</f>
        <v>#REF!</v>
      </c>
      <c r="AB20" s="49" t="str">
        <f ca="1">IF(AND('Mapa final'!$AY$32="Alta",'Mapa final'!$BA$32="Mayor"),CONCATENATE("R5C",'Mapa final'!$AL$32),"")</f>
        <v/>
      </c>
      <c r="AC20" s="50" t="str">
        <f ca="1">IF(AND('Mapa final'!$AY$33="Alta",'Mapa final'!$BA$33="Mayor"),CONCATENATE("R5C",'Mapa final'!$AL$33),"")</f>
        <v/>
      </c>
      <c r="AD20" s="50" t="str">
        <f ca="1">IF(AND('Mapa final'!$AY$34="Alta",'Mapa final'!$BA$34="Mayor"),CONCATENATE("R5C",'Mapa final'!$AL$34),"")</f>
        <v/>
      </c>
      <c r="AE20" s="50" t="str">
        <f ca="1">IF(AND('Mapa final'!$AY$35="Alta",'Mapa final'!$BA$35="Mayor"),CONCATENATE("R5C",'Mapa final'!$AL$35),"")</f>
        <v/>
      </c>
      <c r="AF20" s="50" t="e">
        <f>IF(AND('Mapa final'!#REF!="Alta",'Mapa final'!#REF!="Mayor"),CONCATENATE("R5C",'Mapa final'!#REF!),"")</f>
        <v>#REF!</v>
      </c>
      <c r="AG20" s="51" t="e">
        <f>IF(AND('Mapa final'!#REF!="Alta",'Mapa final'!#REF!="Mayor"),CONCATENATE("R5C",'Mapa final'!#REF!),"")</f>
        <v>#REF!</v>
      </c>
      <c r="AH20" s="52" t="str">
        <f ca="1">IF(AND('Mapa final'!$AY$32="Alta",'Mapa final'!$BA$32="Catastrófico"),CONCATENATE("R5C",'Mapa final'!$AL$32),"")</f>
        <v/>
      </c>
      <c r="AI20" s="53" t="str">
        <f ca="1">IF(AND('Mapa final'!$AY$33="Alta",'Mapa final'!$BA$33="Catastrófico"),CONCATENATE("R5C",'Mapa final'!$AL$33),"")</f>
        <v/>
      </c>
      <c r="AJ20" s="53" t="str">
        <f ca="1">IF(AND('Mapa final'!$AY$34="Alta",'Mapa final'!$BA$34="Catastrófico"),CONCATENATE("R5C",'Mapa final'!$AL$34),"")</f>
        <v/>
      </c>
      <c r="AK20" s="53" t="str">
        <f ca="1">IF(AND('Mapa final'!$AY$35="Alta",'Mapa final'!$BA$35="Catastrófico"),CONCATENATE("R5C",'Mapa final'!$AL$35),"")</f>
        <v/>
      </c>
      <c r="AL20" s="53" t="e">
        <f>IF(AND('Mapa final'!#REF!="Alta",'Mapa final'!#REF!="Catastrófico"),CONCATENATE("R5C",'Mapa final'!#REF!),"")</f>
        <v>#REF!</v>
      </c>
      <c r="AM20" s="54" t="e">
        <f>IF(AND('Mapa final'!#REF!="Alta",'Mapa final'!#REF!="Catastrófico"),CONCATENATE("R5C",'Mapa final'!#REF!),"")</f>
        <v>#REF!</v>
      </c>
      <c r="AN20" s="1"/>
      <c r="AO20" s="328"/>
      <c r="AP20" s="189"/>
      <c r="AQ20" s="189"/>
      <c r="AR20" s="189"/>
      <c r="AS20" s="189"/>
      <c r="AT20" s="329"/>
      <c r="AU20" s="1"/>
      <c r="AV20" s="1"/>
      <c r="AW20" s="1"/>
      <c r="AX20" s="1"/>
      <c r="AY20" s="1"/>
      <c r="AZ20" s="1"/>
      <c r="BA20" s="1"/>
      <c r="BB20" s="1"/>
      <c r="BC20" s="1"/>
      <c r="BD20" s="1"/>
      <c r="BE20" s="1"/>
      <c r="BF20" s="1"/>
      <c r="BG20" s="1"/>
      <c r="BH20" s="1"/>
      <c r="BI20" s="1"/>
    </row>
    <row r="21" spans="1:61" ht="15" customHeight="1" x14ac:dyDescent="0.2">
      <c r="A21" s="1"/>
      <c r="B21" s="319"/>
      <c r="C21" s="189"/>
      <c r="D21" s="190"/>
      <c r="E21" s="201"/>
      <c r="F21" s="189"/>
      <c r="G21" s="189"/>
      <c r="H21" s="189"/>
      <c r="I21" s="189"/>
      <c r="J21" s="64" t="str">
        <f ca="1">IF(AND('Mapa final'!$AY$64="Alta",'Mapa final'!$BA$64="Leve"),CONCATENATE("R6C",'Mapa final'!$AL$64),"")</f>
        <v/>
      </c>
      <c r="K21" s="65" t="str">
        <f>IF(AND('Mapa final'!$AY$65="Alta",'Mapa final'!$BA$65="Leve"),CONCATENATE("R6C",'Mapa final'!$AL$65),"")</f>
        <v/>
      </c>
      <c r="L21" s="65" t="str">
        <f>IF(AND('Mapa final'!$AY$66="Alta",'Mapa final'!$BA$66="Leve"),CONCATENATE("R6C",'Mapa final'!$AL$66),"")</f>
        <v/>
      </c>
      <c r="M21" s="65" t="e">
        <f>IF(AND('Mapa final'!#REF!="Alta",'Mapa final'!#REF!="Leve"),CONCATENATE("R6C",'Mapa final'!#REF!),"")</f>
        <v>#REF!</v>
      </c>
      <c r="N21" s="65" t="e">
        <f>IF(AND('Mapa final'!#REF!="Alta",'Mapa final'!#REF!="Leve"),CONCATENATE("R6C",'Mapa final'!#REF!),"")</f>
        <v>#REF!</v>
      </c>
      <c r="O21" s="66" t="e">
        <f>IF(AND('Mapa final'!#REF!="Alta",'Mapa final'!#REF!="Leve"),CONCATENATE("R6C",'Mapa final'!#REF!),"")</f>
        <v>#REF!</v>
      </c>
      <c r="P21" s="64" t="str">
        <f ca="1">IF(AND('Mapa final'!$AY$64="Alta",'Mapa final'!$BA$64="Menor"),CONCATENATE("R6C",'Mapa final'!$AL$64),"")</f>
        <v/>
      </c>
      <c r="Q21" s="65" t="str">
        <f>IF(AND('Mapa final'!$AY$65="Alta",'Mapa final'!$BA$65="Menor"),CONCATENATE("R6C",'Mapa final'!$AL$65),"")</f>
        <v/>
      </c>
      <c r="R21" s="65" t="str">
        <f>IF(AND('Mapa final'!$AY$66="Alta",'Mapa final'!$BA$66="Menor"),CONCATENATE("R6C",'Mapa final'!$AL$66),"")</f>
        <v/>
      </c>
      <c r="S21" s="65" t="e">
        <f>IF(AND('Mapa final'!#REF!="Alta",'Mapa final'!#REF!="Menor"),CONCATENATE("R6C",'Mapa final'!#REF!),"")</f>
        <v>#REF!</v>
      </c>
      <c r="T21" s="65" t="e">
        <f>IF(AND('Mapa final'!#REF!="Alta",'Mapa final'!#REF!="Menor"),CONCATENATE("R6C",'Mapa final'!#REF!),"")</f>
        <v>#REF!</v>
      </c>
      <c r="U21" s="66" t="e">
        <f>IF(AND('Mapa final'!#REF!="Alta",'Mapa final'!#REF!="Menor"),CONCATENATE("R6C",'Mapa final'!#REF!),"")</f>
        <v>#REF!</v>
      </c>
      <c r="V21" s="49" t="str">
        <f ca="1">IF(AND('Mapa final'!$AY$64="Alta",'Mapa final'!$BA$64="Moderado"),CONCATENATE("R6C",'Mapa final'!$AL$64),"")</f>
        <v/>
      </c>
      <c r="W21" s="50" t="str">
        <f>IF(AND('Mapa final'!$AY$65="Alta",'Mapa final'!$BA$65="Moderado"),CONCATENATE("R6C",'Mapa final'!$AL$65),"")</f>
        <v/>
      </c>
      <c r="X21" s="50" t="str">
        <f>IF(AND('Mapa final'!$AY$66="Alta",'Mapa final'!$BA$66="Moderado"),CONCATENATE("R6C",'Mapa final'!$AL$66),"")</f>
        <v/>
      </c>
      <c r="Y21" s="50" t="e">
        <f>IF(AND('Mapa final'!#REF!="Alta",'Mapa final'!#REF!="Moderado"),CONCATENATE("R6C",'Mapa final'!#REF!),"")</f>
        <v>#REF!</v>
      </c>
      <c r="Z21" s="50" t="e">
        <f>IF(AND('Mapa final'!#REF!="Alta",'Mapa final'!#REF!="Moderado"),CONCATENATE("R6C",'Mapa final'!#REF!),"")</f>
        <v>#REF!</v>
      </c>
      <c r="AA21" s="51" t="e">
        <f>IF(AND('Mapa final'!#REF!="Alta",'Mapa final'!#REF!="Moderado"),CONCATENATE("R6C",'Mapa final'!#REF!),"")</f>
        <v>#REF!</v>
      </c>
      <c r="AB21" s="49" t="str">
        <f ca="1">IF(AND('Mapa final'!$AY$64="Alta",'Mapa final'!$BA$64="Mayor"),CONCATENATE("R6C",'Mapa final'!$AL$64),"")</f>
        <v/>
      </c>
      <c r="AC21" s="50" t="str">
        <f>IF(AND('Mapa final'!$AY$65="Alta",'Mapa final'!$BA$65="Mayor"),CONCATENATE("R6C",'Mapa final'!$AL$65),"")</f>
        <v/>
      </c>
      <c r="AD21" s="50" t="str">
        <f>IF(AND('Mapa final'!$AY$66="Alta",'Mapa final'!$BA$66="Mayor"),CONCATENATE("R6C",'Mapa final'!$AL$66),"")</f>
        <v/>
      </c>
      <c r="AE21" s="50" t="e">
        <f>IF(AND('Mapa final'!#REF!="Alta",'Mapa final'!#REF!="Mayor"),CONCATENATE("R6C",'Mapa final'!#REF!),"")</f>
        <v>#REF!</v>
      </c>
      <c r="AF21" s="50" t="e">
        <f>IF(AND('Mapa final'!#REF!="Alta",'Mapa final'!#REF!="Mayor"),CONCATENATE("R6C",'Mapa final'!#REF!),"")</f>
        <v>#REF!</v>
      </c>
      <c r="AG21" s="51" t="e">
        <f>IF(AND('Mapa final'!#REF!="Alta",'Mapa final'!#REF!="Mayor"),CONCATENATE("R6C",'Mapa final'!#REF!),"")</f>
        <v>#REF!</v>
      </c>
      <c r="AH21" s="52" t="str">
        <f ca="1">IF(AND('Mapa final'!$AY$64="Alta",'Mapa final'!$BA$64="Catastrófico"),CONCATENATE("R6C",'Mapa final'!$AL$64),"")</f>
        <v/>
      </c>
      <c r="AI21" s="53" t="str">
        <f>IF(AND('Mapa final'!$AY$65="Alta",'Mapa final'!$BA$65="Catastrófico"),CONCATENATE("R6C",'Mapa final'!$AL$65),"")</f>
        <v/>
      </c>
      <c r="AJ21" s="53" t="str">
        <f>IF(AND('Mapa final'!$AY$66="Alta",'Mapa final'!$BA$66="Catastrófico"),CONCATENATE("R6C",'Mapa final'!$AL$66),"")</f>
        <v/>
      </c>
      <c r="AK21" s="53" t="e">
        <f>IF(AND('Mapa final'!#REF!="Alta",'Mapa final'!#REF!="Catastrófico"),CONCATENATE("R6C",'Mapa final'!#REF!),"")</f>
        <v>#REF!</v>
      </c>
      <c r="AL21" s="53" t="e">
        <f>IF(AND('Mapa final'!#REF!="Alta",'Mapa final'!#REF!="Catastrófico"),CONCATENATE("R6C",'Mapa final'!#REF!),"")</f>
        <v>#REF!</v>
      </c>
      <c r="AM21" s="54" t="e">
        <f>IF(AND('Mapa final'!#REF!="Alta",'Mapa final'!#REF!="Catastrófico"),CONCATENATE("R6C",'Mapa final'!#REF!),"")</f>
        <v>#REF!</v>
      </c>
      <c r="AN21" s="1"/>
      <c r="AO21" s="328"/>
      <c r="AP21" s="189"/>
      <c r="AQ21" s="189"/>
      <c r="AR21" s="189"/>
      <c r="AS21" s="189"/>
      <c r="AT21" s="329"/>
      <c r="AU21" s="1"/>
      <c r="AV21" s="1"/>
      <c r="AW21" s="1"/>
      <c r="AX21" s="1"/>
      <c r="AY21" s="1"/>
      <c r="AZ21" s="1"/>
      <c r="BA21" s="1"/>
      <c r="BB21" s="1"/>
      <c r="BC21" s="1"/>
      <c r="BD21" s="1"/>
      <c r="BE21" s="1"/>
      <c r="BF21" s="1"/>
      <c r="BG21" s="1"/>
      <c r="BH21" s="1"/>
      <c r="BI21" s="1"/>
    </row>
    <row r="22" spans="1:61" ht="15" customHeight="1" x14ac:dyDescent="0.2">
      <c r="A22" s="1"/>
      <c r="B22" s="319"/>
      <c r="C22" s="189"/>
      <c r="D22" s="190"/>
      <c r="E22" s="201"/>
      <c r="F22" s="189"/>
      <c r="G22" s="189"/>
      <c r="H22" s="189"/>
      <c r="I22" s="189"/>
      <c r="J22" s="64" t="str">
        <f>IF(AND('Mapa final'!$AY$82="Alta",'Mapa final'!$BA$82="Leve"),CONCATENATE("R7C",'Mapa final'!$AL$82),"")</f>
        <v/>
      </c>
      <c r="K22" s="65" t="str">
        <f>IF(AND('Mapa final'!$AY$83="Alta",'Mapa final'!$BA$83="Leve"),CONCATENATE("R7C",'Mapa final'!$AL$83),"")</f>
        <v/>
      </c>
      <c r="L22" s="65" t="str">
        <f>IF(AND('Mapa final'!$AY$84="Alta",'Mapa final'!$BA$84="Leve"),CONCATENATE("R7C",'Mapa final'!$AL$84),"")</f>
        <v/>
      </c>
      <c r="M22" s="65" t="str">
        <f>IF(AND('Mapa final'!$AY$85="Alta",'Mapa final'!$BA$85="Leve"),CONCATENATE("R7C",'Mapa final'!$AL$85),"")</f>
        <v/>
      </c>
      <c r="N22" s="65" t="str">
        <f>IF(AND('Mapa final'!$AY$86="Alta",'Mapa final'!$BA$86="Leve"),CONCATENATE("R7C",'Mapa final'!$AL$86),"")</f>
        <v/>
      </c>
      <c r="O22" s="66" t="str">
        <f>IF(AND('Mapa final'!$AY$87="Alta",'Mapa final'!$BA$87="Leve"),CONCATENATE("R7C",'Mapa final'!$AL$87),"")</f>
        <v/>
      </c>
      <c r="P22" s="64" t="str">
        <f>IF(AND('Mapa final'!$AY$82="Alta",'Mapa final'!$BA$82="Menor"),CONCATENATE("R7C",'Mapa final'!$AL$82),"")</f>
        <v/>
      </c>
      <c r="Q22" s="65" t="str">
        <f>IF(AND('Mapa final'!$AY$83="Alta",'Mapa final'!$BA$83="Menor"),CONCATENATE("R7C",'Mapa final'!$AL$83),"")</f>
        <v/>
      </c>
      <c r="R22" s="65" t="str">
        <f>IF(AND('Mapa final'!$AY$84="Alta",'Mapa final'!$BA$84="Menor"),CONCATENATE("R7C",'Mapa final'!$AL$84),"")</f>
        <v/>
      </c>
      <c r="S22" s="65" t="str">
        <f>IF(AND('Mapa final'!$AY$85="Alta",'Mapa final'!$BA$85="Menor"),CONCATENATE("R7C",'Mapa final'!$AL$85),"")</f>
        <v/>
      </c>
      <c r="T22" s="65" t="str">
        <f>IF(AND('Mapa final'!$AY$86="Alta",'Mapa final'!$BA$86="Menor"),CONCATENATE("R7C",'Mapa final'!$AL$86),"")</f>
        <v/>
      </c>
      <c r="U22" s="66" t="str">
        <f>IF(AND('Mapa final'!$AY$87="Alta",'Mapa final'!$BA$87="Menor"),CONCATENATE("R7C",'Mapa final'!$AL$87),"")</f>
        <v/>
      </c>
      <c r="V22" s="49" t="str">
        <f>IF(AND('Mapa final'!$AY$82="Alta",'Mapa final'!$BA$82="Moderado"),CONCATENATE("R7C",'Mapa final'!$AL$82),"")</f>
        <v/>
      </c>
      <c r="W22" s="50" t="str">
        <f>IF(AND('Mapa final'!$AY$83="Alta",'Mapa final'!$BA$83="Moderado"),CONCATENATE("R7C",'Mapa final'!$AL$83),"")</f>
        <v/>
      </c>
      <c r="X22" s="50" t="str">
        <f>IF(AND('Mapa final'!$AY$84="Alta",'Mapa final'!$BA$84="Moderado"),CONCATENATE("R7C",'Mapa final'!$AL$84),"")</f>
        <v/>
      </c>
      <c r="Y22" s="50" t="str">
        <f>IF(AND('Mapa final'!$AY$85="Alta",'Mapa final'!$BA$85="Moderado"),CONCATENATE("R7C",'Mapa final'!$AL$85),"")</f>
        <v/>
      </c>
      <c r="Z22" s="50" t="str">
        <f>IF(AND('Mapa final'!$AY$86="Alta",'Mapa final'!$BA$86="Moderado"),CONCATENATE("R7C",'Mapa final'!$AL$86),"")</f>
        <v/>
      </c>
      <c r="AA22" s="51" t="str">
        <f>IF(AND('Mapa final'!$AY$87="Alta",'Mapa final'!$BA$87="Moderado"),CONCATENATE("R7C",'Mapa final'!$AL$87),"")</f>
        <v/>
      </c>
      <c r="AB22" s="49" t="str">
        <f>IF(AND('Mapa final'!$AY$82="Alta",'Mapa final'!$BA$82="Mayor"),CONCATENATE("R7C",'Mapa final'!$AL$82),"")</f>
        <v/>
      </c>
      <c r="AC22" s="50" t="str">
        <f>IF(AND('Mapa final'!$AY$83="Alta",'Mapa final'!$BA$83="Mayor"),CONCATENATE("R7C",'Mapa final'!$AL$83),"")</f>
        <v/>
      </c>
      <c r="AD22" s="50" t="str">
        <f>IF(AND('Mapa final'!$AY$84="Alta",'Mapa final'!$BA$84="Mayor"),CONCATENATE("R7C",'Mapa final'!$AL$84),"")</f>
        <v/>
      </c>
      <c r="AE22" s="50" t="str">
        <f>IF(AND('Mapa final'!$AY$85="Alta",'Mapa final'!$BA$85="Mayor"),CONCATENATE("R7C",'Mapa final'!$AL$85),"")</f>
        <v/>
      </c>
      <c r="AF22" s="50" t="str">
        <f>IF(AND('Mapa final'!$AY$86="Alta",'Mapa final'!$BA$86="Mayor"),CONCATENATE("R7C",'Mapa final'!$AL$86),"")</f>
        <v/>
      </c>
      <c r="AG22" s="51" t="str">
        <f>IF(AND('Mapa final'!$AY$87="Alta",'Mapa final'!$BA$87="Mayor"),CONCATENATE("R7C",'Mapa final'!$AL$87),"")</f>
        <v/>
      </c>
      <c r="AH22" s="52" t="str">
        <f>IF(AND('Mapa final'!$AY$82="Alta",'Mapa final'!$BA$82="Catastrófico"),CONCATENATE("R7C",'Mapa final'!$AL$82),"")</f>
        <v/>
      </c>
      <c r="AI22" s="53" t="str">
        <f>IF(AND('Mapa final'!$AY$83="Alta",'Mapa final'!$BA$83="Catastrófico"),CONCATENATE("R7C",'Mapa final'!$AL$83),"")</f>
        <v/>
      </c>
      <c r="AJ22" s="53" t="str">
        <f>IF(AND('Mapa final'!$AY$84="Alta",'Mapa final'!$BA$84="Catastrófico"),CONCATENATE("R7C",'Mapa final'!$AL$84),"")</f>
        <v/>
      </c>
      <c r="AK22" s="53" t="str">
        <f>IF(AND('Mapa final'!$AY$85="Alta",'Mapa final'!$BA$85="Catastrófico"),CONCATENATE("R7C",'Mapa final'!$AL$85),"")</f>
        <v/>
      </c>
      <c r="AL22" s="53" t="str">
        <f>IF(AND('Mapa final'!$AY$86="Alta",'Mapa final'!$BA$86="Catastrófico"),CONCATENATE("R7C",'Mapa final'!$AL$86),"")</f>
        <v/>
      </c>
      <c r="AM22" s="54" t="str">
        <f>IF(AND('Mapa final'!$AY$87="Alta",'Mapa final'!$BA$87="Catastrófico"),CONCATENATE("R7C",'Mapa final'!$AL$87),"")</f>
        <v/>
      </c>
      <c r="AN22" s="1"/>
      <c r="AO22" s="328"/>
      <c r="AP22" s="189"/>
      <c r="AQ22" s="189"/>
      <c r="AR22" s="189"/>
      <c r="AS22" s="189"/>
      <c r="AT22" s="329"/>
      <c r="AU22" s="1"/>
      <c r="AV22" s="1"/>
      <c r="AW22" s="1"/>
      <c r="AX22" s="1"/>
      <c r="AY22" s="1"/>
      <c r="AZ22" s="1"/>
      <c r="BA22" s="1"/>
      <c r="BB22" s="1"/>
      <c r="BC22" s="1"/>
      <c r="BD22" s="1"/>
      <c r="BE22" s="1"/>
      <c r="BF22" s="1"/>
      <c r="BG22" s="1"/>
      <c r="BH22" s="1"/>
      <c r="BI22" s="1"/>
    </row>
    <row r="23" spans="1:61" ht="15" customHeight="1" x14ac:dyDescent="0.2">
      <c r="A23" s="1"/>
      <c r="B23" s="319"/>
      <c r="C23" s="189"/>
      <c r="D23" s="190"/>
      <c r="E23" s="201"/>
      <c r="F23" s="189"/>
      <c r="G23" s="189"/>
      <c r="H23" s="189"/>
      <c r="I23" s="189"/>
      <c r="J23" s="64" t="str">
        <f>IF(AND('Mapa final'!$AY$88="Alta",'Mapa final'!$BA$88="Leve"),CONCATENATE("R8C",'Mapa final'!$AL$88),"")</f>
        <v/>
      </c>
      <c r="K23" s="65" t="str">
        <f>IF(AND('Mapa final'!$AY$89="Alta",'Mapa final'!$BA$89="Leve"),CONCATENATE("R8C",'Mapa final'!$AL$89),"")</f>
        <v/>
      </c>
      <c r="L23" s="65" t="str">
        <f>IF(AND('Mapa final'!$AY$90="Alta",'Mapa final'!$BA$90="Leve"),CONCATENATE("R8C",'Mapa final'!$AL$90),"")</f>
        <v/>
      </c>
      <c r="M23" s="65" t="str">
        <f>IF(AND('Mapa final'!$AY$91="Alta",'Mapa final'!$BA$91="Leve"),CONCATENATE("R8C",'Mapa final'!$AL$91),"")</f>
        <v/>
      </c>
      <c r="N23" s="65" t="str">
        <f>IF(AND('Mapa final'!$AY$92="Alta",'Mapa final'!$BA$92="Leve"),CONCATENATE("R8C",'Mapa final'!$AL$92),"")</f>
        <v/>
      </c>
      <c r="O23" s="66" t="str">
        <f>IF(AND('Mapa final'!$AY$93="Alta",'Mapa final'!$BA$93="Leve"),CONCATENATE("R8C",'Mapa final'!$AL$93),"")</f>
        <v/>
      </c>
      <c r="P23" s="64" t="str">
        <f>IF(AND('Mapa final'!$AY$88="Alta",'Mapa final'!$BA$88="Menor"),CONCATENATE("R8C",'Mapa final'!$AL$88),"")</f>
        <v/>
      </c>
      <c r="Q23" s="65" t="str">
        <f>IF(AND('Mapa final'!$AY$89="Alta",'Mapa final'!$BA$89="Menor"),CONCATENATE("R8C",'Mapa final'!$AL$89),"")</f>
        <v/>
      </c>
      <c r="R23" s="65" t="str">
        <f>IF(AND('Mapa final'!$AY$90="Alta",'Mapa final'!$BA$90="Menor"),CONCATENATE("R8C",'Mapa final'!$AL$90),"")</f>
        <v/>
      </c>
      <c r="S23" s="65" t="str">
        <f>IF(AND('Mapa final'!$AY$91="Alta",'Mapa final'!$BA$91="Menor"),CONCATENATE("R8C",'Mapa final'!$AL$91),"")</f>
        <v/>
      </c>
      <c r="T23" s="65" t="str">
        <f>IF(AND('Mapa final'!$AY$92="Alta",'Mapa final'!$BA$92="Menor"),CONCATENATE("R8C",'Mapa final'!$AL$92),"")</f>
        <v/>
      </c>
      <c r="U23" s="66" t="str">
        <f>IF(AND('Mapa final'!$AY$93="Alta",'Mapa final'!$BA$93="Menor"),CONCATENATE("R8C",'Mapa final'!$AL$93),"")</f>
        <v/>
      </c>
      <c r="V23" s="49" t="str">
        <f>IF(AND('Mapa final'!$AY$88="Alta",'Mapa final'!$BA$88="Moderado"),CONCATENATE("R8C",'Mapa final'!$AL$88),"")</f>
        <v/>
      </c>
      <c r="W23" s="50" t="str">
        <f>IF(AND('Mapa final'!$AY$89="Alta",'Mapa final'!$BA$89="Moderado"),CONCATENATE("R8C",'Mapa final'!$AL$89),"")</f>
        <v/>
      </c>
      <c r="X23" s="50" t="str">
        <f>IF(AND('Mapa final'!$AY$90="Alta",'Mapa final'!$BA$90="Moderado"),CONCATENATE("R8C",'Mapa final'!$AL$90),"")</f>
        <v/>
      </c>
      <c r="Y23" s="50" t="str">
        <f>IF(AND('Mapa final'!$AY$91="Alta",'Mapa final'!$BA$91="Moderado"),CONCATENATE("R8C",'Mapa final'!$AL$91),"")</f>
        <v/>
      </c>
      <c r="Z23" s="50" t="str">
        <f>IF(AND('Mapa final'!$AY$92="Alta",'Mapa final'!$BA$92="Moderado"),CONCATENATE("R8C",'Mapa final'!$AL$92),"")</f>
        <v/>
      </c>
      <c r="AA23" s="51" t="str">
        <f>IF(AND('Mapa final'!$AY$93="Alta",'Mapa final'!$BA$93="Moderado"),CONCATENATE("R8C",'Mapa final'!$AL$93),"")</f>
        <v/>
      </c>
      <c r="AB23" s="49" t="str">
        <f>IF(AND('Mapa final'!$AY$88="Alta",'Mapa final'!$BA$88="Mayor"),CONCATENATE("R8C",'Mapa final'!$AL$88),"")</f>
        <v/>
      </c>
      <c r="AC23" s="50" t="str">
        <f>IF(AND('Mapa final'!$AY$89="Alta",'Mapa final'!$BA$89="Mayor"),CONCATENATE("R8C",'Mapa final'!$AL$89),"")</f>
        <v/>
      </c>
      <c r="AD23" s="50" t="str">
        <f>IF(AND('Mapa final'!$AY$90="Alta",'Mapa final'!$BA$90="Mayor"),CONCATENATE("R8C",'Mapa final'!$AL$90),"")</f>
        <v/>
      </c>
      <c r="AE23" s="50" t="str">
        <f>IF(AND('Mapa final'!$AY$91="Alta",'Mapa final'!$BA$91="Mayor"),CONCATENATE("R8C",'Mapa final'!$AL$91),"")</f>
        <v/>
      </c>
      <c r="AF23" s="50" t="str">
        <f>IF(AND('Mapa final'!$AY$92="Alta",'Mapa final'!$BA$92="Mayor"),CONCATENATE("R8C",'Mapa final'!$AL$92),"")</f>
        <v/>
      </c>
      <c r="AG23" s="51" t="str">
        <f>IF(AND('Mapa final'!$AY$93="Alta",'Mapa final'!$BA$93="Mayor"),CONCATENATE("R8C",'Mapa final'!$AL$93),"")</f>
        <v/>
      </c>
      <c r="AH23" s="52" t="str">
        <f>IF(AND('Mapa final'!$AY$88="Alta",'Mapa final'!$BA$88="Catastrófico"),CONCATENATE("R8C",'Mapa final'!$AL$88),"")</f>
        <v/>
      </c>
      <c r="AI23" s="53" t="str">
        <f>IF(AND('Mapa final'!$AY$89="Alta",'Mapa final'!$BA$89="Catastrófico"),CONCATENATE("R8C",'Mapa final'!$AL$89),"")</f>
        <v/>
      </c>
      <c r="AJ23" s="53" t="str">
        <f>IF(AND('Mapa final'!$AY$90="Alta",'Mapa final'!$BA$90="Catastrófico"),CONCATENATE("R8C",'Mapa final'!$AL$90),"")</f>
        <v/>
      </c>
      <c r="AK23" s="53" t="str">
        <f>IF(AND('Mapa final'!$AY$91="Alta",'Mapa final'!$BA$91="Catastrófico"),CONCATENATE("R8C",'Mapa final'!$AL$91),"")</f>
        <v/>
      </c>
      <c r="AL23" s="53" t="str">
        <f>IF(AND('Mapa final'!$AY$92="Alta",'Mapa final'!$BA$92="Catastrófico"),CONCATENATE("R8C",'Mapa final'!$AL$92),"")</f>
        <v/>
      </c>
      <c r="AM23" s="54" t="str">
        <f>IF(AND('Mapa final'!$AY$93="Alta",'Mapa final'!$BA$93="Catastrófico"),CONCATENATE("R8C",'Mapa final'!$AL$93),"")</f>
        <v/>
      </c>
      <c r="AN23" s="1"/>
      <c r="AO23" s="328"/>
      <c r="AP23" s="189"/>
      <c r="AQ23" s="189"/>
      <c r="AR23" s="189"/>
      <c r="AS23" s="189"/>
      <c r="AT23" s="329"/>
      <c r="AU23" s="1"/>
      <c r="AV23" s="1"/>
      <c r="AW23" s="1"/>
      <c r="AX23" s="1"/>
      <c r="AY23" s="1"/>
      <c r="AZ23" s="1"/>
      <c r="BA23" s="1"/>
      <c r="BB23" s="1"/>
      <c r="BC23" s="1"/>
      <c r="BD23" s="1"/>
      <c r="BE23" s="1"/>
      <c r="BF23" s="1"/>
      <c r="BG23" s="1"/>
      <c r="BH23" s="1"/>
      <c r="BI23" s="1"/>
    </row>
    <row r="24" spans="1:61" ht="15" customHeight="1" x14ac:dyDescent="0.2">
      <c r="A24" s="1"/>
      <c r="B24" s="319"/>
      <c r="C24" s="189"/>
      <c r="D24" s="190"/>
      <c r="E24" s="201"/>
      <c r="F24" s="189"/>
      <c r="G24" s="189"/>
      <c r="H24" s="189"/>
      <c r="I24" s="189"/>
      <c r="J24" s="64" t="str">
        <f>IF(AND('Mapa final'!$AY$94="Alta",'Mapa final'!$BA$94="Leve"),CONCATENATE("R9C",'Mapa final'!$AL$94),"")</f>
        <v/>
      </c>
      <c r="K24" s="65" t="str">
        <f>IF(AND('Mapa final'!$AY$95="Alta",'Mapa final'!$BA$95="Leve"),CONCATENATE("R9C",'Mapa final'!$AL$95),"")</f>
        <v/>
      </c>
      <c r="L24" s="65" t="str">
        <f>IF(AND('Mapa final'!$AY$96="Alta",'Mapa final'!$BA$96="Leve"),CONCATENATE("R9C",'Mapa final'!$AL$96),"")</f>
        <v/>
      </c>
      <c r="M24" s="65" t="str">
        <f>IF(AND('Mapa final'!$AY$97="Alta",'Mapa final'!$BA$97="Leve"),CONCATENATE("R9C",'Mapa final'!$AL$97),"")</f>
        <v/>
      </c>
      <c r="N24" s="65" t="str">
        <f>IF(AND('Mapa final'!$AY$98="Alta",'Mapa final'!$BA$98="Leve"),CONCATENATE("R9C",'Mapa final'!$AL$98),"")</f>
        <v/>
      </c>
      <c r="O24" s="66" t="str">
        <f>IF(AND('Mapa final'!$AY$99="Alta",'Mapa final'!$BA$99="Leve"),CONCATENATE("R9C",'Mapa final'!$AL$99),"")</f>
        <v/>
      </c>
      <c r="P24" s="64" t="str">
        <f>IF(AND('Mapa final'!$AY$94="Alta",'Mapa final'!$BA$94="Menor"),CONCATENATE("R9C",'Mapa final'!$AL$94),"")</f>
        <v/>
      </c>
      <c r="Q24" s="65" t="str">
        <f>IF(AND('Mapa final'!$AY$95="Alta",'Mapa final'!$BA$95="Menor"),CONCATENATE("R9C",'Mapa final'!$AL$95),"")</f>
        <v/>
      </c>
      <c r="R24" s="65" t="str">
        <f>IF(AND('Mapa final'!$AY$96="Alta",'Mapa final'!$BA$96="Menor"),CONCATENATE("R9C",'Mapa final'!$AL$96),"")</f>
        <v/>
      </c>
      <c r="S24" s="65" t="str">
        <f>IF(AND('Mapa final'!$AY$97="Alta",'Mapa final'!$BA$97="Menor"),CONCATENATE("R9C",'Mapa final'!$AL$97),"")</f>
        <v/>
      </c>
      <c r="T24" s="65" t="str">
        <f>IF(AND('Mapa final'!$AY$98="Alta",'Mapa final'!$BA$98="Menor"),CONCATENATE("R9C",'Mapa final'!$AL$98),"")</f>
        <v/>
      </c>
      <c r="U24" s="66" t="str">
        <f>IF(AND('Mapa final'!$AY$99="Alta",'Mapa final'!$BA$99="Menor"),CONCATENATE("R9C",'Mapa final'!$AL$99),"")</f>
        <v/>
      </c>
      <c r="V24" s="49" t="str">
        <f>IF(AND('Mapa final'!$AY$94="Alta",'Mapa final'!$BA$94="Moderado"),CONCATENATE("R9C",'Mapa final'!$AL$94),"")</f>
        <v/>
      </c>
      <c r="W24" s="50" t="str">
        <f>IF(AND('Mapa final'!$AY$95="Alta",'Mapa final'!$BA$95="Moderado"),CONCATENATE("R9C",'Mapa final'!$AL$95),"")</f>
        <v/>
      </c>
      <c r="X24" s="50" t="str">
        <f>IF(AND('Mapa final'!$AY$96="Alta",'Mapa final'!$BA$96="Moderado"),CONCATENATE("R9C",'Mapa final'!$AL$96),"")</f>
        <v/>
      </c>
      <c r="Y24" s="50" t="str">
        <f>IF(AND('Mapa final'!$AY$97="Alta",'Mapa final'!$BA$97="Moderado"),CONCATENATE("R9C",'Mapa final'!$AL$97),"")</f>
        <v/>
      </c>
      <c r="Z24" s="50" t="str">
        <f>IF(AND('Mapa final'!$AY$98="Alta",'Mapa final'!$BA$98="Moderado"),CONCATENATE("R9C",'Mapa final'!$AL$98),"")</f>
        <v/>
      </c>
      <c r="AA24" s="51" t="str">
        <f>IF(AND('Mapa final'!$AY$99="Alta",'Mapa final'!$BA$99="Moderado"),CONCATENATE("R9C",'Mapa final'!$AL$99),"")</f>
        <v/>
      </c>
      <c r="AB24" s="49" t="str">
        <f>IF(AND('Mapa final'!$AY$94="Alta",'Mapa final'!$BA$94="Mayor"),CONCATENATE("R9C",'Mapa final'!$AL$94),"")</f>
        <v/>
      </c>
      <c r="AC24" s="50" t="str">
        <f>IF(AND('Mapa final'!$AY$95="Alta",'Mapa final'!$BA$95="Mayor"),CONCATENATE("R9C",'Mapa final'!$AL$95),"")</f>
        <v/>
      </c>
      <c r="AD24" s="50" t="str">
        <f>IF(AND('Mapa final'!$AY$96="Alta",'Mapa final'!$BA$96="Mayor"),CONCATENATE("R9C",'Mapa final'!$AL$96),"")</f>
        <v/>
      </c>
      <c r="AE24" s="50" t="str">
        <f>IF(AND('Mapa final'!$AY$97="Alta",'Mapa final'!$BA$97="Mayor"),CONCATENATE("R9C",'Mapa final'!$AL$97),"")</f>
        <v/>
      </c>
      <c r="AF24" s="50" t="str">
        <f>IF(AND('Mapa final'!$AY$98="Alta",'Mapa final'!$BA$98="Mayor"),CONCATENATE("R9C",'Mapa final'!$AL$98),"")</f>
        <v/>
      </c>
      <c r="AG24" s="51" t="str">
        <f>IF(AND('Mapa final'!$AY$99="Alta",'Mapa final'!$BA$99="Mayor"),CONCATENATE("R9C",'Mapa final'!$AL$99),"")</f>
        <v/>
      </c>
      <c r="AH24" s="52" t="str">
        <f>IF(AND('Mapa final'!$AY$94="Alta",'Mapa final'!$BA$94="Catastrófico"),CONCATENATE("R9C",'Mapa final'!$AL$94),"")</f>
        <v/>
      </c>
      <c r="AI24" s="53" t="str">
        <f>IF(AND('Mapa final'!$AY$95="Alta",'Mapa final'!$BA$95="Catastrófico"),CONCATENATE("R9C",'Mapa final'!$AL$95),"")</f>
        <v/>
      </c>
      <c r="AJ24" s="53" t="str">
        <f>IF(AND('Mapa final'!$AY$96="Alta",'Mapa final'!$BA$96="Catastrófico"),CONCATENATE("R9C",'Mapa final'!$AL$96),"")</f>
        <v/>
      </c>
      <c r="AK24" s="53" t="str">
        <f>IF(AND('Mapa final'!$AY$97="Alta",'Mapa final'!$BA$97="Catastrófico"),CONCATENATE("R9C",'Mapa final'!$AL$97),"")</f>
        <v/>
      </c>
      <c r="AL24" s="53" t="str">
        <f>IF(AND('Mapa final'!$AY$98="Alta",'Mapa final'!$BA$98="Catastrófico"),CONCATENATE("R9C",'Mapa final'!$AL$98),"")</f>
        <v/>
      </c>
      <c r="AM24" s="54" t="str">
        <f>IF(AND('Mapa final'!$AY$99="Alta",'Mapa final'!$BA$99="Catastrófico"),CONCATENATE("R9C",'Mapa final'!$AL$99),"")</f>
        <v/>
      </c>
      <c r="AN24" s="1"/>
      <c r="AO24" s="328"/>
      <c r="AP24" s="189"/>
      <c r="AQ24" s="189"/>
      <c r="AR24" s="189"/>
      <c r="AS24" s="189"/>
      <c r="AT24" s="329"/>
      <c r="AU24" s="1"/>
      <c r="AV24" s="1"/>
      <c r="AW24" s="1"/>
      <c r="AX24" s="1"/>
      <c r="AY24" s="1"/>
      <c r="AZ24" s="1"/>
      <c r="BA24" s="1"/>
      <c r="BB24" s="1"/>
      <c r="BC24" s="1"/>
      <c r="BD24" s="1"/>
      <c r="BE24" s="1"/>
      <c r="BF24" s="1"/>
      <c r="BG24" s="1"/>
      <c r="BH24" s="1"/>
      <c r="BI24" s="1"/>
    </row>
    <row r="25" spans="1:61" ht="15.75" customHeight="1" x14ac:dyDescent="0.2">
      <c r="A25" s="1"/>
      <c r="B25" s="319"/>
      <c r="C25" s="189"/>
      <c r="D25" s="190"/>
      <c r="E25" s="309"/>
      <c r="F25" s="310"/>
      <c r="G25" s="310"/>
      <c r="H25" s="310"/>
      <c r="I25" s="310"/>
      <c r="J25" s="67" t="str">
        <f>IF(AND('Mapa final'!$AY$100="Alta",'Mapa final'!$BA$100="Leve"),CONCATENATE("R10C",'Mapa final'!$AL$100),"")</f>
        <v/>
      </c>
      <c r="K25" s="68" t="str">
        <f>IF(AND('Mapa final'!$AY$101="Alta",'Mapa final'!$BA$101="Leve"),CONCATENATE("R10C",'Mapa final'!$AL$101),"")</f>
        <v/>
      </c>
      <c r="L25" s="68" t="str">
        <f>IF(AND('Mapa final'!$AY$102="Alta",'Mapa final'!$BA$102="Leve"),CONCATENATE("R10C",'Mapa final'!$AL$102),"")</f>
        <v/>
      </c>
      <c r="M25" s="68" t="str">
        <f>IF(AND('Mapa final'!$AY$103="Alta",'Mapa final'!$BA$103="Leve"),CONCATENATE("R10C",'Mapa final'!$AL$103),"")</f>
        <v/>
      </c>
      <c r="N25" s="68" t="str">
        <f>IF(AND('Mapa final'!$AY$104="Alta",'Mapa final'!$BA$104="Leve"),CONCATENATE("R10C",'Mapa final'!$AL$104),"")</f>
        <v/>
      </c>
      <c r="O25" s="69" t="str">
        <f>IF(AND('Mapa final'!$AY$105="Alta",'Mapa final'!$BA$105="Leve"),CONCATENATE("R10C",'Mapa final'!$AL$105),"")</f>
        <v/>
      </c>
      <c r="P25" s="67" t="str">
        <f>IF(AND('Mapa final'!$AY$100="Alta",'Mapa final'!$BA$100="Menor"),CONCATENATE("R10C",'Mapa final'!$AL$100),"")</f>
        <v/>
      </c>
      <c r="Q25" s="68" t="str">
        <f>IF(AND('Mapa final'!$AY$101="Alta",'Mapa final'!$BA$101="Menor"),CONCATENATE("R10C",'Mapa final'!$AL$101),"")</f>
        <v/>
      </c>
      <c r="R25" s="68" t="str">
        <f>IF(AND('Mapa final'!$AY$102="Alta",'Mapa final'!$BA$102="Menor"),CONCATENATE("R10C",'Mapa final'!$AL$102),"")</f>
        <v/>
      </c>
      <c r="S25" s="68" t="str">
        <f>IF(AND('Mapa final'!$AY$103="Alta",'Mapa final'!$BA$103="Menor"),CONCATENATE("R10C",'Mapa final'!$AL$103),"")</f>
        <v/>
      </c>
      <c r="T25" s="68" t="str">
        <f>IF(AND('Mapa final'!$AY$104="Alta",'Mapa final'!$BA$104="Menor"),CONCATENATE("R10C",'Mapa final'!$AL$104),"")</f>
        <v/>
      </c>
      <c r="U25" s="69" t="str">
        <f>IF(AND('Mapa final'!$AY$105="Alta",'Mapa final'!$BA$105="Menor"),CONCATENATE("R10C",'Mapa final'!$AL$105),"")</f>
        <v/>
      </c>
      <c r="V25" s="55" t="str">
        <f>IF(AND('Mapa final'!$AY$100="Alta",'Mapa final'!$BA$100="Moderado"),CONCATENATE("R10C",'Mapa final'!$AL$100),"")</f>
        <v/>
      </c>
      <c r="W25" s="56" t="str">
        <f>IF(AND('Mapa final'!$AY$101="Alta",'Mapa final'!$BA$101="Moderado"),CONCATENATE("R10C",'Mapa final'!$AL$101),"")</f>
        <v/>
      </c>
      <c r="X25" s="56" t="str">
        <f>IF(AND('Mapa final'!$AY$102="Alta",'Mapa final'!$BA$102="Moderado"),CONCATENATE("R10C",'Mapa final'!$AL$102),"")</f>
        <v/>
      </c>
      <c r="Y25" s="56" t="str">
        <f>IF(AND('Mapa final'!$AY$103="Alta",'Mapa final'!$BA$103="Moderado"),CONCATENATE("R10C",'Mapa final'!$AL$103),"")</f>
        <v/>
      </c>
      <c r="Z25" s="56" t="str">
        <f>IF(AND('Mapa final'!$AY$104="Alta",'Mapa final'!$BA$104="Moderado"),CONCATENATE("R10C",'Mapa final'!$AL$104),"")</f>
        <v/>
      </c>
      <c r="AA25" s="57" t="str">
        <f>IF(AND('Mapa final'!$AY$105="Alta",'Mapa final'!$BA$105="Moderado"),CONCATENATE("R10C",'Mapa final'!$AL$105),"")</f>
        <v/>
      </c>
      <c r="AB25" s="55" t="str">
        <f>IF(AND('Mapa final'!$AY$100="Alta",'Mapa final'!$BA$100="Mayor"),CONCATENATE("R10C",'Mapa final'!$AL$100),"")</f>
        <v/>
      </c>
      <c r="AC25" s="56" t="str">
        <f>IF(AND('Mapa final'!$AY$101="Alta",'Mapa final'!$BA$101="Mayor"),CONCATENATE("R10C",'Mapa final'!$AL$101),"")</f>
        <v/>
      </c>
      <c r="AD25" s="56" t="str">
        <f>IF(AND('Mapa final'!$AY$102="Alta",'Mapa final'!$BA$102="Mayor"),CONCATENATE("R10C",'Mapa final'!$AL$102),"")</f>
        <v/>
      </c>
      <c r="AE25" s="56" t="str">
        <f>IF(AND('Mapa final'!$AY$103="Alta",'Mapa final'!$BA$103="Mayor"),CONCATENATE("R10C",'Mapa final'!$AL$103),"")</f>
        <v/>
      </c>
      <c r="AF25" s="56" t="str">
        <f>IF(AND('Mapa final'!$AY$104="Alta",'Mapa final'!$BA$104="Mayor"),CONCATENATE("R10C",'Mapa final'!$AL$104),"")</f>
        <v/>
      </c>
      <c r="AG25" s="57" t="str">
        <f>IF(AND('Mapa final'!$AY$105="Alta",'Mapa final'!$BA$105="Mayor"),CONCATENATE("R10C",'Mapa final'!$AL$105),"")</f>
        <v/>
      </c>
      <c r="AH25" s="58" t="str">
        <f>IF(AND('Mapa final'!$AY$100="Alta",'Mapa final'!$BA$100="Catastrófico"),CONCATENATE("R10C",'Mapa final'!$AL$100),"")</f>
        <v/>
      </c>
      <c r="AI25" s="59" t="str">
        <f>IF(AND('Mapa final'!$AY$101="Alta",'Mapa final'!$BA$101="Catastrófico"),CONCATENATE("R10C",'Mapa final'!$AL$101),"")</f>
        <v/>
      </c>
      <c r="AJ25" s="59" t="str">
        <f>IF(AND('Mapa final'!$AY$102="Alta",'Mapa final'!$BA$102="Catastrófico"),CONCATENATE("R10C",'Mapa final'!$AL$102),"")</f>
        <v/>
      </c>
      <c r="AK25" s="59" t="str">
        <f>IF(AND('Mapa final'!$AY$103="Alta",'Mapa final'!$BA$103="Catastrófico"),CONCATENATE("R10C",'Mapa final'!$AL$103),"")</f>
        <v/>
      </c>
      <c r="AL25" s="59" t="str">
        <f>IF(AND('Mapa final'!$AY$104="Alta",'Mapa final'!$BA$104="Catastrófico"),CONCATENATE("R10C",'Mapa final'!$AL$104),"")</f>
        <v/>
      </c>
      <c r="AM25" s="60" t="str">
        <f>IF(AND('Mapa final'!$AY$105="Alta",'Mapa final'!$BA$105="Catastrófico"),CONCATENATE("R10C",'Mapa final'!$AL$105),"")</f>
        <v/>
      </c>
      <c r="AN25" s="1"/>
      <c r="AO25" s="330"/>
      <c r="AP25" s="331"/>
      <c r="AQ25" s="331"/>
      <c r="AR25" s="331"/>
      <c r="AS25" s="331"/>
      <c r="AT25" s="332"/>
      <c r="AU25" s="1"/>
      <c r="AV25" s="1"/>
      <c r="AW25" s="1"/>
      <c r="AX25" s="1"/>
      <c r="AY25" s="1"/>
      <c r="AZ25" s="1"/>
      <c r="BA25" s="1"/>
      <c r="BB25" s="1"/>
      <c r="BC25" s="1"/>
      <c r="BD25" s="1"/>
      <c r="BE25" s="1"/>
      <c r="BF25" s="1"/>
      <c r="BG25" s="1"/>
      <c r="BH25" s="1"/>
      <c r="BI25" s="1"/>
    </row>
    <row r="26" spans="1:61" ht="15" customHeight="1" x14ac:dyDescent="0.2">
      <c r="A26" s="1"/>
      <c r="B26" s="319"/>
      <c r="C26" s="189"/>
      <c r="D26" s="190"/>
      <c r="E26" s="337" t="s">
        <v>95</v>
      </c>
      <c r="F26" s="308"/>
      <c r="G26" s="308"/>
      <c r="H26" s="308"/>
      <c r="I26" s="294"/>
      <c r="J26" s="61" t="str">
        <f ca="1">IF(AND('Mapa final'!$AY$7="Media",'Mapa final'!$BA$7="Leve"),CONCATENATE("R1C",'Mapa final'!$AL$7),"")</f>
        <v/>
      </c>
      <c r="K26" s="62" t="e">
        <f>IF(AND('Mapa final'!#REF!="Media",'Mapa final'!#REF!="Leve"),CONCATENATE("R1C",'Mapa final'!#REF!),"")</f>
        <v>#REF!</v>
      </c>
      <c r="L26" s="62" t="e">
        <f>IF(AND('Mapa final'!#REF!="Media",'Mapa final'!#REF!="Leve"),CONCATENATE("R1C",'Mapa final'!#REF!),"")</f>
        <v>#REF!</v>
      </c>
      <c r="M26" s="62" t="e">
        <f>IF(AND('Mapa final'!#REF!="Media",'Mapa final'!#REF!="Leve"),CONCATENATE("R1C",'Mapa final'!#REF!),"")</f>
        <v>#REF!</v>
      </c>
      <c r="N26" s="62" t="e">
        <f>IF(AND('Mapa final'!#REF!="Media",'Mapa final'!#REF!="Leve"),CONCATENATE("R1C",'Mapa final'!#REF!),"")</f>
        <v>#REF!</v>
      </c>
      <c r="O26" s="63" t="e">
        <f>IF(AND('Mapa final'!#REF!="Media",'Mapa final'!#REF!="Leve"),CONCATENATE("R1C",'Mapa final'!#REF!),"")</f>
        <v>#REF!</v>
      </c>
      <c r="P26" s="61" t="str">
        <f ca="1">IF(AND('Mapa final'!$AY$7="Media",'Mapa final'!$BA$7="Menor"),CONCATENATE("R1C",'Mapa final'!$AL$7),"")</f>
        <v/>
      </c>
      <c r="Q26" s="62" t="e">
        <f>IF(AND('Mapa final'!#REF!="Media",'Mapa final'!#REF!="Menor"),CONCATENATE("R1C",'Mapa final'!#REF!),"")</f>
        <v>#REF!</v>
      </c>
      <c r="R26" s="62" t="e">
        <f>IF(AND('Mapa final'!#REF!="Media",'Mapa final'!#REF!="Menor"),CONCATENATE("R1C",'Mapa final'!#REF!),"")</f>
        <v>#REF!</v>
      </c>
      <c r="S26" s="62" t="e">
        <f>IF(AND('Mapa final'!#REF!="Media",'Mapa final'!#REF!="Menor"),CONCATENATE("R1C",'Mapa final'!#REF!),"")</f>
        <v>#REF!</v>
      </c>
      <c r="T26" s="62" t="e">
        <f>IF(AND('Mapa final'!#REF!="Media",'Mapa final'!#REF!="Menor"),CONCATENATE("R1C",'Mapa final'!#REF!),"")</f>
        <v>#REF!</v>
      </c>
      <c r="U26" s="63" t="e">
        <f>IF(AND('Mapa final'!#REF!="Media",'Mapa final'!#REF!="Menor"),CONCATENATE("R1C",'Mapa final'!#REF!),"")</f>
        <v>#REF!</v>
      </c>
      <c r="V26" s="61" t="str">
        <f ca="1">IF(AND('Mapa final'!$AY$7="Media",'Mapa final'!$BA$7="Moderado"),CONCATENATE("R1C",'Mapa final'!$AL$7),"")</f>
        <v/>
      </c>
      <c r="W26" s="62" t="e">
        <f>IF(AND('Mapa final'!#REF!="Media",'Mapa final'!#REF!="Moderado"),CONCATENATE("R1C",'Mapa final'!#REF!),"")</f>
        <v>#REF!</v>
      </c>
      <c r="X26" s="62" t="e">
        <f>IF(AND('Mapa final'!#REF!="Media",'Mapa final'!#REF!="Moderado"),CONCATENATE("R1C",'Mapa final'!#REF!),"")</f>
        <v>#REF!</v>
      </c>
      <c r="Y26" s="62" t="e">
        <f>IF(AND('Mapa final'!#REF!="Media",'Mapa final'!#REF!="Moderado"),CONCATENATE("R1C",'Mapa final'!#REF!),"")</f>
        <v>#REF!</v>
      </c>
      <c r="Z26" s="62" t="e">
        <f>IF(AND('Mapa final'!#REF!="Media",'Mapa final'!#REF!="Moderado"),CONCATENATE("R1C",'Mapa final'!#REF!),"")</f>
        <v>#REF!</v>
      </c>
      <c r="AA26" s="63" t="e">
        <f>IF(AND('Mapa final'!#REF!="Media",'Mapa final'!#REF!="Moderado"),CONCATENATE("R1C",'Mapa final'!#REF!),"")</f>
        <v>#REF!</v>
      </c>
      <c r="AB26" s="43" t="str">
        <f ca="1">IF(AND('Mapa final'!$AY$7="Media",'Mapa final'!$BA$7="Mayor"),CONCATENATE("R1C",'Mapa final'!$AL$7),"")</f>
        <v/>
      </c>
      <c r="AC26" s="44" t="e">
        <f>IF(AND('Mapa final'!#REF!="Media",'Mapa final'!#REF!="Mayor"),CONCATENATE("R1C",'Mapa final'!#REF!),"")</f>
        <v>#REF!</v>
      </c>
      <c r="AD26" s="44" t="e">
        <f>IF(AND('Mapa final'!#REF!="Media",'Mapa final'!#REF!="Mayor"),CONCATENATE("R1C",'Mapa final'!#REF!),"")</f>
        <v>#REF!</v>
      </c>
      <c r="AE26" s="44" t="e">
        <f>IF(AND('Mapa final'!#REF!="Media",'Mapa final'!#REF!="Mayor"),CONCATENATE("R1C",'Mapa final'!#REF!),"")</f>
        <v>#REF!</v>
      </c>
      <c r="AF26" s="44" t="e">
        <f>IF(AND('Mapa final'!#REF!="Media",'Mapa final'!#REF!="Mayor"),CONCATENATE("R1C",'Mapa final'!#REF!),"")</f>
        <v>#REF!</v>
      </c>
      <c r="AG26" s="45" t="e">
        <f>IF(AND('Mapa final'!#REF!="Media",'Mapa final'!#REF!="Mayor"),CONCATENATE("R1C",'Mapa final'!#REF!),"")</f>
        <v>#REF!</v>
      </c>
      <c r="AH26" s="46" t="str">
        <f ca="1">IF(AND('Mapa final'!$AY$7="Media",'Mapa final'!$BA$7="Catastrófico"),CONCATENATE("R1C",'Mapa final'!$AL$7),"")</f>
        <v/>
      </c>
      <c r="AI26" s="47" t="e">
        <f>IF(AND('Mapa final'!#REF!="Media",'Mapa final'!#REF!="Catastrófico"),CONCATENATE("R1C",'Mapa final'!#REF!),"")</f>
        <v>#REF!</v>
      </c>
      <c r="AJ26" s="47" t="e">
        <f>IF(AND('Mapa final'!#REF!="Media",'Mapa final'!#REF!="Catastrófico"),CONCATENATE("R1C",'Mapa final'!#REF!),"")</f>
        <v>#REF!</v>
      </c>
      <c r="AK26" s="47" t="e">
        <f>IF(AND('Mapa final'!#REF!="Media",'Mapa final'!#REF!="Catastrófico"),CONCATENATE("R1C",'Mapa final'!#REF!),"")</f>
        <v>#REF!</v>
      </c>
      <c r="AL26" s="47" t="e">
        <f>IF(AND('Mapa final'!#REF!="Media",'Mapa final'!#REF!="Catastrófico"),CONCATENATE("R1C",'Mapa final'!#REF!),"")</f>
        <v>#REF!</v>
      </c>
      <c r="AM26" s="48" t="e">
        <f>IF(AND('Mapa final'!#REF!="Media",'Mapa final'!#REF!="Catastrófico"),CONCATENATE("R1C",'Mapa final'!#REF!),"")</f>
        <v>#REF!</v>
      </c>
      <c r="AN26" s="1"/>
      <c r="AO26" s="339" t="s">
        <v>96</v>
      </c>
      <c r="AP26" s="326"/>
      <c r="AQ26" s="326"/>
      <c r="AR26" s="326"/>
      <c r="AS26" s="326"/>
      <c r="AT26" s="327"/>
      <c r="AU26" s="1"/>
      <c r="AV26" s="1"/>
      <c r="AW26" s="1"/>
      <c r="AX26" s="1"/>
      <c r="AY26" s="1"/>
      <c r="AZ26" s="1"/>
      <c r="BA26" s="1"/>
      <c r="BB26" s="1"/>
      <c r="BC26" s="1"/>
      <c r="BD26" s="1"/>
      <c r="BE26" s="1"/>
      <c r="BF26" s="1"/>
      <c r="BG26" s="1"/>
      <c r="BH26" s="1"/>
      <c r="BI26" s="1"/>
    </row>
    <row r="27" spans="1:61" ht="15" customHeight="1" x14ac:dyDescent="0.2">
      <c r="A27" s="1"/>
      <c r="B27" s="319"/>
      <c r="C27" s="189"/>
      <c r="D27" s="190"/>
      <c r="E27" s="201"/>
      <c r="F27" s="189"/>
      <c r="G27" s="189"/>
      <c r="H27" s="189"/>
      <c r="I27" s="190"/>
      <c r="J27" s="64" t="str">
        <f ca="1">IF(AND('Mapa final'!$AY$14="Media",'Mapa final'!$BA$14="Leve"),CONCATENATE("R2C",'Mapa final'!$AL$14),"")</f>
        <v/>
      </c>
      <c r="K27" s="65" t="str">
        <f ca="1">IF(AND('Mapa final'!$AY$15="Media",'Mapa final'!$BA$15="Leve"),CONCATENATE("R2C",'Mapa final'!$AL$15),"")</f>
        <v/>
      </c>
      <c r="L27" s="65" t="e">
        <f>IF(AND('Mapa final'!#REF!="Media",'Mapa final'!#REF!="Leve"),CONCATENATE("R2C",'Mapa final'!#REF!),"")</f>
        <v>#REF!</v>
      </c>
      <c r="M27" s="65" t="e">
        <f>IF(AND('Mapa final'!#REF!="Media",'Mapa final'!#REF!="Leve"),CONCATENATE("R2C",'Mapa final'!#REF!),"")</f>
        <v>#REF!</v>
      </c>
      <c r="N27" s="65" t="e">
        <f>IF(AND('Mapa final'!#REF!="Media",'Mapa final'!#REF!="Leve"),CONCATENATE("R2C",'Mapa final'!#REF!),"")</f>
        <v>#REF!</v>
      </c>
      <c r="O27" s="66" t="e">
        <f>IF(AND('Mapa final'!#REF!="Media",'Mapa final'!#REF!="Leve"),CONCATENATE("R2C",'Mapa final'!#REF!),"")</f>
        <v>#REF!</v>
      </c>
      <c r="P27" s="64" t="str">
        <f ca="1">IF(AND('Mapa final'!$AY$14="Media",'Mapa final'!$BA$14="Menor"),CONCATENATE("R2C",'Mapa final'!$AL$14),"")</f>
        <v/>
      </c>
      <c r="Q27" s="65" t="str">
        <f ca="1">IF(AND('Mapa final'!$AY$15="Media",'Mapa final'!$BA$15="Menor"),CONCATENATE("R2C",'Mapa final'!$AL$15),"")</f>
        <v/>
      </c>
      <c r="R27" s="65" t="e">
        <f>IF(AND('Mapa final'!#REF!="Media",'Mapa final'!#REF!="Menor"),CONCATENATE("R2C",'Mapa final'!#REF!),"")</f>
        <v>#REF!</v>
      </c>
      <c r="S27" s="65" t="e">
        <f>IF(AND('Mapa final'!#REF!="Media",'Mapa final'!#REF!="Menor"),CONCATENATE("R2C",'Mapa final'!#REF!),"")</f>
        <v>#REF!</v>
      </c>
      <c r="T27" s="65" t="e">
        <f>IF(AND('Mapa final'!#REF!="Media",'Mapa final'!#REF!="Menor"),CONCATENATE("R2C",'Mapa final'!#REF!),"")</f>
        <v>#REF!</v>
      </c>
      <c r="U27" s="66" t="e">
        <f>IF(AND('Mapa final'!#REF!="Media",'Mapa final'!#REF!="Menor"),CONCATENATE("R2C",'Mapa final'!#REF!),"")</f>
        <v>#REF!</v>
      </c>
      <c r="V27" s="64" t="str">
        <f ca="1">IF(AND('Mapa final'!$AY$14="Media",'Mapa final'!$BA$14="Moderado"),CONCATENATE("R2C",'Mapa final'!$AL$14),"")</f>
        <v/>
      </c>
      <c r="W27" s="65" t="str">
        <f ca="1">IF(AND('Mapa final'!$AY$15="Media",'Mapa final'!$BA$15="Moderado"),CONCATENATE("R2C",'Mapa final'!$AL$15),"")</f>
        <v/>
      </c>
      <c r="X27" s="65" t="e">
        <f>IF(AND('Mapa final'!#REF!="Media",'Mapa final'!#REF!="Moderado"),CONCATENATE("R2C",'Mapa final'!#REF!),"")</f>
        <v>#REF!</v>
      </c>
      <c r="Y27" s="65" t="e">
        <f>IF(AND('Mapa final'!#REF!="Media",'Mapa final'!#REF!="Moderado"),CONCATENATE("R2C",'Mapa final'!#REF!),"")</f>
        <v>#REF!</v>
      </c>
      <c r="Z27" s="65" t="e">
        <f>IF(AND('Mapa final'!#REF!="Media",'Mapa final'!#REF!="Moderado"),CONCATENATE("R2C",'Mapa final'!#REF!),"")</f>
        <v>#REF!</v>
      </c>
      <c r="AA27" s="66" t="e">
        <f>IF(AND('Mapa final'!#REF!="Media",'Mapa final'!#REF!="Moderado"),CONCATENATE("R2C",'Mapa final'!#REF!),"")</f>
        <v>#REF!</v>
      </c>
      <c r="AB27" s="49" t="str">
        <f ca="1">IF(AND('Mapa final'!$AY$14="Media",'Mapa final'!$BA$14="Mayor"),CONCATENATE("R2C",'Mapa final'!$AL$14),"")</f>
        <v/>
      </c>
      <c r="AC27" s="50" t="str">
        <f ca="1">IF(AND('Mapa final'!$AY$15="Media",'Mapa final'!$BA$15="Mayor"),CONCATENATE("R2C",'Mapa final'!$AL$15),"")</f>
        <v/>
      </c>
      <c r="AD27" s="50" t="e">
        <f>IF(AND('Mapa final'!#REF!="Media",'Mapa final'!#REF!="Mayor"),CONCATENATE("R2C",'Mapa final'!#REF!),"")</f>
        <v>#REF!</v>
      </c>
      <c r="AE27" s="50" t="e">
        <f>IF(AND('Mapa final'!#REF!="Media",'Mapa final'!#REF!="Mayor"),CONCATENATE("R2C",'Mapa final'!#REF!),"")</f>
        <v>#REF!</v>
      </c>
      <c r="AF27" s="50" t="e">
        <f>IF(AND('Mapa final'!#REF!="Media",'Mapa final'!#REF!="Mayor"),CONCATENATE("R2C",'Mapa final'!#REF!),"")</f>
        <v>#REF!</v>
      </c>
      <c r="AG27" s="51" t="e">
        <f>IF(AND('Mapa final'!#REF!="Media",'Mapa final'!#REF!="Mayor"),CONCATENATE("R2C",'Mapa final'!#REF!),"")</f>
        <v>#REF!</v>
      </c>
      <c r="AH27" s="52" t="str">
        <f ca="1">IF(AND('Mapa final'!$AY$14="Media",'Mapa final'!$BA$14="Catastrófico"),CONCATENATE("R2C",'Mapa final'!$AL$14),"")</f>
        <v/>
      </c>
      <c r="AI27" s="53" t="str">
        <f ca="1">IF(AND('Mapa final'!$AY$15="Media",'Mapa final'!$BA$15="Catastrófico"),CONCATENATE("R2C",'Mapa final'!$AL$15),"")</f>
        <v/>
      </c>
      <c r="AJ27" s="53" t="e">
        <f>IF(AND('Mapa final'!#REF!="Media",'Mapa final'!#REF!="Catastrófico"),CONCATENATE("R2C",'Mapa final'!#REF!),"")</f>
        <v>#REF!</v>
      </c>
      <c r="AK27" s="53" t="e">
        <f>IF(AND('Mapa final'!#REF!="Media",'Mapa final'!#REF!="Catastrófico"),CONCATENATE("R2C",'Mapa final'!#REF!),"")</f>
        <v>#REF!</v>
      </c>
      <c r="AL27" s="53" t="e">
        <f>IF(AND('Mapa final'!#REF!="Media",'Mapa final'!#REF!="Catastrófico"),CONCATENATE("R2C",'Mapa final'!#REF!),"")</f>
        <v>#REF!</v>
      </c>
      <c r="AM27" s="54" t="e">
        <f>IF(AND('Mapa final'!#REF!="Media",'Mapa final'!#REF!="Catastrófico"),CONCATENATE("R2C",'Mapa final'!#REF!),"")</f>
        <v>#REF!</v>
      </c>
      <c r="AN27" s="1"/>
      <c r="AO27" s="328"/>
      <c r="AP27" s="189"/>
      <c r="AQ27" s="189"/>
      <c r="AR27" s="189"/>
      <c r="AS27" s="189"/>
      <c r="AT27" s="329"/>
      <c r="AU27" s="1"/>
      <c r="AV27" s="1"/>
      <c r="AW27" s="1"/>
      <c r="AX27" s="1"/>
      <c r="AY27" s="1"/>
      <c r="AZ27" s="1"/>
      <c r="BA27" s="1"/>
      <c r="BB27" s="1"/>
      <c r="BC27" s="1"/>
      <c r="BD27" s="1"/>
      <c r="BE27" s="1"/>
      <c r="BF27" s="1"/>
      <c r="BG27" s="1"/>
      <c r="BH27" s="1"/>
      <c r="BI27" s="1"/>
    </row>
    <row r="28" spans="1:61" ht="15" customHeight="1" x14ac:dyDescent="0.2">
      <c r="A28" s="1"/>
      <c r="B28" s="319"/>
      <c r="C28" s="189"/>
      <c r="D28" s="190"/>
      <c r="E28" s="201"/>
      <c r="F28" s="189"/>
      <c r="G28" s="189"/>
      <c r="H28" s="189"/>
      <c r="I28" s="190"/>
      <c r="J28" s="64" t="str">
        <f ca="1">IF(AND('Mapa final'!$AY$16="Media",'Mapa final'!$BA$16="Leve"),CONCATENATE("R3C",'Mapa final'!$AL$16),"")</f>
        <v/>
      </c>
      <c r="K28" s="65" t="str">
        <f ca="1">IF(AND('Mapa final'!$AY$17="Media",'Mapa final'!$BA$17="Leve"),CONCATENATE("R3C",'Mapa final'!$AL$17),"")</f>
        <v/>
      </c>
      <c r="L28" s="65" t="e">
        <f>IF(AND('Mapa final'!#REF!="Media",'Mapa final'!#REF!="Leve"),CONCATENATE("R3C",'Mapa final'!#REF!),"")</f>
        <v>#REF!</v>
      </c>
      <c r="M28" s="65" t="e">
        <f>IF(AND('Mapa final'!#REF!="Media",'Mapa final'!#REF!="Leve"),CONCATENATE("R3C",'Mapa final'!#REF!),"")</f>
        <v>#REF!</v>
      </c>
      <c r="N28" s="65" t="e">
        <f>IF(AND('Mapa final'!#REF!="Media",'Mapa final'!#REF!="Leve"),CONCATENATE("R3C",'Mapa final'!#REF!),"")</f>
        <v>#REF!</v>
      </c>
      <c r="O28" s="66" t="e">
        <f>IF(AND('Mapa final'!#REF!="Media",'Mapa final'!#REF!="Leve"),CONCATENATE("R3C",'Mapa final'!#REF!),"")</f>
        <v>#REF!</v>
      </c>
      <c r="P28" s="64" t="str">
        <f ca="1">IF(AND('Mapa final'!$AY$16="Media",'Mapa final'!$BA$16="Menor"),CONCATENATE("R3C",'Mapa final'!$AL$16),"")</f>
        <v/>
      </c>
      <c r="Q28" s="65" t="str">
        <f ca="1">IF(AND('Mapa final'!$AY$17="Media",'Mapa final'!$BA$17="Menor"),CONCATENATE("R3C",'Mapa final'!$AL$17),"")</f>
        <v/>
      </c>
      <c r="R28" s="65" t="e">
        <f>IF(AND('Mapa final'!#REF!="Media",'Mapa final'!#REF!="Menor"),CONCATENATE("R3C",'Mapa final'!#REF!),"")</f>
        <v>#REF!</v>
      </c>
      <c r="S28" s="65" t="e">
        <f>IF(AND('Mapa final'!#REF!="Media",'Mapa final'!#REF!="Menor"),CONCATENATE("R3C",'Mapa final'!#REF!),"")</f>
        <v>#REF!</v>
      </c>
      <c r="T28" s="65" t="e">
        <f>IF(AND('Mapa final'!#REF!="Media",'Mapa final'!#REF!="Menor"),CONCATENATE("R3C",'Mapa final'!#REF!),"")</f>
        <v>#REF!</v>
      </c>
      <c r="U28" s="66" t="e">
        <f>IF(AND('Mapa final'!#REF!="Media",'Mapa final'!#REF!="Menor"),CONCATENATE("R3C",'Mapa final'!#REF!),"")</f>
        <v>#REF!</v>
      </c>
      <c r="V28" s="64" t="str">
        <f ca="1">IF(AND('Mapa final'!$AY$16="Media",'Mapa final'!$BA$16="Moderado"),CONCATENATE("R3C",'Mapa final'!$AL$16),"")</f>
        <v/>
      </c>
      <c r="W28" s="65" t="str">
        <f ca="1">IF(AND('Mapa final'!$AY$17="Media",'Mapa final'!$BA$17="Moderado"),CONCATENATE("R3C",'Mapa final'!$AL$17),"")</f>
        <v/>
      </c>
      <c r="X28" s="65" t="e">
        <f>IF(AND('Mapa final'!#REF!="Media",'Mapa final'!#REF!="Moderado"),CONCATENATE("R3C",'Mapa final'!#REF!),"")</f>
        <v>#REF!</v>
      </c>
      <c r="Y28" s="65" t="e">
        <f>IF(AND('Mapa final'!#REF!="Media",'Mapa final'!#REF!="Moderado"),CONCATENATE("R3C",'Mapa final'!#REF!),"")</f>
        <v>#REF!</v>
      </c>
      <c r="Z28" s="65" t="e">
        <f>IF(AND('Mapa final'!#REF!="Media",'Mapa final'!#REF!="Moderado"),CONCATENATE("R3C",'Mapa final'!#REF!),"")</f>
        <v>#REF!</v>
      </c>
      <c r="AA28" s="66" t="e">
        <f>IF(AND('Mapa final'!#REF!="Media",'Mapa final'!#REF!="Moderado"),CONCATENATE("R3C",'Mapa final'!#REF!),"")</f>
        <v>#REF!</v>
      </c>
      <c r="AB28" s="49" t="str">
        <f ca="1">IF(AND('Mapa final'!$AY$16="Media",'Mapa final'!$BA$16="Mayor"),CONCATENATE("R3C",'Mapa final'!$AL$16),"")</f>
        <v/>
      </c>
      <c r="AC28" s="50" t="str">
        <f ca="1">IF(AND('Mapa final'!$AY$17="Media",'Mapa final'!$BA$17="Mayor"),CONCATENATE("R3C",'Mapa final'!$AL$17),"")</f>
        <v/>
      </c>
      <c r="AD28" s="50" t="e">
        <f>IF(AND('Mapa final'!#REF!="Media",'Mapa final'!#REF!="Mayor"),CONCATENATE("R3C",'Mapa final'!#REF!),"")</f>
        <v>#REF!</v>
      </c>
      <c r="AE28" s="50" t="e">
        <f>IF(AND('Mapa final'!#REF!="Media",'Mapa final'!#REF!="Mayor"),CONCATENATE("R3C",'Mapa final'!#REF!),"")</f>
        <v>#REF!</v>
      </c>
      <c r="AF28" s="50" t="e">
        <f>IF(AND('Mapa final'!#REF!="Media",'Mapa final'!#REF!="Mayor"),CONCATENATE("R3C",'Mapa final'!#REF!),"")</f>
        <v>#REF!</v>
      </c>
      <c r="AG28" s="51" t="e">
        <f>IF(AND('Mapa final'!#REF!="Media",'Mapa final'!#REF!="Mayor"),CONCATENATE("R3C",'Mapa final'!#REF!),"")</f>
        <v>#REF!</v>
      </c>
      <c r="AH28" s="52" t="str">
        <f ca="1">IF(AND('Mapa final'!$AY$16="Media",'Mapa final'!$BA$16="Catastrófico"),CONCATENATE("R3C",'Mapa final'!$AL$16),"")</f>
        <v/>
      </c>
      <c r="AI28" s="53" t="str">
        <f ca="1">IF(AND('Mapa final'!$AY$17="Media",'Mapa final'!$BA$17="Catastrófico"),CONCATENATE("R3C",'Mapa final'!$AL$17),"")</f>
        <v/>
      </c>
      <c r="AJ28" s="53" t="e">
        <f>IF(AND('Mapa final'!#REF!="Media",'Mapa final'!#REF!="Catastrófico"),CONCATENATE("R3C",'Mapa final'!#REF!),"")</f>
        <v>#REF!</v>
      </c>
      <c r="AK28" s="53" t="e">
        <f>IF(AND('Mapa final'!#REF!="Media",'Mapa final'!#REF!="Catastrófico"),CONCATENATE("R3C",'Mapa final'!#REF!),"")</f>
        <v>#REF!</v>
      </c>
      <c r="AL28" s="53" t="e">
        <f>IF(AND('Mapa final'!#REF!="Media",'Mapa final'!#REF!="Catastrófico"),CONCATENATE("R3C",'Mapa final'!#REF!),"")</f>
        <v>#REF!</v>
      </c>
      <c r="AM28" s="54" t="e">
        <f>IF(AND('Mapa final'!#REF!="Media",'Mapa final'!#REF!="Catastrófico"),CONCATENATE("R3C",'Mapa final'!#REF!),"")</f>
        <v>#REF!</v>
      </c>
      <c r="AN28" s="1"/>
      <c r="AO28" s="328"/>
      <c r="AP28" s="189"/>
      <c r="AQ28" s="189"/>
      <c r="AR28" s="189"/>
      <c r="AS28" s="189"/>
      <c r="AT28" s="329"/>
      <c r="AU28" s="1"/>
      <c r="AV28" s="1"/>
      <c r="AW28" s="1"/>
      <c r="AX28" s="1"/>
      <c r="AY28" s="1"/>
      <c r="AZ28" s="1"/>
      <c r="BA28" s="1"/>
      <c r="BB28" s="1"/>
      <c r="BC28" s="1"/>
      <c r="BD28" s="1"/>
      <c r="BE28" s="1"/>
      <c r="BF28" s="1"/>
      <c r="BG28" s="1"/>
      <c r="BH28" s="1"/>
      <c r="BI28" s="1"/>
    </row>
    <row r="29" spans="1:61" ht="15" customHeight="1" x14ac:dyDescent="0.2">
      <c r="A29" s="1"/>
      <c r="B29" s="319"/>
      <c r="C29" s="189"/>
      <c r="D29" s="190"/>
      <c r="E29" s="201"/>
      <c r="F29" s="189"/>
      <c r="G29" s="189"/>
      <c r="H29" s="189"/>
      <c r="I29" s="190"/>
      <c r="J29" s="64" t="str">
        <f ca="1">IF(AND('Mapa final'!$AY$18="Media",'Mapa final'!$BA$18="Leve"),CONCATENATE("R4C",'Mapa final'!$AL$18),"")</f>
        <v/>
      </c>
      <c r="K29" s="65" t="str">
        <f ca="1">IF(AND('Mapa final'!$AY$19="Media",'Mapa final'!$BA$19="Leve"),CONCATENATE("R4C",'Mapa final'!$AL$19),"")</f>
        <v/>
      </c>
      <c r="L29" s="65" t="e">
        <f>IF(AND('Mapa final'!#REF!="Media",'Mapa final'!#REF!="Leve"),CONCATENATE("R4C",'Mapa final'!#REF!),"")</f>
        <v>#REF!</v>
      </c>
      <c r="M29" s="65" t="e">
        <f>IF(AND('Mapa final'!#REF!="Media",'Mapa final'!#REF!="Leve"),CONCATENATE("R4C",'Mapa final'!#REF!),"")</f>
        <v>#REF!</v>
      </c>
      <c r="N29" s="65" t="e">
        <f>IF(AND('Mapa final'!#REF!="Media",'Mapa final'!#REF!="Leve"),CONCATENATE("R4C",'Mapa final'!#REF!),"")</f>
        <v>#REF!</v>
      </c>
      <c r="O29" s="66" t="e">
        <f>IF(AND('Mapa final'!#REF!="Media",'Mapa final'!#REF!="Leve"),CONCATENATE("R4C",'Mapa final'!#REF!),"")</f>
        <v>#REF!</v>
      </c>
      <c r="P29" s="64" t="str">
        <f ca="1">IF(AND('Mapa final'!$AY$18="Media",'Mapa final'!$BA$18="Menor"),CONCATENATE("R4C",'Mapa final'!$AL$18),"")</f>
        <v/>
      </c>
      <c r="Q29" s="65" t="str">
        <f ca="1">IF(AND('Mapa final'!$AY$19="Media",'Mapa final'!$BA$19="Menor"),CONCATENATE("R4C",'Mapa final'!$AL$19),"")</f>
        <v/>
      </c>
      <c r="R29" s="65" t="e">
        <f>IF(AND('Mapa final'!#REF!="Media",'Mapa final'!#REF!="Menor"),CONCATENATE("R4C",'Mapa final'!#REF!),"")</f>
        <v>#REF!</v>
      </c>
      <c r="S29" s="65" t="e">
        <f>IF(AND('Mapa final'!#REF!="Media",'Mapa final'!#REF!="Menor"),CONCATENATE("R4C",'Mapa final'!#REF!),"")</f>
        <v>#REF!</v>
      </c>
      <c r="T29" s="65" t="e">
        <f>IF(AND('Mapa final'!#REF!="Media",'Mapa final'!#REF!="Menor"),CONCATENATE("R4C",'Mapa final'!#REF!),"")</f>
        <v>#REF!</v>
      </c>
      <c r="U29" s="66" t="e">
        <f>IF(AND('Mapa final'!#REF!="Media",'Mapa final'!#REF!="Menor"),CONCATENATE("R4C",'Mapa final'!#REF!),"")</f>
        <v>#REF!</v>
      </c>
      <c r="V29" s="64" t="str">
        <f ca="1">IF(AND('Mapa final'!$AY$18="Media",'Mapa final'!$BA$18="Moderado"),CONCATENATE("R4C",'Mapa final'!$AL$18),"")</f>
        <v/>
      </c>
      <c r="W29" s="65" t="str">
        <f ca="1">IF(AND('Mapa final'!$AY$19="Media",'Mapa final'!$BA$19="Moderado"),CONCATENATE("R4C",'Mapa final'!$AL$19),"")</f>
        <v/>
      </c>
      <c r="X29" s="65" t="e">
        <f>IF(AND('Mapa final'!#REF!="Media",'Mapa final'!#REF!="Moderado"),CONCATENATE("R4C",'Mapa final'!#REF!),"")</f>
        <v>#REF!</v>
      </c>
      <c r="Y29" s="65" t="e">
        <f>IF(AND('Mapa final'!#REF!="Media",'Mapa final'!#REF!="Moderado"),CONCATENATE("R4C",'Mapa final'!#REF!),"")</f>
        <v>#REF!</v>
      </c>
      <c r="Z29" s="65" t="e">
        <f>IF(AND('Mapa final'!#REF!="Media",'Mapa final'!#REF!="Moderado"),CONCATENATE("R4C",'Mapa final'!#REF!),"")</f>
        <v>#REF!</v>
      </c>
      <c r="AA29" s="66" t="e">
        <f>IF(AND('Mapa final'!#REF!="Media",'Mapa final'!#REF!="Moderado"),CONCATENATE("R4C",'Mapa final'!#REF!),"")</f>
        <v>#REF!</v>
      </c>
      <c r="AB29" s="49" t="str">
        <f ca="1">IF(AND('Mapa final'!$AY$18="Media",'Mapa final'!$BA$18="Mayor"),CONCATENATE("R4C",'Mapa final'!$AL$18),"")</f>
        <v/>
      </c>
      <c r="AC29" s="50" t="str">
        <f ca="1">IF(AND('Mapa final'!$AY$19="Media",'Mapa final'!$BA$19="Mayor"),CONCATENATE("R4C",'Mapa final'!$AL$19),"")</f>
        <v/>
      </c>
      <c r="AD29" s="50" t="e">
        <f>IF(AND('Mapa final'!#REF!="Media",'Mapa final'!#REF!="Mayor"),CONCATENATE("R4C",'Mapa final'!#REF!),"")</f>
        <v>#REF!</v>
      </c>
      <c r="AE29" s="50" t="e">
        <f>IF(AND('Mapa final'!#REF!="Media",'Mapa final'!#REF!="Mayor"),CONCATENATE("R4C",'Mapa final'!#REF!),"")</f>
        <v>#REF!</v>
      </c>
      <c r="AF29" s="50" t="e">
        <f>IF(AND('Mapa final'!#REF!="Media",'Mapa final'!#REF!="Mayor"),CONCATENATE("R4C",'Mapa final'!#REF!),"")</f>
        <v>#REF!</v>
      </c>
      <c r="AG29" s="51" t="e">
        <f>IF(AND('Mapa final'!#REF!="Media",'Mapa final'!#REF!="Mayor"),CONCATENATE("R4C",'Mapa final'!#REF!),"")</f>
        <v>#REF!</v>
      </c>
      <c r="AH29" s="52" t="str">
        <f ca="1">IF(AND('Mapa final'!$AY$18="Media",'Mapa final'!$BA$18="Catastrófico"),CONCATENATE("R4C",'Mapa final'!$AL$18),"")</f>
        <v/>
      </c>
      <c r="AI29" s="53" t="str">
        <f ca="1">IF(AND('Mapa final'!$AY$19="Media",'Mapa final'!$BA$19="Catastrófico"),CONCATENATE("R4C",'Mapa final'!$AL$19),"")</f>
        <v/>
      </c>
      <c r="AJ29" s="53" t="e">
        <f>IF(AND('Mapa final'!#REF!="Media",'Mapa final'!#REF!="Catastrófico"),CONCATENATE("R4C",'Mapa final'!#REF!),"")</f>
        <v>#REF!</v>
      </c>
      <c r="AK29" s="53" t="e">
        <f>IF(AND('Mapa final'!#REF!="Media",'Mapa final'!#REF!="Catastrófico"),CONCATENATE("R4C",'Mapa final'!#REF!),"")</f>
        <v>#REF!</v>
      </c>
      <c r="AL29" s="53" t="e">
        <f>IF(AND('Mapa final'!#REF!="Media",'Mapa final'!#REF!="Catastrófico"),CONCATENATE("R4C",'Mapa final'!#REF!),"")</f>
        <v>#REF!</v>
      </c>
      <c r="AM29" s="54" t="e">
        <f>IF(AND('Mapa final'!#REF!="Media",'Mapa final'!#REF!="Catastrófico"),CONCATENATE("R4C",'Mapa final'!#REF!),"")</f>
        <v>#REF!</v>
      </c>
      <c r="AN29" s="1"/>
      <c r="AO29" s="328"/>
      <c r="AP29" s="189"/>
      <c r="AQ29" s="189"/>
      <c r="AR29" s="189"/>
      <c r="AS29" s="189"/>
      <c r="AT29" s="329"/>
      <c r="AU29" s="1"/>
      <c r="AV29" s="1"/>
      <c r="AW29" s="1"/>
      <c r="AX29" s="1"/>
      <c r="AY29" s="1"/>
      <c r="AZ29" s="1"/>
      <c r="BA29" s="1"/>
      <c r="BB29" s="1"/>
      <c r="BC29" s="1"/>
      <c r="BD29" s="1"/>
      <c r="BE29" s="1"/>
      <c r="BF29" s="1"/>
      <c r="BG29" s="1"/>
      <c r="BH29" s="1"/>
      <c r="BI29" s="1"/>
    </row>
    <row r="30" spans="1:61" ht="15" customHeight="1" x14ac:dyDescent="0.2">
      <c r="A30" s="1"/>
      <c r="B30" s="319"/>
      <c r="C30" s="189"/>
      <c r="D30" s="190"/>
      <c r="E30" s="201"/>
      <c r="F30" s="189"/>
      <c r="G30" s="189"/>
      <c r="H30" s="189"/>
      <c r="I30" s="190"/>
      <c r="J30" s="64" t="str">
        <f ca="1">IF(AND('Mapa final'!$AY$32="Media",'Mapa final'!$BA$32="Leve"),CONCATENATE("R5C",'Mapa final'!$AL$32),"")</f>
        <v/>
      </c>
      <c r="K30" s="65" t="str">
        <f ca="1">IF(AND('Mapa final'!$AY$33="Media",'Mapa final'!$BA$33="Leve"),CONCATENATE("R5C",'Mapa final'!$AL$33),"")</f>
        <v/>
      </c>
      <c r="L30" s="65" t="str">
        <f ca="1">IF(AND('Mapa final'!$AY$34="Media",'Mapa final'!$BA$34="Leve"),CONCATENATE("R5C",'Mapa final'!$AL$34),"")</f>
        <v/>
      </c>
      <c r="M30" s="65" t="str">
        <f ca="1">IF(AND('Mapa final'!$AY$35="Media",'Mapa final'!$BA$35="Leve"),CONCATENATE("R5C",'Mapa final'!$AL$35),"")</f>
        <v/>
      </c>
      <c r="N30" s="65" t="e">
        <f>IF(AND('Mapa final'!#REF!="Media",'Mapa final'!#REF!="Leve"),CONCATENATE("R5C",'Mapa final'!#REF!),"")</f>
        <v>#REF!</v>
      </c>
      <c r="O30" s="66" t="e">
        <f>IF(AND('Mapa final'!#REF!="Media",'Mapa final'!#REF!="Leve"),CONCATENATE("R5C",'Mapa final'!#REF!),"")</f>
        <v>#REF!</v>
      </c>
      <c r="P30" s="64" t="str">
        <f ca="1">IF(AND('Mapa final'!$AY$32="Media",'Mapa final'!$BA$32="Menor"),CONCATENATE("R5C",'Mapa final'!$AL$32),"")</f>
        <v/>
      </c>
      <c r="Q30" s="65" t="str">
        <f ca="1">IF(AND('Mapa final'!$AY$33="Media",'Mapa final'!$BA$33="Menor"),CONCATENATE("R5C",'Mapa final'!$AL$33),"")</f>
        <v/>
      </c>
      <c r="R30" s="65" t="str">
        <f ca="1">IF(AND('Mapa final'!$AY$34="Media",'Mapa final'!$BA$34="Menor"),CONCATENATE("R5C",'Mapa final'!$AL$34),"")</f>
        <v/>
      </c>
      <c r="S30" s="65" t="str">
        <f ca="1">IF(AND('Mapa final'!$AY$35="Media",'Mapa final'!$BA$35="Menor"),CONCATENATE("R5C",'Mapa final'!$AL$35),"")</f>
        <v/>
      </c>
      <c r="T30" s="65" t="e">
        <f>IF(AND('Mapa final'!#REF!="Media",'Mapa final'!#REF!="Menor"),CONCATENATE("R5C",'Mapa final'!#REF!),"")</f>
        <v>#REF!</v>
      </c>
      <c r="U30" s="66" t="e">
        <f>IF(AND('Mapa final'!#REF!="Media",'Mapa final'!#REF!="Menor"),CONCATENATE("R5C",'Mapa final'!#REF!),"")</f>
        <v>#REF!</v>
      </c>
      <c r="V30" s="64" t="str">
        <f ca="1">IF(AND('Mapa final'!$AY$32="Media",'Mapa final'!$BA$32="Moderado"),CONCATENATE("R5C",'Mapa final'!$AL$32),"")</f>
        <v/>
      </c>
      <c r="W30" s="65" t="str">
        <f ca="1">IF(AND('Mapa final'!$AY$33="Media",'Mapa final'!$BA$33="Moderado"),CONCATENATE("R5C",'Mapa final'!$AL$33),"")</f>
        <v/>
      </c>
      <c r="X30" s="65" t="str">
        <f ca="1">IF(AND('Mapa final'!$AY$34="Media",'Mapa final'!$BA$34="Moderado"),CONCATENATE("R5C",'Mapa final'!$AL$34),"")</f>
        <v/>
      </c>
      <c r="Y30" s="65" t="str">
        <f ca="1">IF(AND('Mapa final'!$AY$35="Media",'Mapa final'!$BA$35="Moderado"),CONCATENATE("R5C",'Mapa final'!$AL$35),"")</f>
        <v/>
      </c>
      <c r="Z30" s="65" t="e">
        <f>IF(AND('Mapa final'!#REF!="Media",'Mapa final'!#REF!="Moderado"),CONCATENATE("R5C",'Mapa final'!#REF!),"")</f>
        <v>#REF!</v>
      </c>
      <c r="AA30" s="66" t="e">
        <f>IF(AND('Mapa final'!#REF!="Media",'Mapa final'!#REF!="Moderado"),CONCATENATE("R5C",'Mapa final'!#REF!),"")</f>
        <v>#REF!</v>
      </c>
      <c r="AB30" s="49" t="str">
        <f ca="1">IF(AND('Mapa final'!$AY$32="Media",'Mapa final'!$BA$32="Mayor"),CONCATENATE("R5C",'Mapa final'!$AL$32),"")</f>
        <v/>
      </c>
      <c r="AC30" s="50" t="str">
        <f ca="1">IF(AND('Mapa final'!$AY$33="Media",'Mapa final'!$BA$33="Mayor"),CONCATENATE("R5C",'Mapa final'!$AL$33),"")</f>
        <v/>
      </c>
      <c r="AD30" s="50" t="str">
        <f ca="1">IF(AND('Mapa final'!$AY$34="Media",'Mapa final'!$BA$34="Mayor"),CONCATENATE("R5C",'Mapa final'!$AL$34),"")</f>
        <v/>
      </c>
      <c r="AE30" s="50" t="str">
        <f ca="1">IF(AND('Mapa final'!$AY$35="Media",'Mapa final'!$BA$35="Mayor"),CONCATENATE("R5C",'Mapa final'!$AL$35),"")</f>
        <v/>
      </c>
      <c r="AF30" s="50" t="e">
        <f>IF(AND('Mapa final'!#REF!="Media",'Mapa final'!#REF!="Mayor"),CONCATENATE("R5C",'Mapa final'!#REF!),"")</f>
        <v>#REF!</v>
      </c>
      <c r="AG30" s="51" t="e">
        <f>IF(AND('Mapa final'!#REF!="Media",'Mapa final'!#REF!="Mayor"),CONCATENATE("R5C",'Mapa final'!#REF!),"")</f>
        <v>#REF!</v>
      </c>
      <c r="AH30" s="52" t="str">
        <f ca="1">IF(AND('Mapa final'!$AY$32="Media",'Mapa final'!$BA$32="Catastrófico"),CONCATENATE("R5C",'Mapa final'!$AL$32),"")</f>
        <v/>
      </c>
      <c r="AI30" s="53" t="str">
        <f ca="1">IF(AND('Mapa final'!$AY$33="Media",'Mapa final'!$BA$33="Catastrófico"),CONCATENATE("R5C",'Mapa final'!$AL$33),"")</f>
        <v/>
      </c>
      <c r="AJ30" s="53" t="str">
        <f ca="1">IF(AND('Mapa final'!$AY$34="Media",'Mapa final'!$BA$34="Catastrófico"),CONCATENATE("R5C",'Mapa final'!$AL$34),"")</f>
        <v/>
      </c>
      <c r="AK30" s="53" t="str">
        <f ca="1">IF(AND('Mapa final'!$AY$35="Media",'Mapa final'!$BA$35="Catastrófico"),CONCATENATE("R5C",'Mapa final'!$AL$35),"")</f>
        <v/>
      </c>
      <c r="AL30" s="53" t="e">
        <f>IF(AND('Mapa final'!#REF!="Media",'Mapa final'!#REF!="Catastrófico"),CONCATENATE("R5C",'Mapa final'!#REF!),"")</f>
        <v>#REF!</v>
      </c>
      <c r="AM30" s="54" t="e">
        <f>IF(AND('Mapa final'!#REF!="Media",'Mapa final'!#REF!="Catastrófico"),CONCATENATE("R5C",'Mapa final'!#REF!),"")</f>
        <v>#REF!</v>
      </c>
      <c r="AN30" s="1"/>
      <c r="AO30" s="328"/>
      <c r="AP30" s="189"/>
      <c r="AQ30" s="189"/>
      <c r="AR30" s="189"/>
      <c r="AS30" s="189"/>
      <c r="AT30" s="329"/>
      <c r="AU30" s="1"/>
      <c r="AV30" s="1"/>
      <c r="AW30" s="1"/>
      <c r="AX30" s="1"/>
      <c r="AY30" s="1"/>
      <c r="AZ30" s="1"/>
      <c r="BA30" s="1"/>
      <c r="BB30" s="1"/>
      <c r="BC30" s="1"/>
      <c r="BD30" s="1"/>
      <c r="BE30" s="1"/>
      <c r="BF30" s="1"/>
      <c r="BG30" s="1"/>
      <c r="BH30" s="1"/>
      <c r="BI30" s="1"/>
    </row>
    <row r="31" spans="1:61" ht="15" customHeight="1" x14ac:dyDescent="0.2">
      <c r="A31" s="1"/>
      <c r="B31" s="319"/>
      <c r="C31" s="189"/>
      <c r="D31" s="190"/>
      <c r="E31" s="201"/>
      <c r="F31" s="189"/>
      <c r="G31" s="189"/>
      <c r="H31" s="189"/>
      <c r="I31" s="190"/>
      <c r="J31" s="64" t="str">
        <f ca="1">IF(AND('Mapa final'!$AY$64="Media",'Mapa final'!$BA$64="Leve"),CONCATENATE("R6C",'Mapa final'!$AL$64),"")</f>
        <v>R6C1</v>
      </c>
      <c r="K31" s="65" t="str">
        <f>IF(AND('Mapa final'!$AY$65="Media",'Mapa final'!$BA$65="Leve"),CONCATENATE("R6C",'Mapa final'!$AL$65),"")</f>
        <v/>
      </c>
      <c r="L31" s="65" t="str">
        <f>IF(AND('Mapa final'!$AY$66="Media",'Mapa final'!$BA$66="Leve"),CONCATENATE("R6C",'Mapa final'!$AL$66),"")</f>
        <v/>
      </c>
      <c r="M31" s="65" t="e">
        <f>IF(AND('Mapa final'!#REF!="Media",'Mapa final'!#REF!="Leve"),CONCATENATE("R6C",'Mapa final'!#REF!),"")</f>
        <v>#REF!</v>
      </c>
      <c r="N31" s="65" t="e">
        <f>IF(AND('Mapa final'!#REF!="Media",'Mapa final'!#REF!="Leve"),CONCATENATE("R6C",'Mapa final'!#REF!),"")</f>
        <v>#REF!</v>
      </c>
      <c r="O31" s="66" t="e">
        <f>IF(AND('Mapa final'!#REF!="Media",'Mapa final'!#REF!="Leve"),CONCATENATE("R6C",'Mapa final'!#REF!),"")</f>
        <v>#REF!</v>
      </c>
      <c r="P31" s="64" t="str">
        <f ca="1">IF(AND('Mapa final'!$AY$64="Media",'Mapa final'!$BA$64="Menor"),CONCATENATE("R6C",'Mapa final'!$AL$64),"")</f>
        <v/>
      </c>
      <c r="Q31" s="65" t="str">
        <f>IF(AND('Mapa final'!$AY$65="Media",'Mapa final'!$BA$65="Menor"),CONCATENATE("R6C",'Mapa final'!$AL$65),"")</f>
        <v/>
      </c>
      <c r="R31" s="65" t="str">
        <f>IF(AND('Mapa final'!$AY$66="Media",'Mapa final'!$BA$66="Menor"),CONCATENATE("R6C",'Mapa final'!$AL$66),"")</f>
        <v/>
      </c>
      <c r="S31" s="65" t="e">
        <f>IF(AND('Mapa final'!#REF!="Media",'Mapa final'!#REF!="Menor"),CONCATENATE("R6C",'Mapa final'!#REF!),"")</f>
        <v>#REF!</v>
      </c>
      <c r="T31" s="65" t="e">
        <f>IF(AND('Mapa final'!#REF!="Media",'Mapa final'!#REF!="Menor"),CONCATENATE("R6C",'Mapa final'!#REF!),"")</f>
        <v>#REF!</v>
      </c>
      <c r="U31" s="66" t="e">
        <f>IF(AND('Mapa final'!#REF!="Media",'Mapa final'!#REF!="Menor"),CONCATENATE("R6C",'Mapa final'!#REF!),"")</f>
        <v>#REF!</v>
      </c>
      <c r="V31" s="64" t="str">
        <f ca="1">IF(AND('Mapa final'!$AY$64="Media",'Mapa final'!$BA$64="Moderado"),CONCATENATE("R6C",'Mapa final'!$AL$64),"")</f>
        <v/>
      </c>
      <c r="W31" s="65" t="str">
        <f>IF(AND('Mapa final'!$AY$65="Media",'Mapa final'!$BA$65="Moderado"),CONCATENATE("R6C",'Mapa final'!$AL$65),"")</f>
        <v/>
      </c>
      <c r="X31" s="65" t="str">
        <f>IF(AND('Mapa final'!$AY$66="Media",'Mapa final'!$BA$66="Moderado"),CONCATENATE("R6C",'Mapa final'!$AL$66),"")</f>
        <v/>
      </c>
      <c r="Y31" s="65" t="e">
        <f>IF(AND('Mapa final'!#REF!="Media",'Mapa final'!#REF!="Moderado"),CONCATENATE("R6C",'Mapa final'!#REF!),"")</f>
        <v>#REF!</v>
      </c>
      <c r="Z31" s="65" t="e">
        <f>IF(AND('Mapa final'!#REF!="Media",'Mapa final'!#REF!="Moderado"),CONCATENATE("R6C",'Mapa final'!#REF!),"")</f>
        <v>#REF!</v>
      </c>
      <c r="AA31" s="66" t="e">
        <f>IF(AND('Mapa final'!#REF!="Media",'Mapa final'!#REF!="Moderado"),CONCATENATE("R6C",'Mapa final'!#REF!),"")</f>
        <v>#REF!</v>
      </c>
      <c r="AB31" s="49" t="str">
        <f ca="1">IF(AND('Mapa final'!$AY$64="Media",'Mapa final'!$BA$64="Mayor"),CONCATENATE("R6C",'Mapa final'!$AL$64),"")</f>
        <v/>
      </c>
      <c r="AC31" s="50" t="str">
        <f>IF(AND('Mapa final'!$AY$65="Media",'Mapa final'!$BA$65="Mayor"),CONCATENATE("R6C",'Mapa final'!$AL$65),"")</f>
        <v/>
      </c>
      <c r="AD31" s="50" t="str">
        <f>IF(AND('Mapa final'!$AY$66="Media",'Mapa final'!$BA$66="Mayor"),CONCATENATE("R6C",'Mapa final'!$AL$66),"")</f>
        <v/>
      </c>
      <c r="AE31" s="50" t="e">
        <f>IF(AND('Mapa final'!#REF!="Media",'Mapa final'!#REF!="Mayor"),CONCATENATE("R6C",'Mapa final'!#REF!),"")</f>
        <v>#REF!</v>
      </c>
      <c r="AF31" s="50" t="e">
        <f>IF(AND('Mapa final'!#REF!="Media",'Mapa final'!#REF!="Mayor"),CONCATENATE("R6C",'Mapa final'!#REF!),"")</f>
        <v>#REF!</v>
      </c>
      <c r="AG31" s="51" t="e">
        <f>IF(AND('Mapa final'!#REF!="Media",'Mapa final'!#REF!="Mayor"),CONCATENATE("R6C",'Mapa final'!#REF!),"")</f>
        <v>#REF!</v>
      </c>
      <c r="AH31" s="52" t="str">
        <f ca="1">IF(AND('Mapa final'!$AY$64="Media",'Mapa final'!$BA$64="Catastrófico"),CONCATENATE("R6C",'Mapa final'!$AL$64),"")</f>
        <v/>
      </c>
      <c r="AI31" s="53" t="str">
        <f>IF(AND('Mapa final'!$AY$65="Media",'Mapa final'!$BA$65="Catastrófico"),CONCATENATE("R6C",'Mapa final'!$AL$65),"")</f>
        <v/>
      </c>
      <c r="AJ31" s="53" t="str">
        <f>IF(AND('Mapa final'!$AY$66="Media",'Mapa final'!$BA$66="Catastrófico"),CONCATENATE("R6C",'Mapa final'!$AL$66),"")</f>
        <v/>
      </c>
      <c r="AK31" s="53" t="e">
        <f>IF(AND('Mapa final'!#REF!="Media",'Mapa final'!#REF!="Catastrófico"),CONCATENATE("R6C",'Mapa final'!#REF!),"")</f>
        <v>#REF!</v>
      </c>
      <c r="AL31" s="53" t="e">
        <f>IF(AND('Mapa final'!#REF!="Media",'Mapa final'!#REF!="Catastrófico"),CONCATENATE("R6C",'Mapa final'!#REF!),"")</f>
        <v>#REF!</v>
      </c>
      <c r="AM31" s="54" t="e">
        <f>IF(AND('Mapa final'!#REF!="Media",'Mapa final'!#REF!="Catastrófico"),CONCATENATE("R6C",'Mapa final'!#REF!),"")</f>
        <v>#REF!</v>
      </c>
      <c r="AN31" s="1"/>
      <c r="AO31" s="328"/>
      <c r="AP31" s="189"/>
      <c r="AQ31" s="189"/>
      <c r="AR31" s="189"/>
      <c r="AS31" s="189"/>
      <c r="AT31" s="329"/>
      <c r="AU31" s="1"/>
      <c r="AV31" s="1"/>
      <c r="AW31" s="1"/>
      <c r="AX31" s="1"/>
      <c r="AY31" s="1"/>
      <c r="AZ31" s="1"/>
      <c r="BA31" s="1"/>
      <c r="BB31" s="1"/>
      <c r="BC31" s="1"/>
      <c r="BD31" s="1"/>
      <c r="BE31" s="1"/>
      <c r="BF31" s="1"/>
      <c r="BG31" s="1"/>
      <c r="BH31" s="1"/>
      <c r="BI31" s="1"/>
    </row>
    <row r="32" spans="1:61" ht="15" customHeight="1" x14ac:dyDescent="0.2">
      <c r="A32" s="1"/>
      <c r="B32" s="319"/>
      <c r="C32" s="189"/>
      <c r="D32" s="190"/>
      <c r="E32" s="201"/>
      <c r="F32" s="189"/>
      <c r="G32" s="189"/>
      <c r="H32" s="189"/>
      <c r="I32" s="190"/>
      <c r="J32" s="64" t="str">
        <f>IF(AND('Mapa final'!$AY$82="Media",'Mapa final'!$BA$82="Leve"),CONCATENATE("R7C",'Mapa final'!$AL$82),"")</f>
        <v/>
      </c>
      <c r="K32" s="65" t="str">
        <f>IF(AND('Mapa final'!$AY$83="Media",'Mapa final'!$BA$83="Leve"),CONCATENATE("R7C",'Mapa final'!$AL$83),"")</f>
        <v/>
      </c>
      <c r="L32" s="65" t="str">
        <f>IF(AND('Mapa final'!$AY$84="Media",'Mapa final'!$BA$84="Leve"),CONCATENATE("R7C",'Mapa final'!$AL$84),"")</f>
        <v/>
      </c>
      <c r="M32" s="65" t="str">
        <f>IF(AND('Mapa final'!$AY$85="Media",'Mapa final'!$BA$85="Leve"),CONCATENATE("R7C",'Mapa final'!$AL$85),"")</f>
        <v/>
      </c>
      <c r="N32" s="65" t="str">
        <f>IF(AND('Mapa final'!$AY$86="Media",'Mapa final'!$BA$86="Leve"),CONCATENATE("R7C",'Mapa final'!$AL$86),"")</f>
        <v/>
      </c>
      <c r="O32" s="66" t="str">
        <f>IF(AND('Mapa final'!$AY$87="Media",'Mapa final'!$BA$87="Leve"),CONCATENATE("R7C",'Mapa final'!$AL$87),"")</f>
        <v/>
      </c>
      <c r="P32" s="64" t="str">
        <f>IF(AND('Mapa final'!$AY$82="Media",'Mapa final'!$BA$82="Menor"),CONCATENATE("R7C",'Mapa final'!$AL$82),"")</f>
        <v/>
      </c>
      <c r="Q32" s="65" t="str">
        <f>IF(AND('Mapa final'!$AY$83="Media",'Mapa final'!$BA$83="Menor"),CONCATENATE("R7C",'Mapa final'!$AL$83),"")</f>
        <v/>
      </c>
      <c r="R32" s="65" t="str">
        <f>IF(AND('Mapa final'!$AY$84="Media",'Mapa final'!$BA$84="Menor"),CONCATENATE("R7C",'Mapa final'!$AL$84),"")</f>
        <v/>
      </c>
      <c r="S32" s="65" t="str">
        <f>IF(AND('Mapa final'!$AY$85="Media",'Mapa final'!$BA$85="Menor"),CONCATENATE("R7C",'Mapa final'!$AL$85),"")</f>
        <v/>
      </c>
      <c r="T32" s="65" t="str">
        <f>IF(AND('Mapa final'!$AY$86="Media",'Mapa final'!$BA$86="Menor"),CONCATENATE("R7C",'Mapa final'!$AL$86),"")</f>
        <v/>
      </c>
      <c r="U32" s="66" t="str">
        <f>IF(AND('Mapa final'!$AY$87="Media",'Mapa final'!$BA$87="Menor"),CONCATENATE("R7C",'Mapa final'!$AL$87),"")</f>
        <v/>
      </c>
      <c r="V32" s="64" t="str">
        <f>IF(AND('Mapa final'!$AY$82="Media",'Mapa final'!$BA$82="Moderado"),CONCATENATE("R7C",'Mapa final'!$AL$82),"")</f>
        <v/>
      </c>
      <c r="W32" s="65" t="str">
        <f>IF(AND('Mapa final'!$AY$83="Media",'Mapa final'!$BA$83="Moderado"),CONCATENATE("R7C",'Mapa final'!$AL$83),"")</f>
        <v/>
      </c>
      <c r="X32" s="65" t="str">
        <f>IF(AND('Mapa final'!$AY$84="Media",'Mapa final'!$BA$84="Moderado"),CONCATENATE("R7C",'Mapa final'!$AL$84),"")</f>
        <v/>
      </c>
      <c r="Y32" s="65" t="str">
        <f>IF(AND('Mapa final'!$AY$85="Media",'Mapa final'!$BA$85="Moderado"),CONCATENATE("R7C",'Mapa final'!$AL$85),"")</f>
        <v/>
      </c>
      <c r="Z32" s="65" t="str">
        <f>IF(AND('Mapa final'!$AY$86="Media",'Mapa final'!$BA$86="Moderado"),CONCATENATE("R7C",'Mapa final'!$AL$86),"")</f>
        <v/>
      </c>
      <c r="AA32" s="66" t="str">
        <f>IF(AND('Mapa final'!$AY$87="Media",'Mapa final'!$BA$87="Moderado"),CONCATENATE("R7C",'Mapa final'!$AL$87),"")</f>
        <v/>
      </c>
      <c r="AB32" s="49" t="str">
        <f>IF(AND('Mapa final'!$AY$82="Media",'Mapa final'!$BA$82="Mayor"),CONCATENATE("R7C",'Mapa final'!$AL$82),"")</f>
        <v/>
      </c>
      <c r="AC32" s="50" t="str">
        <f>IF(AND('Mapa final'!$AY$83="Media",'Mapa final'!$BA$83="Mayor"),CONCATENATE("R7C",'Mapa final'!$AL$83),"")</f>
        <v/>
      </c>
      <c r="AD32" s="50" t="str">
        <f>IF(AND('Mapa final'!$AY$84="Media",'Mapa final'!$BA$84="Mayor"),CONCATENATE("R7C",'Mapa final'!$AL$84),"")</f>
        <v/>
      </c>
      <c r="AE32" s="50" t="str">
        <f>IF(AND('Mapa final'!$AY$85="Media",'Mapa final'!$BA$85="Mayor"),CONCATENATE("R7C",'Mapa final'!$AL$85),"")</f>
        <v/>
      </c>
      <c r="AF32" s="50" t="str">
        <f>IF(AND('Mapa final'!$AY$86="Media",'Mapa final'!$BA$86="Mayor"),CONCATENATE("R7C",'Mapa final'!$AL$86),"")</f>
        <v/>
      </c>
      <c r="AG32" s="51" t="str">
        <f>IF(AND('Mapa final'!$AY$87="Media",'Mapa final'!$BA$87="Mayor"),CONCATENATE("R7C",'Mapa final'!$AL$87),"")</f>
        <v/>
      </c>
      <c r="AH32" s="52" t="str">
        <f>IF(AND('Mapa final'!$AY$82="Media",'Mapa final'!$BA$82="Catastrófico"),CONCATENATE("R7C",'Mapa final'!$AL$82),"")</f>
        <v/>
      </c>
      <c r="AI32" s="53" t="str">
        <f>IF(AND('Mapa final'!$AY$83="Media",'Mapa final'!$BA$83="Catastrófico"),CONCATENATE("R7C",'Mapa final'!$AL$83),"")</f>
        <v/>
      </c>
      <c r="AJ32" s="53" t="str">
        <f>IF(AND('Mapa final'!$AY$84="Media",'Mapa final'!$BA$84="Catastrófico"),CONCATENATE("R7C",'Mapa final'!$AL$84),"")</f>
        <v/>
      </c>
      <c r="AK32" s="53" t="str">
        <f>IF(AND('Mapa final'!$AY$85="Media",'Mapa final'!$BA$85="Catastrófico"),CONCATENATE("R7C",'Mapa final'!$AL$85),"")</f>
        <v/>
      </c>
      <c r="AL32" s="53" t="str">
        <f>IF(AND('Mapa final'!$AY$86="Media",'Mapa final'!$BA$86="Catastrófico"),CONCATENATE("R7C",'Mapa final'!$AL$86),"")</f>
        <v/>
      </c>
      <c r="AM32" s="54" t="str">
        <f>IF(AND('Mapa final'!$AY$87="Media",'Mapa final'!$BA$87="Catastrófico"),CONCATENATE("R7C",'Mapa final'!$AL$87),"")</f>
        <v/>
      </c>
      <c r="AN32" s="1"/>
      <c r="AO32" s="328"/>
      <c r="AP32" s="189"/>
      <c r="AQ32" s="189"/>
      <c r="AR32" s="189"/>
      <c r="AS32" s="189"/>
      <c r="AT32" s="329"/>
      <c r="AU32" s="1"/>
      <c r="AV32" s="1"/>
      <c r="AW32" s="1"/>
      <c r="AX32" s="1"/>
      <c r="AY32" s="1"/>
      <c r="AZ32" s="1"/>
      <c r="BA32" s="1"/>
      <c r="BB32" s="1"/>
      <c r="BC32" s="1"/>
      <c r="BD32" s="1"/>
      <c r="BE32" s="1"/>
      <c r="BF32" s="1"/>
      <c r="BG32" s="1"/>
      <c r="BH32" s="1"/>
      <c r="BI32" s="1"/>
    </row>
    <row r="33" spans="1:61" ht="15" customHeight="1" x14ac:dyDescent="0.2">
      <c r="A33" s="1"/>
      <c r="B33" s="319"/>
      <c r="C33" s="189"/>
      <c r="D33" s="190"/>
      <c r="E33" s="201"/>
      <c r="F33" s="189"/>
      <c r="G33" s="189"/>
      <c r="H33" s="189"/>
      <c r="I33" s="190"/>
      <c r="J33" s="64" t="str">
        <f>IF(AND('Mapa final'!$AY$88="Media",'Mapa final'!$BA$88="Leve"),CONCATENATE("R8C",'Mapa final'!$AL$88),"")</f>
        <v/>
      </c>
      <c r="K33" s="65" t="str">
        <f>IF(AND('Mapa final'!$AY$89="Media",'Mapa final'!$BA$89="Leve"),CONCATENATE("R8C",'Mapa final'!$AL$89),"")</f>
        <v/>
      </c>
      <c r="L33" s="65" t="str">
        <f>IF(AND('Mapa final'!$AY$90="Media",'Mapa final'!$BA$90="Leve"),CONCATENATE("R8C",'Mapa final'!$AL$90),"")</f>
        <v/>
      </c>
      <c r="M33" s="65" t="str">
        <f>IF(AND('Mapa final'!$AY$91="Media",'Mapa final'!$BA$91="Leve"),CONCATENATE("R8C",'Mapa final'!$AL$91),"")</f>
        <v/>
      </c>
      <c r="N33" s="65" t="str">
        <f>IF(AND('Mapa final'!$AY$92="Media",'Mapa final'!$BA$92="Leve"),CONCATENATE("R8C",'Mapa final'!$AL$92),"")</f>
        <v/>
      </c>
      <c r="O33" s="66" t="str">
        <f>IF(AND('Mapa final'!$AY$93="Media",'Mapa final'!$BA$93="Leve"),CONCATENATE("R8C",'Mapa final'!$AL$93),"")</f>
        <v/>
      </c>
      <c r="P33" s="64" t="str">
        <f>IF(AND('Mapa final'!$AY$88="Media",'Mapa final'!$BA$88="Menor"),CONCATENATE("R8C",'Mapa final'!$AL$88),"")</f>
        <v/>
      </c>
      <c r="Q33" s="65" t="str">
        <f>IF(AND('Mapa final'!$AY$89="Media",'Mapa final'!$BA$89="Menor"),CONCATENATE("R8C",'Mapa final'!$AL$89),"")</f>
        <v/>
      </c>
      <c r="R33" s="65" t="str">
        <f>IF(AND('Mapa final'!$AY$90="Media",'Mapa final'!$BA$90="Menor"),CONCATENATE("R8C",'Mapa final'!$AL$90),"")</f>
        <v/>
      </c>
      <c r="S33" s="65" t="str">
        <f>IF(AND('Mapa final'!$AY$91="Media",'Mapa final'!$BA$91="Menor"),CONCATENATE("R8C",'Mapa final'!$AL$91),"")</f>
        <v/>
      </c>
      <c r="T33" s="65" t="str">
        <f>IF(AND('Mapa final'!$AY$92="Media",'Mapa final'!$BA$92="Menor"),CONCATENATE("R8C",'Mapa final'!$AL$92),"")</f>
        <v/>
      </c>
      <c r="U33" s="66" t="str">
        <f>IF(AND('Mapa final'!$AY$93="Media",'Mapa final'!$BA$93="Menor"),CONCATENATE("R8C",'Mapa final'!$AL$93),"")</f>
        <v/>
      </c>
      <c r="V33" s="64" t="str">
        <f>IF(AND('Mapa final'!$AY$88="Media",'Mapa final'!$BA$88="Moderado"),CONCATENATE("R8C",'Mapa final'!$AL$88),"")</f>
        <v/>
      </c>
      <c r="W33" s="65" t="str">
        <f>IF(AND('Mapa final'!$AY$89="Media",'Mapa final'!$BA$89="Moderado"),CONCATENATE("R8C",'Mapa final'!$AL$89),"")</f>
        <v/>
      </c>
      <c r="X33" s="65" t="str">
        <f>IF(AND('Mapa final'!$AY$90="Media",'Mapa final'!$BA$90="Moderado"),CONCATENATE("R8C",'Mapa final'!$AL$90),"")</f>
        <v/>
      </c>
      <c r="Y33" s="65" t="str">
        <f>IF(AND('Mapa final'!$AY$91="Media",'Mapa final'!$BA$91="Moderado"),CONCATENATE("R8C",'Mapa final'!$AL$91),"")</f>
        <v/>
      </c>
      <c r="Z33" s="65" t="str">
        <f>IF(AND('Mapa final'!$AY$92="Media",'Mapa final'!$BA$92="Moderado"),CONCATENATE("R8C",'Mapa final'!$AL$92),"")</f>
        <v/>
      </c>
      <c r="AA33" s="66" t="str">
        <f>IF(AND('Mapa final'!$AY$93="Media",'Mapa final'!$BA$93="Moderado"),CONCATENATE("R8C",'Mapa final'!$AL$93),"")</f>
        <v/>
      </c>
      <c r="AB33" s="49" t="str">
        <f>IF(AND('Mapa final'!$AY$88="Media",'Mapa final'!$BA$88="Mayor"),CONCATENATE("R8C",'Mapa final'!$AL$88),"")</f>
        <v/>
      </c>
      <c r="AC33" s="50" t="str">
        <f>IF(AND('Mapa final'!$AY$89="Media",'Mapa final'!$BA$89="Mayor"),CONCATENATE("R8C",'Mapa final'!$AL$89),"")</f>
        <v/>
      </c>
      <c r="AD33" s="50" t="str">
        <f>IF(AND('Mapa final'!$AY$90="Media",'Mapa final'!$BA$90="Mayor"),CONCATENATE("R8C",'Mapa final'!$AL$90),"")</f>
        <v/>
      </c>
      <c r="AE33" s="50" t="str">
        <f>IF(AND('Mapa final'!$AY$91="Media",'Mapa final'!$BA$91="Mayor"),CONCATENATE("R8C",'Mapa final'!$AL$91),"")</f>
        <v/>
      </c>
      <c r="AF33" s="50" t="str">
        <f>IF(AND('Mapa final'!$AY$92="Media",'Mapa final'!$BA$92="Mayor"),CONCATENATE("R8C",'Mapa final'!$AL$92),"")</f>
        <v/>
      </c>
      <c r="AG33" s="51" t="str">
        <f>IF(AND('Mapa final'!$AY$93="Media",'Mapa final'!$BA$93="Mayor"),CONCATENATE("R8C",'Mapa final'!$AL$93),"")</f>
        <v/>
      </c>
      <c r="AH33" s="52" t="str">
        <f>IF(AND('Mapa final'!$AY$88="Media",'Mapa final'!$BA$88="Catastrófico"),CONCATENATE("R8C",'Mapa final'!$AL$88),"")</f>
        <v/>
      </c>
      <c r="AI33" s="53" t="str">
        <f>IF(AND('Mapa final'!$AY$89="Media",'Mapa final'!$BA$89="Catastrófico"),CONCATENATE("R8C",'Mapa final'!$AL$89),"")</f>
        <v/>
      </c>
      <c r="AJ33" s="53" t="str">
        <f>IF(AND('Mapa final'!$AY$90="Media",'Mapa final'!$BA$90="Catastrófico"),CONCATENATE("R8C",'Mapa final'!$AL$90),"")</f>
        <v/>
      </c>
      <c r="AK33" s="53" t="str">
        <f>IF(AND('Mapa final'!$AY$91="Media",'Mapa final'!$BA$91="Catastrófico"),CONCATENATE("R8C",'Mapa final'!$AL$91),"")</f>
        <v/>
      </c>
      <c r="AL33" s="53" t="str">
        <f>IF(AND('Mapa final'!$AY$92="Media",'Mapa final'!$BA$92="Catastrófico"),CONCATENATE("R8C",'Mapa final'!$AL$92),"")</f>
        <v/>
      </c>
      <c r="AM33" s="54" t="str">
        <f>IF(AND('Mapa final'!$AY$93="Media",'Mapa final'!$BA$93="Catastrófico"),CONCATENATE("R8C",'Mapa final'!$AL$93),"")</f>
        <v/>
      </c>
      <c r="AN33" s="1"/>
      <c r="AO33" s="328"/>
      <c r="AP33" s="189"/>
      <c r="AQ33" s="189"/>
      <c r="AR33" s="189"/>
      <c r="AS33" s="189"/>
      <c r="AT33" s="329"/>
      <c r="AU33" s="1"/>
      <c r="AV33" s="1"/>
      <c r="AW33" s="1"/>
      <c r="AX33" s="1"/>
      <c r="AY33" s="1"/>
      <c r="AZ33" s="1"/>
      <c r="BA33" s="1"/>
      <c r="BB33" s="1"/>
      <c r="BC33" s="1"/>
      <c r="BD33" s="1"/>
      <c r="BE33" s="1"/>
      <c r="BF33" s="1"/>
      <c r="BG33" s="1"/>
      <c r="BH33" s="1"/>
      <c r="BI33" s="1"/>
    </row>
    <row r="34" spans="1:61" ht="15" customHeight="1" x14ac:dyDescent="0.2">
      <c r="A34" s="1"/>
      <c r="B34" s="319"/>
      <c r="C34" s="189"/>
      <c r="D34" s="190"/>
      <c r="E34" s="201"/>
      <c r="F34" s="189"/>
      <c r="G34" s="189"/>
      <c r="H34" s="189"/>
      <c r="I34" s="190"/>
      <c r="J34" s="64" t="str">
        <f>IF(AND('Mapa final'!$AY$94="Media",'Mapa final'!$BA$94="Leve"),CONCATENATE("R9C",'Mapa final'!$AL$94),"")</f>
        <v/>
      </c>
      <c r="K34" s="65" t="str">
        <f>IF(AND('Mapa final'!$AY$95="Media",'Mapa final'!$BA$95="Leve"),CONCATENATE("R9C",'Mapa final'!$AL$95),"")</f>
        <v/>
      </c>
      <c r="L34" s="65" t="str">
        <f>IF(AND('Mapa final'!$AY$96="Media",'Mapa final'!$BA$96="Leve"),CONCATENATE("R9C",'Mapa final'!$AL$96),"")</f>
        <v/>
      </c>
      <c r="M34" s="65" t="str">
        <f>IF(AND('Mapa final'!$AY$97="Media",'Mapa final'!$BA$97="Leve"),CONCATENATE("R9C",'Mapa final'!$AL$97),"")</f>
        <v/>
      </c>
      <c r="N34" s="65" t="str">
        <f>IF(AND('Mapa final'!$AY$98="Media",'Mapa final'!$BA$98="Leve"),CONCATENATE("R9C",'Mapa final'!$AL$98),"")</f>
        <v/>
      </c>
      <c r="O34" s="66" t="str">
        <f>IF(AND('Mapa final'!$AY$99="Media",'Mapa final'!$BA$99="Leve"),CONCATENATE("R9C",'Mapa final'!$AL$99),"")</f>
        <v/>
      </c>
      <c r="P34" s="64" t="str">
        <f>IF(AND('Mapa final'!$AY$94="Media",'Mapa final'!$BA$94="Menor"),CONCATENATE("R9C",'Mapa final'!$AL$94),"")</f>
        <v/>
      </c>
      <c r="Q34" s="65" t="str">
        <f>IF(AND('Mapa final'!$AY$95="Media",'Mapa final'!$BA$95="Menor"),CONCATENATE("R9C",'Mapa final'!$AL$95),"")</f>
        <v/>
      </c>
      <c r="R34" s="65" t="str">
        <f>IF(AND('Mapa final'!$AY$96="Media",'Mapa final'!$BA$96="Menor"),CONCATENATE("R9C",'Mapa final'!$AL$96),"")</f>
        <v/>
      </c>
      <c r="S34" s="65" t="str">
        <f>IF(AND('Mapa final'!$AY$97="Media",'Mapa final'!$BA$97="Menor"),CONCATENATE("R9C",'Mapa final'!$AL$97),"")</f>
        <v/>
      </c>
      <c r="T34" s="65" t="str">
        <f>IF(AND('Mapa final'!$AY$98="Media",'Mapa final'!$BA$98="Menor"),CONCATENATE("R9C",'Mapa final'!$AL$98),"")</f>
        <v/>
      </c>
      <c r="U34" s="66" t="str">
        <f>IF(AND('Mapa final'!$AY$99="Media",'Mapa final'!$BA$99="Menor"),CONCATENATE("R9C",'Mapa final'!$AL$99),"")</f>
        <v/>
      </c>
      <c r="V34" s="64" t="str">
        <f>IF(AND('Mapa final'!$AY$94="Media",'Mapa final'!$BA$94="Moderado"),CONCATENATE("R9C",'Mapa final'!$AL$94),"")</f>
        <v/>
      </c>
      <c r="W34" s="65" t="str">
        <f>IF(AND('Mapa final'!$AY$95="Media",'Mapa final'!$BA$95="Moderado"),CONCATENATE("R9C",'Mapa final'!$AL$95),"")</f>
        <v/>
      </c>
      <c r="X34" s="65" t="str">
        <f>IF(AND('Mapa final'!$AY$96="Media",'Mapa final'!$BA$96="Moderado"),CONCATENATE("R9C",'Mapa final'!$AL$96),"")</f>
        <v/>
      </c>
      <c r="Y34" s="65" t="str">
        <f>IF(AND('Mapa final'!$AY$97="Media",'Mapa final'!$BA$97="Moderado"),CONCATENATE("R9C",'Mapa final'!$AL$97),"")</f>
        <v/>
      </c>
      <c r="Z34" s="65" t="str">
        <f>IF(AND('Mapa final'!$AY$98="Media",'Mapa final'!$BA$98="Moderado"),CONCATENATE("R9C",'Mapa final'!$AL$98),"")</f>
        <v/>
      </c>
      <c r="AA34" s="66" t="str">
        <f>IF(AND('Mapa final'!$AY$99="Media",'Mapa final'!$BA$99="Moderado"),CONCATENATE("R9C",'Mapa final'!$AL$99),"")</f>
        <v/>
      </c>
      <c r="AB34" s="49" t="str">
        <f>IF(AND('Mapa final'!$AY$94="Media",'Mapa final'!$BA$94="Mayor"),CONCATENATE("R9C",'Mapa final'!$AL$94),"")</f>
        <v/>
      </c>
      <c r="AC34" s="50" t="str">
        <f>IF(AND('Mapa final'!$AY$95="Media",'Mapa final'!$BA$95="Mayor"),CONCATENATE("R9C",'Mapa final'!$AL$95),"")</f>
        <v/>
      </c>
      <c r="AD34" s="50" t="str">
        <f>IF(AND('Mapa final'!$AY$96="Media",'Mapa final'!$BA$96="Mayor"),CONCATENATE("R9C",'Mapa final'!$AL$96),"")</f>
        <v/>
      </c>
      <c r="AE34" s="50" t="str">
        <f>IF(AND('Mapa final'!$AY$97="Media",'Mapa final'!$BA$97="Mayor"),CONCATENATE("R9C",'Mapa final'!$AL$97),"")</f>
        <v/>
      </c>
      <c r="AF34" s="50" t="str">
        <f>IF(AND('Mapa final'!$AY$98="Media",'Mapa final'!$BA$98="Mayor"),CONCATENATE("R9C",'Mapa final'!$AL$98),"")</f>
        <v/>
      </c>
      <c r="AG34" s="51" t="str">
        <f>IF(AND('Mapa final'!$AY$99="Media",'Mapa final'!$BA$99="Mayor"),CONCATENATE("R9C",'Mapa final'!$AL$99),"")</f>
        <v/>
      </c>
      <c r="AH34" s="52" t="str">
        <f>IF(AND('Mapa final'!$AY$94="Media",'Mapa final'!$BA$94="Catastrófico"),CONCATENATE("R9C",'Mapa final'!$AL$94),"")</f>
        <v/>
      </c>
      <c r="AI34" s="53" t="str">
        <f>IF(AND('Mapa final'!$AY$95="Media",'Mapa final'!$BA$95="Catastrófico"),CONCATENATE("R9C",'Mapa final'!$AL$95),"")</f>
        <v/>
      </c>
      <c r="AJ34" s="53" t="str">
        <f>IF(AND('Mapa final'!$AY$96="Media",'Mapa final'!$BA$96="Catastrófico"),CONCATENATE("R9C",'Mapa final'!$AL$96),"")</f>
        <v/>
      </c>
      <c r="AK34" s="53" t="str">
        <f>IF(AND('Mapa final'!$AY$97="Media",'Mapa final'!$BA$97="Catastrófico"),CONCATENATE("R9C",'Mapa final'!$AL$97),"")</f>
        <v/>
      </c>
      <c r="AL34" s="53" t="str">
        <f>IF(AND('Mapa final'!$AY$98="Media",'Mapa final'!$BA$98="Catastrófico"),CONCATENATE("R9C",'Mapa final'!$AL$98),"")</f>
        <v/>
      </c>
      <c r="AM34" s="54" t="str">
        <f>IF(AND('Mapa final'!$AY$99="Media",'Mapa final'!$BA$99="Catastrófico"),CONCATENATE("R9C",'Mapa final'!$AL$99),"")</f>
        <v/>
      </c>
      <c r="AN34" s="1"/>
      <c r="AO34" s="328"/>
      <c r="AP34" s="189"/>
      <c r="AQ34" s="189"/>
      <c r="AR34" s="189"/>
      <c r="AS34" s="189"/>
      <c r="AT34" s="329"/>
      <c r="AU34" s="1"/>
      <c r="AV34" s="1"/>
      <c r="AW34" s="1"/>
      <c r="AX34" s="1"/>
      <c r="AY34" s="1"/>
      <c r="AZ34" s="1"/>
      <c r="BA34" s="1"/>
      <c r="BB34" s="1"/>
      <c r="BC34" s="1"/>
      <c r="BD34" s="1"/>
      <c r="BE34" s="1"/>
      <c r="BF34" s="1"/>
      <c r="BG34" s="1"/>
      <c r="BH34" s="1"/>
      <c r="BI34" s="1"/>
    </row>
    <row r="35" spans="1:61" ht="15.75" customHeight="1" x14ac:dyDescent="0.2">
      <c r="A35" s="1"/>
      <c r="B35" s="319"/>
      <c r="C35" s="189"/>
      <c r="D35" s="190"/>
      <c r="E35" s="309"/>
      <c r="F35" s="310"/>
      <c r="G35" s="310"/>
      <c r="H35" s="310"/>
      <c r="I35" s="313"/>
      <c r="J35" s="64" t="str">
        <f>IF(AND('Mapa final'!$AY$100="Media",'Mapa final'!$BA$100="Leve"),CONCATENATE("R10C",'Mapa final'!$AL$100),"")</f>
        <v/>
      </c>
      <c r="K35" s="65" t="str">
        <f>IF(AND('Mapa final'!$AY$101="Media",'Mapa final'!$BA$101="Leve"),CONCATENATE("R10C",'Mapa final'!$AL$101),"")</f>
        <v/>
      </c>
      <c r="L35" s="65" t="str">
        <f>IF(AND('Mapa final'!$AY$102="Media",'Mapa final'!$BA$102="Leve"),CONCATENATE("R10C",'Mapa final'!$AL$102),"")</f>
        <v/>
      </c>
      <c r="M35" s="65" t="str">
        <f>IF(AND('Mapa final'!$AY$103="Media",'Mapa final'!$BA$103="Leve"),CONCATENATE("R10C",'Mapa final'!$AL$103),"")</f>
        <v/>
      </c>
      <c r="N35" s="65" t="str">
        <f>IF(AND('Mapa final'!$AY$104="Media",'Mapa final'!$BA$104="Leve"),CONCATENATE("R10C",'Mapa final'!$AL$104),"")</f>
        <v/>
      </c>
      <c r="O35" s="66" t="str">
        <f>IF(AND('Mapa final'!$AY$105="Media",'Mapa final'!$BA$105="Leve"),CONCATENATE("R10C",'Mapa final'!$AL$105),"")</f>
        <v/>
      </c>
      <c r="P35" s="64" t="str">
        <f>IF(AND('Mapa final'!$AY$100="Media",'Mapa final'!$BA$100="Menor"),CONCATENATE("R10C",'Mapa final'!$AL$100),"")</f>
        <v/>
      </c>
      <c r="Q35" s="65" t="str">
        <f>IF(AND('Mapa final'!$AY$101="Media",'Mapa final'!$BA$101="Menor"),CONCATENATE("R10C",'Mapa final'!$AL$101),"")</f>
        <v/>
      </c>
      <c r="R35" s="65" t="str">
        <f>IF(AND('Mapa final'!$AY$102="Media",'Mapa final'!$BA$102="Menor"),CONCATENATE("R10C",'Mapa final'!$AL$102),"")</f>
        <v/>
      </c>
      <c r="S35" s="65" t="str">
        <f>IF(AND('Mapa final'!$AY$103="Media",'Mapa final'!$BA$103="Menor"),CONCATENATE("R10C",'Mapa final'!$AL$103),"")</f>
        <v/>
      </c>
      <c r="T35" s="65" t="str">
        <f>IF(AND('Mapa final'!$AY$104="Media",'Mapa final'!$BA$104="Menor"),CONCATENATE("R10C",'Mapa final'!$AL$104),"")</f>
        <v/>
      </c>
      <c r="U35" s="66" t="str">
        <f>IF(AND('Mapa final'!$AY$105="Media",'Mapa final'!$BA$105="Menor"),CONCATENATE("R10C",'Mapa final'!$AL$105),"")</f>
        <v/>
      </c>
      <c r="V35" s="64" t="str">
        <f>IF(AND('Mapa final'!$AY$100="Media",'Mapa final'!$BA$100="Moderado"),CONCATENATE("R10C",'Mapa final'!$AL$100),"")</f>
        <v/>
      </c>
      <c r="W35" s="65" t="str">
        <f>IF(AND('Mapa final'!$AY$101="Media",'Mapa final'!$BA$101="Moderado"),CONCATENATE("R10C",'Mapa final'!$AL$101),"")</f>
        <v/>
      </c>
      <c r="X35" s="65" t="str">
        <f>IF(AND('Mapa final'!$AY$102="Media",'Mapa final'!$BA$102="Moderado"),CONCATENATE("R10C",'Mapa final'!$AL$102),"")</f>
        <v/>
      </c>
      <c r="Y35" s="65" t="str">
        <f>IF(AND('Mapa final'!$AY$103="Media",'Mapa final'!$BA$103="Moderado"),CONCATENATE("R10C",'Mapa final'!$AL$103),"")</f>
        <v/>
      </c>
      <c r="Z35" s="65" t="str">
        <f>IF(AND('Mapa final'!$AY$104="Media",'Mapa final'!$BA$104="Moderado"),CONCATENATE("R10C",'Mapa final'!$AL$104),"")</f>
        <v/>
      </c>
      <c r="AA35" s="66" t="str">
        <f>IF(AND('Mapa final'!$AY$105="Media",'Mapa final'!$BA$105="Moderado"),CONCATENATE("R10C",'Mapa final'!$AL$105),"")</f>
        <v/>
      </c>
      <c r="AB35" s="55" t="str">
        <f>IF(AND('Mapa final'!$AY$100="Media",'Mapa final'!$BA$100="Mayor"),CONCATENATE("R10C",'Mapa final'!$AL$100),"")</f>
        <v/>
      </c>
      <c r="AC35" s="56" t="str">
        <f>IF(AND('Mapa final'!$AY$101="Media",'Mapa final'!$BA$101="Mayor"),CONCATENATE("R10C",'Mapa final'!$AL$101),"")</f>
        <v/>
      </c>
      <c r="AD35" s="56" t="str">
        <f>IF(AND('Mapa final'!$AY$102="Media",'Mapa final'!$BA$102="Mayor"),CONCATENATE("R10C",'Mapa final'!$AL$102),"")</f>
        <v/>
      </c>
      <c r="AE35" s="56" t="str">
        <f>IF(AND('Mapa final'!$AY$103="Media",'Mapa final'!$BA$103="Mayor"),CONCATENATE("R10C",'Mapa final'!$AL$103),"")</f>
        <v/>
      </c>
      <c r="AF35" s="56" t="str">
        <f>IF(AND('Mapa final'!$AY$104="Media",'Mapa final'!$BA$104="Mayor"),CONCATENATE("R10C",'Mapa final'!$AL$104),"")</f>
        <v/>
      </c>
      <c r="AG35" s="57" t="str">
        <f>IF(AND('Mapa final'!$AY$105="Media",'Mapa final'!$BA$105="Mayor"),CONCATENATE("R10C",'Mapa final'!$AL$105),"")</f>
        <v/>
      </c>
      <c r="AH35" s="58" t="str">
        <f>IF(AND('Mapa final'!$AY$100="Media",'Mapa final'!$BA$100="Catastrófico"),CONCATENATE("R10C",'Mapa final'!$AL$100),"")</f>
        <v/>
      </c>
      <c r="AI35" s="59" t="str">
        <f>IF(AND('Mapa final'!$AY$101="Media",'Mapa final'!$BA$101="Catastrófico"),CONCATENATE("R10C",'Mapa final'!$AL$101),"")</f>
        <v/>
      </c>
      <c r="AJ35" s="59" t="str">
        <f>IF(AND('Mapa final'!$AY$102="Media",'Mapa final'!$BA$102="Catastrófico"),CONCATENATE("R10C",'Mapa final'!$AL$102),"")</f>
        <v/>
      </c>
      <c r="AK35" s="59" t="str">
        <f>IF(AND('Mapa final'!$AY$103="Media",'Mapa final'!$BA$103="Catastrófico"),CONCATENATE("R10C",'Mapa final'!$AL$103),"")</f>
        <v/>
      </c>
      <c r="AL35" s="59" t="str">
        <f>IF(AND('Mapa final'!$AY$104="Media",'Mapa final'!$BA$104="Catastrófico"),CONCATENATE("R10C",'Mapa final'!$AL$104),"")</f>
        <v/>
      </c>
      <c r="AM35" s="60" t="str">
        <f>IF(AND('Mapa final'!$AY$105="Media",'Mapa final'!$BA$105="Catastrófico"),CONCATENATE("R10C",'Mapa final'!$AL$105),"")</f>
        <v/>
      </c>
      <c r="AN35" s="1"/>
      <c r="AO35" s="330"/>
      <c r="AP35" s="331"/>
      <c r="AQ35" s="331"/>
      <c r="AR35" s="331"/>
      <c r="AS35" s="331"/>
      <c r="AT35" s="332"/>
      <c r="AU35" s="1"/>
      <c r="AV35" s="1"/>
      <c r="AW35" s="1"/>
      <c r="AX35" s="1"/>
      <c r="AY35" s="1"/>
      <c r="AZ35" s="1"/>
      <c r="BA35" s="1"/>
      <c r="BB35" s="1"/>
      <c r="BC35" s="1"/>
      <c r="BD35" s="1"/>
      <c r="BE35" s="1"/>
      <c r="BF35" s="1"/>
      <c r="BG35" s="1"/>
      <c r="BH35" s="1"/>
      <c r="BI35" s="1"/>
    </row>
    <row r="36" spans="1:61" ht="15" customHeight="1" x14ac:dyDescent="0.2">
      <c r="A36" s="1"/>
      <c r="B36" s="319"/>
      <c r="C36" s="189"/>
      <c r="D36" s="190"/>
      <c r="E36" s="337" t="s">
        <v>97</v>
      </c>
      <c r="F36" s="308"/>
      <c r="G36" s="308"/>
      <c r="H36" s="308"/>
      <c r="I36" s="308"/>
      <c r="J36" s="70" t="str">
        <f ca="1">IF(AND('Mapa final'!$AY$7="Baja",'Mapa final'!$BA$7="Leve"),CONCATENATE("R1C",'Mapa final'!$AL$7),"")</f>
        <v/>
      </c>
      <c r="K36" s="71" t="e">
        <f>IF(AND('Mapa final'!#REF!="Baja",'Mapa final'!#REF!="Leve"),CONCATENATE("R1C",'Mapa final'!#REF!),"")</f>
        <v>#REF!</v>
      </c>
      <c r="L36" s="71" t="e">
        <f>IF(AND('Mapa final'!#REF!="Baja",'Mapa final'!#REF!="Leve"),CONCATENATE("R1C",'Mapa final'!#REF!),"")</f>
        <v>#REF!</v>
      </c>
      <c r="M36" s="71" t="e">
        <f>IF(AND('Mapa final'!#REF!="Baja",'Mapa final'!#REF!="Leve"),CONCATENATE("R1C",'Mapa final'!#REF!),"")</f>
        <v>#REF!</v>
      </c>
      <c r="N36" s="71" t="e">
        <f>IF(AND('Mapa final'!#REF!="Baja",'Mapa final'!#REF!="Leve"),CONCATENATE("R1C",'Mapa final'!#REF!),"")</f>
        <v>#REF!</v>
      </c>
      <c r="O36" s="72" t="e">
        <f>IF(AND('Mapa final'!#REF!="Baja",'Mapa final'!#REF!="Leve"),CONCATENATE("R1C",'Mapa final'!#REF!),"")</f>
        <v>#REF!</v>
      </c>
      <c r="P36" s="61" t="str">
        <f ca="1">IF(AND('Mapa final'!$AY$7="Baja",'Mapa final'!$BA$7="Menor"),CONCATENATE("R1C",'Mapa final'!$AL$7),"")</f>
        <v/>
      </c>
      <c r="Q36" s="62" t="e">
        <f>IF(AND('Mapa final'!#REF!="Baja",'Mapa final'!#REF!="Menor"),CONCATENATE("R1C",'Mapa final'!#REF!),"")</f>
        <v>#REF!</v>
      </c>
      <c r="R36" s="62" t="e">
        <f>IF(AND('Mapa final'!#REF!="Baja",'Mapa final'!#REF!="Menor"),CONCATENATE("R1C",'Mapa final'!#REF!),"")</f>
        <v>#REF!</v>
      </c>
      <c r="S36" s="62" t="e">
        <f>IF(AND('Mapa final'!#REF!="Baja",'Mapa final'!#REF!="Menor"),CONCATENATE("R1C",'Mapa final'!#REF!),"")</f>
        <v>#REF!</v>
      </c>
      <c r="T36" s="62" t="e">
        <f>IF(AND('Mapa final'!#REF!="Baja",'Mapa final'!#REF!="Menor"),CONCATENATE("R1C",'Mapa final'!#REF!),"")</f>
        <v>#REF!</v>
      </c>
      <c r="U36" s="63" t="e">
        <f>IF(AND('Mapa final'!#REF!="Baja",'Mapa final'!#REF!="Menor"),CONCATENATE("R1C",'Mapa final'!#REF!),"")</f>
        <v>#REF!</v>
      </c>
      <c r="V36" s="61" t="str">
        <f ca="1">IF(AND('Mapa final'!$AY$7="Baja",'Mapa final'!$BA$7="Moderado"),CONCATENATE("R1C",'Mapa final'!$AL$7),"")</f>
        <v>R1C1</v>
      </c>
      <c r="W36" s="62" t="e">
        <f>IF(AND('Mapa final'!#REF!="Baja",'Mapa final'!#REF!="Moderado"),CONCATENATE("R1C",'Mapa final'!#REF!),"")</f>
        <v>#REF!</v>
      </c>
      <c r="X36" s="62" t="e">
        <f>IF(AND('Mapa final'!#REF!="Baja",'Mapa final'!#REF!="Moderado"),CONCATENATE("R1C",'Mapa final'!#REF!),"")</f>
        <v>#REF!</v>
      </c>
      <c r="Y36" s="62" t="e">
        <f>IF(AND('Mapa final'!#REF!="Baja",'Mapa final'!#REF!="Moderado"),CONCATENATE("R1C",'Mapa final'!#REF!),"")</f>
        <v>#REF!</v>
      </c>
      <c r="Z36" s="62" t="e">
        <f>IF(AND('Mapa final'!#REF!="Baja",'Mapa final'!#REF!="Moderado"),CONCATENATE("R1C",'Mapa final'!#REF!),"")</f>
        <v>#REF!</v>
      </c>
      <c r="AA36" s="63" t="e">
        <f>IF(AND('Mapa final'!#REF!="Baja",'Mapa final'!#REF!="Moderado"),CONCATENATE("R1C",'Mapa final'!#REF!),"")</f>
        <v>#REF!</v>
      </c>
      <c r="AB36" s="43" t="str">
        <f ca="1">IF(AND('Mapa final'!$AY$7="Baja",'Mapa final'!$BA$7="Mayor"),CONCATENATE("R1C",'Mapa final'!$AL$7),"")</f>
        <v/>
      </c>
      <c r="AC36" s="44" t="e">
        <f>IF(AND('Mapa final'!#REF!="Baja",'Mapa final'!#REF!="Mayor"),CONCATENATE("R1C",'Mapa final'!#REF!),"")</f>
        <v>#REF!</v>
      </c>
      <c r="AD36" s="44" t="e">
        <f>IF(AND('Mapa final'!#REF!="Baja",'Mapa final'!#REF!="Mayor"),CONCATENATE("R1C",'Mapa final'!#REF!),"")</f>
        <v>#REF!</v>
      </c>
      <c r="AE36" s="44" t="e">
        <f>IF(AND('Mapa final'!#REF!="Baja",'Mapa final'!#REF!="Mayor"),CONCATENATE("R1C",'Mapa final'!#REF!),"")</f>
        <v>#REF!</v>
      </c>
      <c r="AF36" s="44" t="e">
        <f>IF(AND('Mapa final'!#REF!="Baja",'Mapa final'!#REF!="Mayor"),CONCATENATE("R1C",'Mapa final'!#REF!),"")</f>
        <v>#REF!</v>
      </c>
      <c r="AG36" s="45" t="e">
        <f>IF(AND('Mapa final'!#REF!="Baja",'Mapa final'!#REF!="Mayor"),CONCATENATE("R1C",'Mapa final'!#REF!),"")</f>
        <v>#REF!</v>
      </c>
      <c r="AH36" s="46" t="str">
        <f ca="1">IF(AND('Mapa final'!$AY$7="Baja",'Mapa final'!$BA$7="Catastrófico"),CONCATENATE("R1C",'Mapa final'!$AL$7),"")</f>
        <v/>
      </c>
      <c r="AI36" s="47" t="e">
        <f>IF(AND('Mapa final'!#REF!="Baja",'Mapa final'!#REF!="Catastrófico"),CONCATENATE("R1C",'Mapa final'!#REF!),"")</f>
        <v>#REF!</v>
      </c>
      <c r="AJ36" s="47" t="e">
        <f>IF(AND('Mapa final'!#REF!="Baja",'Mapa final'!#REF!="Catastrófico"),CONCATENATE("R1C",'Mapa final'!#REF!),"")</f>
        <v>#REF!</v>
      </c>
      <c r="AK36" s="47" t="e">
        <f>IF(AND('Mapa final'!#REF!="Baja",'Mapa final'!#REF!="Catastrófico"),CONCATENATE("R1C",'Mapa final'!#REF!),"")</f>
        <v>#REF!</v>
      </c>
      <c r="AL36" s="47" t="e">
        <f>IF(AND('Mapa final'!#REF!="Baja",'Mapa final'!#REF!="Catastrófico"),CONCATENATE("R1C",'Mapa final'!#REF!),"")</f>
        <v>#REF!</v>
      </c>
      <c r="AM36" s="48" t="e">
        <f>IF(AND('Mapa final'!#REF!="Baja",'Mapa final'!#REF!="Catastrófico"),CONCATENATE("R1C",'Mapa final'!#REF!),"")</f>
        <v>#REF!</v>
      </c>
      <c r="AN36" s="1"/>
      <c r="AO36" s="341" t="s">
        <v>98</v>
      </c>
      <c r="AP36" s="326"/>
      <c r="AQ36" s="326"/>
      <c r="AR36" s="326"/>
      <c r="AS36" s="326"/>
      <c r="AT36" s="327"/>
      <c r="AU36" s="1"/>
      <c r="AV36" s="1"/>
      <c r="AW36" s="1"/>
      <c r="AX36" s="1"/>
      <c r="AY36" s="1"/>
      <c r="AZ36" s="1"/>
      <c r="BA36" s="1"/>
      <c r="BB36" s="1"/>
      <c r="BC36" s="1"/>
      <c r="BD36" s="1"/>
      <c r="BE36" s="1"/>
      <c r="BF36" s="1"/>
      <c r="BG36" s="1"/>
      <c r="BH36" s="1"/>
      <c r="BI36" s="1"/>
    </row>
    <row r="37" spans="1:61" ht="15" customHeight="1" x14ac:dyDescent="0.2">
      <c r="A37" s="1"/>
      <c r="B37" s="319"/>
      <c r="C37" s="189"/>
      <c r="D37" s="190"/>
      <c r="E37" s="201"/>
      <c r="F37" s="189"/>
      <c r="G37" s="189"/>
      <c r="H37" s="189"/>
      <c r="I37" s="189"/>
      <c r="J37" s="73" t="str">
        <f ca="1">IF(AND('Mapa final'!$AY$14="Baja",'Mapa final'!$BA$14="Leve"),CONCATENATE("R2C",'Mapa final'!$AL$14),"")</f>
        <v/>
      </c>
      <c r="K37" s="74" t="str">
        <f ca="1">IF(AND('Mapa final'!$AY$15="Baja",'Mapa final'!$BA$15="Leve"),CONCATENATE("R2C",'Mapa final'!$AL$15),"")</f>
        <v/>
      </c>
      <c r="L37" s="74" t="e">
        <f>IF(AND('Mapa final'!#REF!="Baja",'Mapa final'!#REF!="Leve"),CONCATENATE("R2C",'Mapa final'!#REF!),"")</f>
        <v>#REF!</v>
      </c>
      <c r="M37" s="74" t="e">
        <f>IF(AND('Mapa final'!#REF!="Baja",'Mapa final'!#REF!="Leve"),CONCATENATE("R2C",'Mapa final'!#REF!),"")</f>
        <v>#REF!</v>
      </c>
      <c r="N37" s="74" t="e">
        <f>IF(AND('Mapa final'!#REF!="Baja",'Mapa final'!#REF!="Leve"),CONCATENATE("R2C",'Mapa final'!#REF!),"")</f>
        <v>#REF!</v>
      </c>
      <c r="O37" s="75" t="e">
        <f>IF(AND('Mapa final'!#REF!="Baja",'Mapa final'!#REF!="Leve"),CONCATENATE("R2C",'Mapa final'!#REF!),"")</f>
        <v>#REF!</v>
      </c>
      <c r="P37" s="64" t="str">
        <f ca="1">IF(AND('Mapa final'!$AY$14="Baja",'Mapa final'!$BA$14="Menor"),CONCATENATE("R2C",'Mapa final'!$AL$14),"")</f>
        <v/>
      </c>
      <c r="Q37" s="65" t="str">
        <f ca="1">IF(AND('Mapa final'!$AY$15="Baja",'Mapa final'!$BA$15="Menor"),CONCATENATE("R2C",'Mapa final'!$AL$15),"")</f>
        <v/>
      </c>
      <c r="R37" s="65" t="e">
        <f>IF(AND('Mapa final'!#REF!="Baja",'Mapa final'!#REF!="Menor"),CONCATENATE("R2C",'Mapa final'!#REF!),"")</f>
        <v>#REF!</v>
      </c>
      <c r="S37" s="65" t="e">
        <f>IF(AND('Mapa final'!#REF!="Baja",'Mapa final'!#REF!="Menor"),CONCATENATE("R2C",'Mapa final'!#REF!),"")</f>
        <v>#REF!</v>
      </c>
      <c r="T37" s="65" t="e">
        <f>IF(AND('Mapa final'!#REF!="Baja",'Mapa final'!#REF!="Menor"),CONCATENATE("R2C",'Mapa final'!#REF!),"")</f>
        <v>#REF!</v>
      </c>
      <c r="U37" s="66" t="e">
        <f>IF(AND('Mapa final'!#REF!="Baja",'Mapa final'!#REF!="Menor"),CONCATENATE("R2C",'Mapa final'!#REF!),"")</f>
        <v>#REF!</v>
      </c>
      <c r="V37" s="64" t="str">
        <f ca="1">IF(AND('Mapa final'!$AY$14="Baja",'Mapa final'!$BA$14="Moderado"),CONCATENATE("R2C",'Mapa final'!$AL$14),"")</f>
        <v>R2C1</v>
      </c>
      <c r="W37" s="65" t="str">
        <f ca="1">IF(AND('Mapa final'!$AY$15="Baja",'Mapa final'!$BA$15="Moderado"),CONCATENATE("R2C",'Mapa final'!$AL$15),"")</f>
        <v>R2C2</v>
      </c>
      <c r="X37" s="65" t="e">
        <f>IF(AND('Mapa final'!#REF!="Baja",'Mapa final'!#REF!="Moderado"),CONCATENATE("R2C",'Mapa final'!#REF!),"")</f>
        <v>#REF!</v>
      </c>
      <c r="Y37" s="65" t="e">
        <f>IF(AND('Mapa final'!#REF!="Baja",'Mapa final'!#REF!="Moderado"),CONCATENATE("R2C",'Mapa final'!#REF!),"")</f>
        <v>#REF!</v>
      </c>
      <c r="Z37" s="65" t="e">
        <f>IF(AND('Mapa final'!#REF!="Baja",'Mapa final'!#REF!="Moderado"),CONCATENATE("R2C",'Mapa final'!#REF!),"")</f>
        <v>#REF!</v>
      </c>
      <c r="AA37" s="66" t="e">
        <f>IF(AND('Mapa final'!#REF!="Baja",'Mapa final'!#REF!="Moderado"),CONCATENATE("R2C",'Mapa final'!#REF!),"")</f>
        <v>#REF!</v>
      </c>
      <c r="AB37" s="49" t="str">
        <f ca="1">IF(AND('Mapa final'!$AY$14="Baja",'Mapa final'!$BA$14="Mayor"),CONCATENATE("R2C",'Mapa final'!$AL$14),"")</f>
        <v/>
      </c>
      <c r="AC37" s="50" t="str">
        <f ca="1">IF(AND('Mapa final'!$AY$15="Baja",'Mapa final'!$BA$15="Mayor"),CONCATENATE("R2C",'Mapa final'!$AL$15),"")</f>
        <v/>
      </c>
      <c r="AD37" s="50" t="e">
        <f>IF(AND('Mapa final'!#REF!="Baja",'Mapa final'!#REF!="Mayor"),CONCATENATE("R2C",'Mapa final'!#REF!),"")</f>
        <v>#REF!</v>
      </c>
      <c r="AE37" s="50" t="e">
        <f>IF(AND('Mapa final'!#REF!="Baja",'Mapa final'!#REF!="Mayor"),CONCATENATE("R2C",'Mapa final'!#REF!),"")</f>
        <v>#REF!</v>
      </c>
      <c r="AF37" s="50" t="e">
        <f>IF(AND('Mapa final'!#REF!="Baja",'Mapa final'!#REF!="Mayor"),CONCATENATE("R2C",'Mapa final'!#REF!),"")</f>
        <v>#REF!</v>
      </c>
      <c r="AG37" s="51" t="e">
        <f>IF(AND('Mapa final'!#REF!="Baja",'Mapa final'!#REF!="Mayor"),CONCATENATE("R2C",'Mapa final'!#REF!),"")</f>
        <v>#REF!</v>
      </c>
      <c r="AH37" s="52" t="str">
        <f ca="1">IF(AND('Mapa final'!$AY$14="Baja",'Mapa final'!$BA$14="Catastrófico"),CONCATENATE("R2C",'Mapa final'!$AL$14),"")</f>
        <v/>
      </c>
      <c r="AI37" s="53" t="str">
        <f ca="1">IF(AND('Mapa final'!$AY$15="Baja",'Mapa final'!$BA$15="Catastrófico"),CONCATENATE("R2C",'Mapa final'!$AL$15),"")</f>
        <v/>
      </c>
      <c r="AJ37" s="53" t="e">
        <f>IF(AND('Mapa final'!#REF!="Baja",'Mapa final'!#REF!="Catastrófico"),CONCATENATE("R2C",'Mapa final'!#REF!),"")</f>
        <v>#REF!</v>
      </c>
      <c r="AK37" s="53" t="e">
        <f>IF(AND('Mapa final'!#REF!="Baja",'Mapa final'!#REF!="Catastrófico"),CONCATENATE("R2C",'Mapa final'!#REF!),"")</f>
        <v>#REF!</v>
      </c>
      <c r="AL37" s="53" t="e">
        <f>IF(AND('Mapa final'!#REF!="Baja",'Mapa final'!#REF!="Catastrófico"),CONCATENATE("R2C",'Mapa final'!#REF!),"")</f>
        <v>#REF!</v>
      </c>
      <c r="AM37" s="54" t="e">
        <f>IF(AND('Mapa final'!#REF!="Baja",'Mapa final'!#REF!="Catastrófico"),CONCATENATE("R2C",'Mapa final'!#REF!),"")</f>
        <v>#REF!</v>
      </c>
      <c r="AN37" s="1"/>
      <c r="AO37" s="328"/>
      <c r="AP37" s="189"/>
      <c r="AQ37" s="189"/>
      <c r="AR37" s="189"/>
      <c r="AS37" s="189"/>
      <c r="AT37" s="329"/>
      <c r="AU37" s="1"/>
      <c r="AV37" s="1"/>
      <c r="AW37" s="1"/>
      <c r="AX37" s="1"/>
      <c r="AY37" s="1"/>
      <c r="AZ37" s="1"/>
      <c r="BA37" s="1"/>
      <c r="BB37" s="1"/>
      <c r="BC37" s="1"/>
      <c r="BD37" s="1"/>
      <c r="BE37" s="1"/>
      <c r="BF37" s="1"/>
      <c r="BG37" s="1"/>
      <c r="BH37" s="1"/>
      <c r="BI37" s="1"/>
    </row>
    <row r="38" spans="1:61" ht="15" customHeight="1" x14ac:dyDescent="0.2">
      <c r="A38" s="1"/>
      <c r="B38" s="319"/>
      <c r="C38" s="189"/>
      <c r="D38" s="190"/>
      <c r="E38" s="201"/>
      <c r="F38" s="189"/>
      <c r="G38" s="189"/>
      <c r="H38" s="189"/>
      <c r="I38" s="189"/>
      <c r="J38" s="73" t="str">
        <f ca="1">IF(AND('Mapa final'!$AY$16="Baja",'Mapa final'!$BA$16="Leve"),CONCATENATE("R3C",'Mapa final'!$AL$16),"")</f>
        <v/>
      </c>
      <c r="K38" s="74" t="str">
        <f ca="1">IF(AND('Mapa final'!$AY$17="Baja",'Mapa final'!$BA$17="Leve"),CONCATENATE("R3C",'Mapa final'!$AL$17),"")</f>
        <v/>
      </c>
      <c r="L38" s="74" t="e">
        <f>IF(AND('Mapa final'!#REF!="Baja",'Mapa final'!#REF!="Leve"),CONCATENATE("R3C",'Mapa final'!#REF!),"")</f>
        <v>#REF!</v>
      </c>
      <c r="M38" s="74" t="e">
        <f>IF(AND('Mapa final'!#REF!="Baja",'Mapa final'!#REF!="Leve"),CONCATENATE("R3C",'Mapa final'!#REF!),"")</f>
        <v>#REF!</v>
      </c>
      <c r="N38" s="74" t="e">
        <f>IF(AND('Mapa final'!#REF!="Baja",'Mapa final'!#REF!="Leve"),CONCATENATE("R3C",'Mapa final'!#REF!),"")</f>
        <v>#REF!</v>
      </c>
      <c r="O38" s="75" t="e">
        <f>IF(AND('Mapa final'!#REF!="Baja",'Mapa final'!#REF!="Leve"),CONCATENATE("R3C",'Mapa final'!#REF!),"")</f>
        <v>#REF!</v>
      </c>
      <c r="P38" s="64" t="str">
        <f ca="1">IF(AND('Mapa final'!$AY$16="Baja",'Mapa final'!$BA$16="Menor"),CONCATENATE("R3C",'Mapa final'!$AL$16),"")</f>
        <v/>
      </c>
      <c r="Q38" s="65" t="str">
        <f ca="1">IF(AND('Mapa final'!$AY$17="Baja",'Mapa final'!$BA$17="Menor"),CONCATENATE("R3C",'Mapa final'!$AL$17),"")</f>
        <v/>
      </c>
      <c r="R38" s="65" t="e">
        <f>IF(AND('Mapa final'!#REF!="Baja",'Mapa final'!#REF!="Menor"),CONCATENATE("R3C",'Mapa final'!#REF!),"")</f>
        <v>#REF!</v>
      </c>
      <c r="S38" s="65" t="e">
        <f>IF(AND('Mapa final'!#REF!="Baja",'Mapa final'!#REF!="Menor"),CONCATENATE("R3C",'Mapa final'!#REF!),"")</f>
        <v>#REF!</v>
      </c>
      <c r="T38" s="65" t="e">
        <f>IF(AND('Mapa final'!#REF!="Baja",'Mapa final'!#REF!="Menor"),CONCATENATE("R3C",'Mapa final'!#REF!),"")</f>
        <v>#REF!</v>
      </c>
      <c r="U38" s="66" t="e">
        <f>IF(AND('Mapa final'!#REF!="Baja",'Mapa final'!#REF!="Menor"),CONCATENATE("R3C",'Mapa final'!#REF!),"")</f>
        <v>#REF!</v>
      </c>
      <c r="V38" s="64" t="str">
        <f ca="1">IF(AND('Mapa final'!$AY$16="Baja",'Mapa final'!$BA$16="Moderado"),CONCATENATE("R3C",'Mapa final'!$AL$16),"")</f>
        <v>R3C1</v>
      </c>
      <c r="W38" s="65" t="str">
        <f ca="1">IF(AND('Mapa final'!$AY$17="Baja",'Mapa final'!$BA$17="Moderado"),CONCATENATE("R3C",'Mapa final'!$AL$17),"")</f>
        <v>R3C2</v>
      </c>
      <c r="X38" s="65" t="e">
        <f>IF(AND('Mapa final'!#REF!="Baja",'Mapa final'!#REF!="Moderado"),CONCATENATE("R3C",'Mapa final'!#REF!),"")</f>
        <v>#REF!</v>
      </c>
      <c r="Y38" s="65" t="e">
        <f>IF(AND('Mapa final'!#REF!="Baja",'Mapa final'!#REF!="Moderado"),CONCATENATE("R3C",'Mapa final'!#REF!),"")</f>
        <v>#REF!</v>
      </c>
      <c r="Z38" s="65" t="e">
        <f>IF(AND('Mapa final'!#REF!="Baja",'Mapa final'!#REF!="Moderado"),CONCATENATE("R3C",'Mapa final'!#REF!),"")</f>
        <v>#REF!</v>
      </c>
      <c r="AA38" s="66" t="e">
        <f>IF(AND('Mapa final'!#REF!="Baja",'Mapa final'!#REF!="Moderado"),CONCATENATE("R3C",'Mapa final'!#REF!),"")</f>
        <v>#REF!</v>
      </c>
      <c r="AB38" s="49" t="str">
        <f ca="1">IF(AND('Mapa final'!$AY$16="Baja",'Mapa final'!$BA$16="Mayor"),CONCATENATE("R3C",'Mapa final'!$AL$16),"")</f>
        <v/>
      </c>
      <c r="AC38" s="50" t="str">
        <f ca="1">IF(AND('Mapa final'!$AY$17="Baja",'Mapa final'!$BA$17="Mayor"),CONCATENATE("R3C",'Mapa final'!$AL$17),"")</f>
        <v/>
      </c>
      <c r="AD38" s="50" t="e">
        <f>IF(AND('Mapa final'!#REF!="Baja",'Mapa final'!#REF!="Mayor"),CONCATENATE("R3C",'Mapa final'!#REF!),"")</f>
        <v>#REF!</v>
      </c>
      <c r="AE38" s="50" t="e">
        <f>IF(AND('Mapa final'!#REF!="Baja",'Mapa final'!#REF!="Mayor"),CONCATENATE("R3C",'Mapa final'!#REF!),"")</f>
        <v>#REF!</v>
      </c>
      <c r="AF38" s="50" t="e">
        <f>IF(AND('Mapa final'!#REF!="Baja",'Mapa final'!#REF!="Mayor"),CONCATENATE("R3C",'Mapa final'!#REF!),"")</f>
        <v>#REF!</v>
      </c>
      <c r="AG38" s="51" t="e">
        <f>IF(AND('Mapa final'!#REF!="Baja",'Mapa final'!#REF!="Mayor"),CONCATENATE("R3C",'Mapa final'!#REF!),"")</f>
        <v>#REF!</v>
      </c>
      <c r="AH38" s="52" t="str">
        <f ca="1">IF(AND('Mapa final'!$AY$16="Baja",'Mapa final'!$BA$16="Catastrófico"),CONCATENATE("R3C",'Mapa final'!$AL$16),"")</f>
        <v/>
      </c>
      <c r="AI38" s="53" t="str">
        <f ca="1">IF(AND('Mapa final'!$AY$17="Baja",'Mapa final'!$BA$17="Catastrófico"),CONCATENATE("R3C",'Mapa final'!$AL$17),"")</f>
        <v/>
      </c>
      <c r="AJ38" s="53" t="e">
        <f>IF(AND('Mapa final'!#REF!="Baja",'Mapa final'!#REF!="Catastrófico"),CONCATENATE("R3C",'Mapa final'!#REF!),"")</f>
        <v>#REF!</v>
      </c>
      <c r="AK38" s="53" t="e">
        <f>IF(AND('Mapa final'!#REF!="Baja",'Mapa final'!#REF!="Catastrófico"),CONCATENATE("R3C",'Mapa final'!#REF!),"")</f>
        <v>#REF!</v>
      </c>
      <c r="AL38" s="53" t="e">
        <f>IF(AND('Mapa final'!#REF!="Baja",'Mapa final'!#REF!="Catastrófico"),CONCATENATE("R3C",'Mapa final'!#REF!),"")</f>
        <v>#REF!</v>
      </c>
      <c r="AM38" s="54" t="e">
        <f>IF(AND('Mapa final'!#REF!="Baja",'Mapa final'!#REF!="Catastrófico"),CONCATENATE("R3C",'Mapa final'!#REF!),"")</f>
        <v>#REF!</v>
      </c>
      <c r="AN38" s="1"/>
      <c r="AO38" s="328"/>
      <c r="AP38" s="189"/>
      <c r="AQ38" s="189"/>
      <c r="AR38" s="189"/>
      <c r="AS38" s="189"/>
      <c r="AT38" s="329"/>
      <c r="AU38" s="1"/>
      <c r="AV38" s="1"/>
      <c r="AW38" s="1"/>
      <c r="AX38" s="1"/>
      <c r="AY38" s="1"/>
      <c r="AZ38" s="1"/>
      <c r="BA38" s="1"/>
      <c r="BB38" s="1"/>
      <c r="BC38" s="1"/>
      <c r="BD38" s="1"/>
      <c r="BE38" s="1"/>
      <c r="BF38" s="1"/>
      <c r="BG38" s="1"/>
      <c r="BH38" s="1"/>
      <c r="BI38" s="1"/>
    </row>
    <row r="39" spans="1:61" ht="15" customHeight="1" x14ac:dyDescent="0.2">
      <c r="A39" s="1"/>
      <c r="B39" s="319"/>
      <c r="C39" s="189"/>
      <c r="D39" s="190"/>
      <c r="E39" s="201"/>
      <c r="F39" s="189"/>
      <c r="G39" s="189"/>
      <c r="H39" s="189"/>
      <c r="I39" s="189"/>
      <c r="J39" s="73" t="str">
        <f ca="1">IF(AND('Mapa final'!$AY$18="Baja",'Mapa final'!$BA$18="Leve"),CONCATENATE("R4C",'Mapa final'!$AL$18),"")</f>
        <v/>
      </c>
      <c r="K39" s="74" t="str">
        <f ca="1">IF(AND('Mapa final'!$AY$19="Baja",'Mapa final'!$BA$19="Leve"),CONCATENATE("R4C",'Mapa final'!$AL$19),"")</f>
        <v/>
      </c>
      <c r="L39" s="74" t="e">
        <f>IF(AND('Mapa final'!#REF!="Baja",'Mapa final'!#REF!="Leve"),CONCATENATE("R4C",'Mapa final'!#REF!),"")</f>
        <v>#REF!</v>
      </c>
      <c r="M39" s="74" t="e">
        <f>IF(AND('Mapa final'!#REF!="Baja",'Mapa final'!#REF!="Leve"),CONCATENATE("R4C",'Mapa final'!#REF!),"")</f>
        <v>#REF!</v>
      </c>
      <c r="N39" s="74" t="e">
        <f>IF(AND('Mapa final'!#REF!="Baja",'Mapa final'!#REF!="Leve"),CONCATENATE("R4C",'Mapa final'!#REF!),"")</f>
        <v>#REF!</v>
      </c>
      <c r="O39" s="75" t="e">
        <f>IF(AND('Mapa final'!#REF!="Baja",'Mapa final'!#REF!="Leve"),CONCATENATE("R4C",'Mapa final'!#REF!),"")</f>
        <v>#REF!</v>
      </c>
      <c r="P39" s="64" t="str">
        <f ca="1">IF(AND('Mapa final'!$AY$18="Baja",'Mapa final'!$BA$18="Menor"),CONCATENATE("R4C",'Mapa final'!$AL$18),"")</f>
        <v/>
      </c>
      <c r="Q39" s="65" t="str">
        <f ca="1">IF(AND('Mapa final'!$AY$19="Baja",'Mapa final'!$BA$19="Menor"),CONCATENATE("R4C",'Mapa final'!$AL$19),"")</f>
        <v/>
      </c>
      <c r="R39" s="65" t="e">
        <f>IF(AND('Mapa final'!#REF!="Baja",'Mapa final'!#REF!="Menor"),CONCATENATE("R4C",'Mapa final'!#REF!),"")</f>
        <v>#REF!</v>
      </c>
      <c r="S39" s="65" t="e">
        <f>IF(AND('Mapa final'!#REF!="Baja",'Mapa final'!#REF!="Menor"),CONCATENATE("R4C",'Mapa final'!#REF!),"")</f>
        <v>#REF!</v>
      </c>
      <c r="T39" s="65" t="e">
        <f>IF(AND('Mapa final'!#REF!="Baja",'Mapa final'!#REF!="Menor"),CONCATENATE("R4C",'Mapa final'!#REF!),"")</f>
        <v>#REF!</v>
      </c>
      <c r="U39" s="66" t="e">
        <f>IF(AND('Mapa final'!#REF!="Baja",'Mapa final'!#REF!="Menor"),CONCATENATE("R4C",'Mapa final'!#REF!),"")</f>
        <v>#REF!</v>
      </c>
      <c r="V39" s="64" t="str">
        <f ca="1">IF(AND('Mapa final'!$AY$18="Baja",'Mapa final'!$BA$18="Moderado"),CONCATENATE("R4C",'Mapa final'!$AL$18),"")</f>
        <v>R4C1</v>
      </c>
      <c r="W39" s="65" t="str">
        <f ca="1">IF(AND('Mapa final'!$AY$19="Baja",'Mapa final'!$BA$19="Moderado"),CONCATENATE("R4C",'Mapa final'!$AL$19),"")</f>
        <v>R4C2</v>
      </c>
      <c r="X39" s="65" t="e">
        <f>IF(AND('Mapa final'!#REF!="Baja",'Mapa final'!#REF!="Moderado"),CONCATENATE("R4C",'Mapa final'!#REF!),"")</f>
        <v>#REF!</v>
      </c>
      <c r="Y39" s="65" t="e">
        <f>IF(AND('Mapa final'!#REF!="Baja",'Mapa final'!#REF!="Moderado"),CONCATENATE("R4C",'Mapa final'!#REF!),"")</f>
        <v>#REF!</v>
      </c>
      <c r="Z39" s="65" t="e">
        <f>IF(AND('Mapa final'!#REF!="Baja",'Mapa final'!#REF!="Moderado"),CONCATENATE("R4C",'Mapa final'!#REF!),"")</f>
        <v>#REF!</v>
      </c>
      <c r="AA39" s="66" t="e">
        <f>IF(AND('Mapa final'!#REF!="Baja",'Mapa final'!#REF!="Moderado"),CONCATENATE("R4C",'Mapa final'!#REF!),"")</f>
        <v>#REF!</v>
      </c>
      <c r="AB39" s="49" t="str">
        <f ca="1">IF(AND('Mapa final'!$AY$18="Baja",'Mapa final'!$BA$18="Mayor"),CONCATENATE("R4C",'Mapa final'!$AL$18),"")</f>
        <v/>
      </c>
      <c r="AC39" s="50" t="str">
        <f ca="1">IF(AND('Mapa final'!$AY$19="Baja",'Mapa final'!$BA$19="Mayor"),CONCATENATE("R4C",'Mapa final'!$AL$19),"")</f>
        <v/>
      </c>
      <c r="AD39" s="50" t="e">
        <f>IF(AND('Mapa final'!#REF!="Baja",'Mapa final'!#REF!="Mayor"),CONCATENATE("R4C",'Mapa final'!#REF!),"")</f>
        <v>#REF!</v>
      </c>
      <c r="AE39" s="50" t="e">
        <f>IF(AND('Mapa final'!#REF!="Baja",'Mapa final'!#REF!="Mayor"),CONCATENATE("R4C",'Mapa final'!#REF!),"")</f>
        <v>#REF!</v>
      </c>
      <c r="AF39" s="50" t="e">
        <f>IF(AND('Mapa final'!#REF!="Baja",'Mapa final'!#REF!="Mayor"),CONCATENATE("R4C",'Mapa final'!#REF!),"")</f>
        <v>#REF!</v>
      </c>
      <c r="AG39" s="51" t="e">
        <f>IF(AND('Mapa final'!#REF!="Baja",'Mapa final'!#REF!="Mayor"),CONCATENATE("R4C",'Mapa final'!#REF!),"")</f>
        <v>#REF!</v>
      </c>
      <c r="AH39" s="52" t="str">
        <f ca="1">IF(AND('Mapa final'!$AY$18="Baja",'Mapa final'!$BA$18="Catastrófico"),CONCATENATE("R4C",'Mapa final'!$AL$18),"")</f>
        <v/>
      </c>
      <c r="AI39" s="53" t="str">
        <f ca="1">IF(AND('Mapa final'!$AY$19="Baja",'Mapa final'!$BA$19="Catastrófico"),CONCATENATE("R4C",'Mapa final'!$AL$19),"")</f>
        <v/>
      </c>
      <c r="AJ39" s="53" t="e">
        <f>IF(AND('Mapa final'!#REF!="Baja",'Mapa final'!#REF!="Catastrófico"),CONCATENATE("R4C",'Mapa final'!#REF!),"")</f>
        <v>#REF!</v>
      </c>
      <c r="AK39" s="53" t="e">
        <f>IF(AND('Mapa final'!#REF!="Baja",'Mapa final'!#REF!="Catastrófico"),CONCATENATE("R4C",'Mapa final'!#REF!),"")</f>
        <v>#REF!</v>
      </c>
      <c r="AL39" s="53" t="e">
        <f>IF(AND('Mapa final'!#REF!="Baja",'Mapa final'!#REF!="Catastrófico"),CONCATENATE("R4C",'Mapa final'!#REF!),"")</f>
        <v>#REF!</v>
      </c>
      <c r="AM39" s="54" t="e">
        <f>IF(AND('Mapa final'!#REF!="Baja",'Mapa final'!#REF!="Catastrófico"),CONCATENATE("R4C",'Mapa final'!#REF!),"")</f>
        <v>#REF!</v>
      </c>
      <c r="AN39" s="1"/>
      <c r="AO39" s="328"/>
      <c r="AP39" s="189"/>
      <c r="AQ39" s="189"/>
      <c r="AR39" s="189"/>
      <c r="AS39" s="189"/>
      <c r="AT39" s="329"/>
      <c r="AU39" s="1"/>
      <c r="AV39" s="1"/>
      <c r="AW39" s="1"/>
      <c r="AX39" s="1"/>
      <c r="AY39" s="1"/>
      <c r="AZ39" s="1"/>
      <c r="BA39" s="1"/>
      <c r="BB39" s="1"/>
      <c r="BC39" s="1"/>
      <c r="BD39" s="1"/>
      <c r="BE39" s="1"/>
      <c r="BF39" s="1"/>
      <c r="BG39" s="1"/>
      <c r="BH39" s="1"/>
      <c r="BI39" s="1"/>
    </row>
    <row r="40" spans="1:61" ht="15" customHeight="1" x14ac:dyDescent="0.2">
      <c r="A40" s="1"/>
      <c r="B40" s="319"/>
      <c r="C40" s="189"/>
      <c r="D40" s="190"/>
      <c r="E40" s="201"/>
      <c r="F40" s="189"/>
      <c r="G40" s="189"/>
      <c r="H40" s="189"/>
      <c r="I40" s="189"/>
      <c r="J40" s="73" t="str">
        <f ca="1">IF(AND('Mapa final'!$AY$32="Baja",'Mapa final'!$BA$32="Leve"),CONCATENATE("R5C",'Mapa final'!$AL$32),"")</f>
        <v/>
      </c>
      <c r="K40" s="74" t="str">
        <f ca="1">IF(AND('Mapa final'!$AY$33="Baja",'Mapa final'!$BA$33="Leve"),CONCATENATE("R5C",'Mapa final'!$AL$33),"")</f>
        <v/>
      </c>
      <c r="L40" s="74" t="str">
        <f ca="1">IF(AND('Mapa final'!$AY$34="Baja",'Mapa final'!$BA$34="Leve"),CONCATENATE("R5C",'Mapa final'!$AL$34),"")</f>
        <v/>
      </c>
      <c r="M40" s="74" t="str">
        <f ca="1">IF(AND('Mapa final'!$AY$35="Baja",'Mapa final'!$BA$35="Leve"),CONCATENATE("R5C",'Mapa final'!$AL$35),"")</f>
        <v/>
      </c>
      <c r="N40" s="74" t="e">
        <f>IF(AND('Mapa final'!#REF!="Baja",'Mapa final'!#REF!="Leve"),CONCATENATE("R5C",'Mapa final'!#REF!),"")</f>
        <v>#REF!</v>
      </c>
      <c r="O40" s="75" t="e">
        <f>IF(AND('Mapa final'!#REF!="Baja",'Mapa final'!#REF!="Leve"),CONCATENATE("R5C",'Mapa final'!#REF!),"")</f>
        <v>#REF!</v>
      </c>
      <c r="P40" s="64" t="str">
        <f ca="1">IF(AND('Mapa final'!$AY$32="Baja",'Mapa final'!$BA$32="Menor"),CONCATENATE("R5C",'Mapa final'!$AL$32),"")</f>
        <v/>
      </c>
      <c r="Q40" s="65" t="str">
        <f ca="1">IF(AND('Mapa final'!$AY$33="Baja",'Mapa final'!$BA$33="Menor"),CONCATENATE("R5C",'Mapa final'!$AL$33),"")</f>
        <v/>
      </c>
      <c r="R40" s="65" t="str">
        <f ca="1">IF(AND('Mapa final'!$AY$34="Baja",'Mapa final'!$BA$34="Menor"),CONCATENATE("R5C",'Mapa final'!$AL$34),"")</f>
        <v/>
      </c>
      <c r="S40" s="65" t="str">
        <f ca="1">IF(AND('Mapa final'!$AY$35="Baja",'Mapa final'!$BA$35="Menor"),CONCATENATE("R5C",'Mapa final'!$AL$35),"")</f>
        <v/>
      </c>
      <c r="T40" s="65" t="e">
        <f>IF(AND('Mapa final'!#REF!="Baja",'Mapa final'!#REF!="Menor"),CONCATENATE("R5C",'Mapa final'!#REF!),"")</f>
        <v>#REF!</v>
      </c>
      <c r="U40" s="66" t="e">
        <f>IF(AND('Mapa final'!#REF!="Baja",'Mapa final'!#REF!="Menor"),CONCATENATE("R5C",'Mapa final'!#REF!),"")</f>
        <v>#REF!</v>
      </c>
      <c r="V40" s="64" t="str">
        <f ca="1">IF(AND('Mapa final'!$AY$32="Baja",'Mapa final'!$BA$32="Moderado"),CONCATENATE("R5C",'Mapa final'!$AL$32),"")</f>
        <v/>
      </c>
      <c r="W40" s="65" t="str">
        <f ca="1">IF(AND('Mapa final'!$AY$33="Baja",'Mapa final'!$BA$33="Moderado"),CONCATENATE("R5C",'Mapa final'!$AL$33),"")</f>
        <v>R5C2</v>
      </c>
      <c r="X40" s="65" t="str">
        <f ca="1">IF(AND('Mapa final'!$AY$34="Baja",'Mapa final'!$BA$34="Moderado"),CONCATENATE("R5C",'Mapa final'!$AL$34),"")</f>
        <v/>
      </c>
      <c r="Y40" s="65" t="str">
        <f ca="1">IF(AND('Mapa final'!$AY$35="Baja",'Mapa final'!$BA$35="Moderado"),CONCATENATE("R5C",'Mapa final'!$AL$35),"")</f>
        <v/>
      </c>
      <c r="Z40" s="65" t="e">
        <f>IF(AND('Mapa final'!#REF!="Baja",'Mapa final'!#REF!="Moderado"),CONCATENATE("R5C",'Mapa final'!#REF!),"")</f>
        <v>#REF!</v>
      </c>
      <c r="AA40" s="66" t="e">
        <f>IF(AND('Mapa final'!#REF!="Baja",'Mapa final'!#REF!="Moderado"),CONCATENATE("R5C",'Mapa final'!#REF!),"")</f>
        <v>#REF!</v>
      </c>
      <c r="AB40" s="49" t="str">
        <f ca="1">IF(AND('Mapa final'!$AY$32="Baja",'Mapa final'!$BA$32="Mayor"),CONCATENATE("R5C",'Mapa final'!$AL$32),"")</f>
        <v>R5C1</v>
      </c>
      <c r="AC40" s="50" t="str">
        <f ca="1">IF(AND('Mapa final'!$AY$33="Baja",'Mapa final'!$BA$33="Mayor"),CONCATENATE("R5C",'Mapa final'!$AL$33),"")</f>
        <v/>
      </c>
      <c r="AD40" s="50" t="str">
        <f ca="1">IF(AND('Mapa final'!$AY$34="Baja",'Mapa final'!$BA$34="Mayor"),CONCATENATE("R5C",'Mapa final'!$AL$34),"")</f>
        <v/>
      </c>
      <c r="AE40" s="50" t="str">
        <f ca="1">IF(AND('Mapa final'!$AY$35="Baja",'Mapa final'!$BA$35="Mayor"),CONCATENATE("R5C",'Mapa final'!$AL$35),"")</f>
        <v/>
      </c>
      <c r="AF40" s="50" t="e">
        <f>IF(AND('Mapa final'!#REF!="Baja",'Mapa final'!#REF!="Mayor"),CONCATENATE("R5C",'Mapa final'!#REF!),"")</f>
        <v>#REF!</v>
      </c>
      <c r="AG40" s="51" t="e">
        <f>IF(AND('Mapa final'!#REF!="Baja",'Mapa final'!#REF!="Mayor"),CONCATENATE("R5C",'Mapa final'!#REF!),"")</f>
        <v>#REF!</v>
      </c>
      <c r="AH40" s="52" t="str">
        <f ca="1">IF(AND('Mapa final'!$AY$32="Baja",'Mapa final'!$BA$32="Catastrófico"),CONCATENATE("R5C",'Mapa final'!$AL$32),"")</f>
        <v/>
      </c>
      <c r="AI40" s="53" t="str">
        <f ca="1">IF(AND('Mapa final'!$AY$33="Baja",'Mapa final'!$BA$33="Catastrófico"),CONCATENATE("R5C",'Mapa final'!$AL$33),"")</f>
        <v/>
      </c>
      <c r="AJ40" s="53" t="str">
        <f ca="1">IF(AND('Mapa final'!$AY$34="Baja",'Mapa final'!$BA$34="Catastrófico"),CONCATENATE("R5C",'Mapa final'!$AL$34),"")</f>
        <v/>
      </c>
      <c r="AK40" s="53" t="str">
        <f ca="1">IF(AND('Mapa final'!$AY$35="Baja",'Mapa final'!$BA$35="Catastrófico"),CONCATENATE("R5C",'Mapa final'!$AL$35),"")</f>
        <v/>
      </c>
      <c r="AL40" s="53" t="e">
        <f>IF(AND('Mapa final'!#REF!="Baja",'Mapa final'!#REF!="Catastrófico"),CONCATENATE("R5C",'Mapa final'!#REF!),"")</f>
        <v>#REF!</v>
      </c>
      <c r="AM40" s="54" t="e">
        <f>IF(AND('Mapa final'!#REF!="Baja",'Mapa final'!#REF!="Catastrófico"),CONCATENATE("R5C",'Mapa final'!#REF!),"")</f>
        <v>#REF!</v>
      </c>
      <c r="AN40" s="1"/>
      <c r="AO40" s="328"/>
      <c r="AP40" s="189"/>
      <c r="AQ40" s="189"/>
      <c r="AR40" s="189"/>
      <c r="AS40" s="189"/>
      <c r="AT40" s="329"/>
      <c r="AU40" s="1"/>
      <c r="AV40" s="1"/>
      <c r="AW40" s="1"/>
      <c r="AX40" s="1"/>
      <c r="AY40" s="1"/>
      <c r="AZ40" s="1"/>
      <c r="BA40" s="1"/>
      <c r="BB40" s="1"/>
      <c r="BC40" s="1"/>
      <c r="BD40" s="1"/>
      <c r="BE40" s="1"/>
      <c r="BF40" s="1"/>
      <c r="BG40" s="1"/>
      <c r="BH40" s="1"/>
      <c r="BI40" s="1"/>
    </row>
    <row r="41" spans="1:61" ht="15" customHeight="1" x14ac:dyDescent="0.2">
      <c r="A41" s="1"/>
      <c r="B41" s="319"/>
      <c r="C41" s="189"/>
      <c r="D41" s="190"/>
      <c r="E41" s="201"/>
      <c r="F41" s="189"/>
      <c r="G41" s="189"/>
      <c r="H41" s="189"/>
      <c r="I41" s="189"/>
      <c r="J41" s="73" t="str">
        <f ca="1">IF(AND('Mapa final'!$AY$64="Baja",'Mapa final'!$BA$64="Leve"),CONCATENATE("R6C",'Mapa final'!$AL$64),"")</f>
        <v/>
      </c>
      <c r="K41" s="74" t="str">
        <f>IF(AND('Mapa final'!$AY$65="Baja",'Mapa final'!$BA$65="Leve"),CONCATENATE("R6C",'Mapa final'!$AL$65),"")</f>
        <v>R6C2</v>
      </c>
      <c r="L41" s="74" t="str">
        <f>IF(AND('Mapa final'!$AY$66="Baja",'Mapa final'!$BA$66="Leve"),CONCATENATE("R6C",'Mapa final'!$AL$66),"")</f>
        <v>R6C3</v>
      </c>
      <c r="M41" s="74" t="e">
        <f>IF(AND('Mapa final'!#REF!="Baja",'Mapa final'!#REF!="Leve"),CONCATENATE("R6C",'Mapa final'!#REF!),"")</f>
        <v>#REF!</v>
      </c>
      <c r="N41" s="74" t="e">
        <f>IF(AND('Mapa final'!#REF!="Baja",'Mapa final'!#REF!="Leve"),CONCATENATE("R6C",'Mapa final'!#REF!),"")</f>
        <v>#REF!</v>
      </c>
      <c r="O41" s="75" t="e">
        <f>IF(AND('Mapa final'!#REF!="Baja",'Mapa final'!#REF!="Leve"),CONCATENATE("R6C",'Mapa final'!#REF!),"")</f>
        <v>#REF!</v>
      </c>
      <c r="P41" s="64" t="str">
        <f ca="1">IF(AND('Mapa final'!$AY$64="Baja",'Mapa final'!$BA$64="Menor"),CONCATENATE("R6C",'Mapa final'!$AL$64),"")</f>
        <v/>
      </c>
      <c r="Q41" s="65" t="str">
        <f>IF(AND('Mapa final'!$AY$65="Baja",'Mapa final'!$BA$65="Menor"),CONCATENATE("R6C",'Mapa final'!$AL$65),"")</f>
        <v/>
      </c>
      <c r="R41" s="65" t="str">
        <f>IF(AND('Mapa final'!$AY$66="Baja",'Mapa final'!$BA$66="Menor"),CONCATENATE("R6C",'Mapa final'!$AL$66),"")</f>
        <v/>
      </c>
      <c r="S41" s="65" t="e">
        <f>IF(AND('Mapa final'!#REF!="Baja",'Mapa final'!#REF!="Menor"),CONCATENATE("R6C",'Mapa final'!#REF!),"")</f>
        <v>#REF!</v>
      </c>
      <c r="T41" s="65" t="e">
        <f>IF(AND('Mapa final'!#REF!="Baja",'Mapa final'!#REF!="Menor"),CONCATENATE("R6C",'Mapa final'!#REF!),"")</f>
        <v>#REF!</v>
      </c>
      <c r="U41" s="66" t="e">
        <f>IF(AND('Mapa final'!#REF!="Baja",'Mapa final'!#REF!="Menor"),CONCATENATE("R6C",'Mapa final'!#REF!),"")</f>
        <v>#REF!</v>
      </c>
      <c r="V41" s="64" t="str">
        <f ca="1">IF(AND('Mapa final'!$AY$64="Baja",'Mapa final'!$BA$64="Moderado"),CONCATENATE("R6C",'Mapa final'!$AL$64),"")</f>
        <v/>
      </c>
      <c r="W41" s="65" t="str">
        <f>IF(AND('Mapa final'!$AY$65="Baja",'Mapa final'!$BA$65="Moderado"),CONCATENATE("R6C",'Mapa final'!$AL$65),"")</f>
        <v/>
      </c>
      <c r="X41" s="65" t="str">
        <f>IF(AND('Mapa final'!$AY$66="Baja",'Mapa final'!$BA$66="Moderado"),CONCATENATE("R6C",'Mapa final'!$AL$66),"")</f>
        <v/>
      </c>
      <c r="Y41" s="65" t="e">
        <f>IF(AND('Mapa final'!#REF!="Baja",'Mapa final'!#REF!="Moderado"),CONCATENATE("R6C",'Mapa final'!#REF!),"")</f>
        <v>#REF!</v>
      </c>
      <c r="Z41" s="65" t="e">
        <f>IF(AND('Mapa final'!#REF!="Baja",'Mapa final'!#REF!="Moderado"),CONCATENATE("R6C",'Mapa final'!#REF!),"")</f>
        <v>#REF!</v>
      </c>
      <c r="AA41" s="66" t="e">
        <f>IF(AND('Mapa final'!#REF!="Baja",'Mapa final'!#REF!="Moderado"),CONCATENATE("R6C",'Mapa final'!#REF!),"")</f>
        <v>#REF!</v>
      </c>
      <c r="AB41" s="49" t="str">
        <f ca="1">IF(AND('Mapa final'!$AY$64="Baja",'Mapa final'!$BA$64="Mayor"),CONCATENATE("R6C",'Mapa final'!$AL$64),"")</f>
        <v/>
      </c>
      <c r="AC41" s="50" t="str">
        <f>IF(AND('Mapa final'!$AY$65="Baja",'Mapa final'!$BA$65="Mayor"),CONCATENATE("R6C",'Mapa final'!$AL$65),"")</f>
        <v/>
      </c>
      <c r="AD41" s="50" t="str">
        <f>IF(AND('Mapa final'!$AY$66="Baja",'Mapa final'!$BA$66="Mayor"),CONCATENATE("R6C",'Mapa final'!$AL$66),"")</f>
        <v/>
      </c>
      <c r="AE41" s="50" t="e">
        <f>IF(AND('Mapa final'!#REF!="Baja",'Mapa final'!#REF!="Mayor"),CONCATENATE("R6C",'Mapa final'!#REF!),"")</f>
        <v>#REF!</v>
      </c>
      <c r="AF41" s="50" t="e">
        <f>IF(AND('Mapa final'!#REF!="Baja",'Mapa final'!#REF!="Mayor"),CONCATENATE("R6C",'Mapa final'!#REF!),"")</f>
        <v>#REF!</v>
      </c>
      <c r="AG41" s="51" t="e">
        <f>IF(AND('Mapa final'!#REF!="Baja",'Mapa final'!#REF!="Mayor"),CONCATENATE("R6C",'Mapa final'!#REF!),"")</f>
        <v>#REF!</v>
      </c>
      <c r="AH41" s="52" t="str">
        <f ca="1">IF(AND('Mapa final'!$AY$64="Baja",'Mapa final'!$BA$64="Catastrófico"),CONCATENATE("R6C",'Mapa final'!$AL$64),"")</f>
        <v/>
      </c>
      <c r="AI41" s="53" t="str">
        <f>IF(AND('Mapa final'!$AY$65="Baja",'Mapa final'!$BA$65="Catastrófico"),CONCATENATE("R6C",'Mapa final'!$AL$65),"")</f>
        <v/>
      </c>
      <c r="AJ41" s="53" t="str">
        <f>IF(AND('Mapa final'!$AY$66="Baja",'Mapa final'!$BA$66="Catastrófico"),CONCATENATE("R6C",'Mapa final'!$AL$66),"")</f>
        <v/>
      </c>
      <c r="AK41" s="53" t="e">
        <f>IF(AND('Mapa final'!#REF!="Baja",'Mapa final'!#REF!="Catastrófico"),CONCATENATE("R6C",'Mapa final'!#REF!),"")</f>
        <v>#REF!</v>
      </c>
      <c r="AL41" s="53" t="e">
        <f>IF(AND('Mapa final'!#REF!="Baja",'Mapa final'!#REF!="Catastrófico"),CONCATENATE("R6C",'Mapa final'!#REF!),"")</f>
        <v>#REF!</v>
      </c>
      <c r="AM41" s="54" t="e">
        <f>IF(AND('Mapa final'!#REF!="Baja",'Mapa final'!#REF!="Catastrófico"),CONCATENATE("R6C",'Mapa final'!#REF!),"")</f>
        <v>#REF!</v>
      </c>
      <c r="AN41" s="1"/>
      <c r="AO41" s="328"/>
      <c r="AP41" s="189"/>
      <c r="AQ41" s="189"/>
      <c r="AR41" s="189"/>
      <c r="AS41" s="189"/>
      <c r="AT41" s="329"/>
      <c r="AU41" s="1"/>
      <c r="AV41" s="1"/>
      <c r="AW41" s="1"/>
      <c r="AX41" s="1"/>
      <c r="AY41" s="1"/>
      <c r="AZ41" s="1"/>
      <c r="BA41" s="1"/>
      <c r="BB41" s="1"/>
      <c r="BC41" s="1"/>
      <c r="BD41" s="1"/>
      <c r="BE41" s="1"/>
      <c r="BF41" s="1"/>
      <c r="BG41" s="1"/>
      <c r="BH41" s="1"/>
      <c r="BI41" s="1"/>
    </row>
    <row r="42" spans="1:61" ht="15" customHeight="1" x14ac:dyDescent="0.2">
      <c r="A42" s="1"/>
      <c r="B42" s="319"/>
      <c r="C42" s="189"/>
      <c r="D42" s="190"/>
      <c r="E42" s="201"/>
      <c r="F42" s="189"/>
      <c r="G42" s="189"/>
      <c r="H42" s="189"/>
      <c r="I42" s="189"/>
      <c r="J42" s="73" t="str">
        <f>IF(AND('Mapa final'!$AY$82="Baja",'Mapa final'!$BA$82="Leve"),CONCATENATE("R7C",'Mapa final'!$AL$82),"")</f>
        <v/>
      </c>
      <c r="K42" s="74" t="str">
        <f>IF(AND('Mapa final'!$AY$83="Baja",'Mapa final'!$BA$83="Leve"),CONCATENATE("R7C",'Mapa final'!$AL$83),"")</f>
        <v/>
      </c>
      <c r="L42" s="74" t="str">
        <f>IF(AND('Mapa final'!$AY$84="Baja",'Mapa final'!$BA$84="Leve"),CONCATENATE("R7C",'Mapa final'!$AL$84),"")</f>
        <v/>
      </c>
      <c r="M42" s="74" t="str">
        <f>IF(AND('Mapa final'!$AY$85="Baja",'Mapa final'!$BA$85="Leve"),CONCATENATE("R7C",'Mapa final'!$AL$85),"")</f>
        <v/>
      </c>
      <c r="N42" s="74" t="str">
        <f>IF(AND('Mapa final'!$AY$86="Baja",'Mapa final'!$BA$86="Leve"),CONCATENATE("R7C",'Mapa final'!$AL$86),"")</f>
        <v/>
      </c>
      <c r="O42" s="75" t="str">
        <f>IF(AND('Mapa final'!$AY$87="Baja",'Mapa final'!$BA$87="Leve"),CONCATENATE("R7C",'Mapa final'!$AL$87),"")</f>
        <v/>
      </c>
      <c r="P42" s="64" t="str">
        <f>IF(AND('Mapa final'!$AY$82="Baja",'Mapa final'!$BA$82="Menor"),CONCATENATE("R7C",'Mapa final'!$AL$82),"")</f>
        <v/>
      </c>
      <c r="Q42" s="65" t="str">
        <f>IF(AND('Mapa final'!$AY$83="Baja",'Mapa final'!$BA$83="Menor"),CONCATENATE("R7C",'Mapa final'!$AL$83),"")</f>
        <v/>
      </c>
      <c r="R42" s="65" t="str">
        <f>IF(AND('Mapa final'!$AY$84="Baja",'Mapa final'!$BA$84="Menor"),CONCATENATE("R7C",'Mapa final'!$AL$84),"")</f>
        <v/>
      </c>
      <c r="S42" s="65" t="str">
        <f>IF(AND('Mapa final'!$AY$85="Baja",'Mapa final'!$BA$85="Menor"),CONCATENATE("R7C",'Mapa final'!$AL$85),"")</f>
        <v/>
      </c>
      <c r="T42" s="65" t="str">
        <f>IF(AND('Mapa final'!$AY$86="Baja",'Mapa final'!$BA$86="Menor"),CONCATENATE("R7C",'Mapa final'!$AL$86),"")</f>
        <v/>
      </c>
      <c r="U42" s="66" t="str">
        <f>IF(AND('Mapa final'!$AY$87="Baja",'Mapa final'!$BA$87="Menor"),CONCATENATE("R7C",'Mapa final'!$AL$87),"")</f>
        <v/>
      </c>
      <c r="V42" s="64" t="str">
        <f>IF(AND('Mapa final'!$AY$82="Baja",'Mapa final'!$BA$82="Moderado"),CONCATENATE("R7C",'Mapa final'!$AL$82),"")</f>
        <v>R7C1</v>
      </c>
      <c r="W42" s="65" t="str">
        <f>IF(AND('Mapa final'!$AY$83="Baja",'Mapa final'!$BA$83="Moderado"),CONCATENATE("R7C",'Mapa final'!$AL$83),"")</f>
        <v/>
      </c>
      <c r="X42" s="65" t="str">
        <f>IF(AND('Mapa final'!$AY$84="Baja",'Mapa final'!$BA$84="Moderado"),CONCATENATE("R7C",'Mapa final'!$AL$84),"")</f>
        <v/>
      </c>
      <c r="Y42" s="65" t="str">
        <f>IF(AND('Mapa final'!$AY$85="Baja",'Mapa final'!$BA$85="Moderado"),CONCATENATE("R7C",'Mapa final'!$AL$85),"")</f>
        <v>R7C1</v>
      </c>
      <c r="Z42" s="65" t="str">
        <f>IF(AND('Mapa final'!$AY$86="Baja",'Mapa final'!$BA$86="Moderado"),CONCATENATE("R7C",'Mapa final'!$AL$86),"")</f>
        <v/>
      </c>
      <c r="AA42" s="66" t="str">
        <f>IF(AND('Mapa final'!$AY$87="Baja",'Mapa final'!$BA$87="Moderado"),CONCATENATE("R7C",'Mapa final'!$AL$87),"")</f>
        <v/>
      </c>
      <c r="AB42" s="49" t="str">
        <f>IF(AND('Mapa final'!$AY$82="Baja",'Mapa final'!$BA$82="Mayor"),CONCATENATE("R7C",'Mapa final'!$AL$82),"")</f>
        <v/>
      </c>
      <c r="AC42" s="50" t="str">
        <f>IF(AND('Mapa final'!$AY$83="Baja",'Mapa final'!$BA$83="Mayor"),CONCATENATE("R7C",'Mapa final'!$AL$83),"")</f>
        <v/>
      </c>
      <c r="AD42" s="50" t="str">
        <f>IF(AND('Mapa final'!$AY$84="Baja",'Mapa final'!$BA$84="Mayor"),CONCATENATE("R7C",'Mapa final'!$AL$84),"")</f>
        <v/>
      </c>
      <c r="AE42" s="50" t="str">
        <f>IF(AND('Mapa final'!$AY$85="Baja",'Mapa final'!$BA$85="Mayor"),CONCATENATE("R7C",'Mapa final'!$AL$85),"")</f>
        <v/>
      </c>
      <c r="AF42" s="50" t="str">
        <f>IF(AND('Mapa final'!$AY$86="Baja",'Mapa final'!$BA$86="Mayor"),CONCATENATE("R7C",'Mapa final'!$AL$86),"")</f>
        <v/>
      </c>
      <c r="AG42" s="51" t="str">
        <f>IF(AND('Mapa final'!$AY$87="Baja",'Mapa final'!$BA$87="Mayor"),CONCATENATE("R7C",'Mapa final'!$AL$87),"")</f>
        <v/>
      </c>
      <c r="AH42" s="52" t="str">
        <f>IF(AND('Mapa final'!$AY$82="Baja",'Mapa final'!$BA$82="Catastrófico"),CONCATENATE("R7C",'Mapa final'!$AL$82),"")</f>
        <v/>
      </c>
      <c r="AI42" s="53" t="str">
        <f>IF(AND('Mapa final'!$AY$83="Baja",'Mapa final'!$BA$83="Catastrófico"),CONCATENATE("R7C",'Mapa final'!$AL$83),"")</f>
        <v/>
      </c>
      <c r="AJ42" s="53" t="str">
        <f>IF(AND('Mapa final'!$AY$84="Baja",'Mapa final'!$BA$84="Catastrófico"),CONCATENATE("R7C",'Mapa final'!$AL$84),"")</f>
        <v/>
      </c>
      <c r="AK42" s="53" t="str">
        <f>IF(AND('Mapa final'!$AY$85="Baja",'Mapa final'!$BA$85="Catastrófico"),CONCATENATE("R7C",'Mapa final'!$AL$85),"")</f>
        <v/>
      </c>
      <c r="AL42" s="53" t="str">
        <f>IF(AND('Mapa final'!$AY$86="Baja",'Mapa final'!$BA$86="Catastrófico"),CONCATENATE("R7C",'Mapa final'!$AL$86),"")</f>
        <v/>
      </c>
      <c r="AM42" s="54" t="str">
        <f>IF(AND('Mapa final'!$AY$87="Baja",'Mapa final'!$BA$87="Catastrófico"),CONCATENATE("R7C",'Mapa final'!$AL$87),"")</f>
        <v/>
      </c>
      <c r="AN42" s="1"/>
      <c r="AO42" s="328"/>
      <c r="AP42" s="189"/>
      <c r="AQ42" s="189"/>
      <c r="AR42" s="189"/>
      <c r="AS42" s="189"/>
      <c r="AT42" s="329"/>
      <c r="AU42" s="1"/>
      <c r="AV42" s="1"/>
      <c r="AW42" s="1"/>
      <c r="AX42" s="1"/>
      <c r="AY42" s="1"/>
      <c r="AZ42" s="1"/>
      <c r="BA42" s="1"/>
      <c r="BB42" s="1"/>
      <c r="BC42" s="1"/>
      <c r="BD42" s="1"/>
      <c r="BE42" s="1"/>
      <c r="BF42" s="1"/>
      <c r="BG42" s="1"/>
      <c r="BH42" s="1"/>
      <c r="BI42" s="1"/>
    </row>
    <row r="43" spans="1:61" ht="15" customHeight="1" x14ac:dyDescent="0.2">
      <c r="A43" s="1"/>
      <c r="B43" s="319"/>
      <c r="C43" s="189"/>
      <c r="D43" s="190"/>
      <c r="E43" s="201"/>
      <c r="F43" s="189"/>
      <c r="G43" s="189"/>
      <c r="H43" s="189"/>
      <c r="I43" s="189"/>
      <c r="J43" s="73" t="str">
        <f>IF(AND('Mapa final'!$AY$88="Baja",'Mapa final'!$BA$88="Leve"),CONCATENATE("R8C",'Mapa final'!$AL$88),"")</f>
        <v/>
      </c>
      <c r="K43" s="74" t="str">
        <f>IF(AND('Mapa final'!$AY$89="Baja",'Mapa final'!$BA$89="Leve"),CONCATENATE("R8C",'Mapa final'!$AL$89),"")</f>
        <v/>
      </c>
      <c r="L43" s="74" t="str">
        <f>IF(AND('Mapa final'!$AY$90="Baja",'Mapa final'!$BA$90="Leve"),CONCATENATE("R8C",'Mapa final'!$AL$90),"")</f>
        <v/>
      </c>
      <c r="M43" s="74" t="str">
        <f>IF(AND('Mapa final'!$AY$91="Baja",'Mapa final'!$BA$91="Leve"),CONCATENATE("R8C",'Mapa final'!$AL$91),"")</f>
        <v/>
      </c>
      <c r="N43" s="74" t="str">
        <f>IF(AND('Mapa final'!$AY$92="Baja",'Mapa final'!$BA$92="Leve"),CONCATENATE("R8C",'Mapa final'!$AL$92),"")</f>
        <v/>
      </c>
      <c r="O43" s="75" t="str">
        <f>IF(AND('Mapa final'!$AY$93="Baja",'Mapa final'!$BA$93="Leve"),CONCATENATE("R8C",'Mapa final'!$AL$93),"")</f>
        <v/>
      </c>
      <c r="P43" s="64" t="str">
        <f>IF(AND('Mapa final'!$AY$88="Baja",'Mapa final'!$BA$88="Menor"),CONCATENATE("R8C",'Mapa final'!$AL$88),"")</f>
        <v/>
      </c>
      <c r="Q43" s="65" t="str">
        <f>IF(AND('Mapa final'!$AY$89="Baja",'Mapa final'!$BA$89="Menor"),CONCATENATE("R8C",'Mapa final'!$AL$89),"")</f>
        <v/>
      </c>
      <c r="R43" s="65" t="str">
        <f>IF(AND('Mapa final'!$AY$90="Baja",'Mapa final'!$BA$90="Menor"),CONCATENATE("R8C",'Mapa final'!$AL$90),"")</f>
        <v/>
      </c>
      <c r="S43" s="65" t="str">
        <f>IF(AND('Mapa final'!$AY$91="Baja",'Mapa final'!$BA$91="Menor"),CONCATENATE("R8C",'Mapa final'!$AL$91),"")</f>
        <v/>
      </c>
      <c r="T43" s="65" t="str">
        <f>IF(AND('Mapa final'!$AY$92="Baja",'Mapa final'!$BA$92="Menor"),CONCATENATE("R8C",'Mapa final'!$AL$92),"")</f>
        <v/>
      </c>
      <c r="U43" s="66" t="str">
        <f>IF(AND('Mapa final'!$AY$93="Baja",'Mapa final'!$BA$93="Menor"),CONCATENATE("R8C",'Mapa final'!$AL$93),"")</f>
        <v/>
      </c>
      <c r="V43" s="64" t="str">
        <f>IF(AND('Mapa final'!$AY$88="Baja",'Mapa final'!$BA$88="Moderado"),CONCATENATE("R8C",'Mapa final'!$AL$88),"")</f>
        <v/>
      </c>
      <c r="W43" s="65" t="str">
        <f>IF(AND('Mapa final'!$AY$89="Baja",'Mapa final'!$BA$89="Moderado"),CONCATENATE("R8C",'Mapa final'!$AL$89),"")</f>
        <v/>
      </c>
      <c r="X43" s="65" t="str">
        <f>IF(AND('Mapa final'!$AY$90="Baja",'Mapa final'!$BA$90="Moderado"),CONCATENATE("R8C",'Mapa final'!$AL$90),"")</f>
        <v/>
      </c>
      <c r="Y43" s="65" t="str">
        <f>IF(AND('Mapa final'!$AY$91="Baja",'Mapa final'!$BA$91="Moderado"),CONCATENATE("R8C",'Mapa final'!$AL$91),"")</f>
        <v/>
      </c>
      <c r="Z43" s="65" t="str">
        <f>IF(AND('Mapa final'!$AY$92="Baja",'Mapa final'!$BA$92="Moderado"),CONCATENATE("R8C",'Mapa final'!$AL$92),"")</f>
        <v/>
      </c>
      <c r="AA43" s="66" t="str">
        <f>IF(AND('Mapa final'!$AY$93="Baja",'Mapa final'!$BA$93="Moderado"),CONCATENATE("R8C",'Mapa final'!$AL$93),"")</f>
        <v/>
      </c>
      <c r="AB43" s="49" t="str">
        <f>IF(AND('Mapa final'!$AY$88="Baja",'Mapa final'!$BA$88="Mayor"),CONCATENATE("R8C",'Mapa final'!$AL$88),"")</f>
        <v/>
      </c>
      <c r="AC43" s="50" t="str">
        <f>IF(AND('Mapa final'!$AY$89="Baja",'Mapa final'!$BA$89="Mayor"),CONCATENATE("R8C",'Mapa final'!$AL$89),"")</f>
        <v/>
      </c>
      <c r="AD43" s="50" t="str">
        <f>IF(AND('Mapa final'!$AY$90="Baja",'Mapa final'!$BA$90="Mayor"),CONCATENATE("R8C",'Mapa final'!$AL$90),"")</f>
        <v/>
      </c>
      <c r="AE43" s="50" t="str">
        <f>IF(AND('Mapa final'!$AY$91="Baja",'Mapa final'!$BA$91="Mayor"),CONCATENATE("R8C",'Mapa final'!$AL$91),"")</f>
        <v/>
      </c>
      <c r="AF43" s="50" t="str">
        <f>IF(AND('Mapa final'!$AY$92="Baja",'Mapa final'!$BA$92="Mayor"),CONCATENATE("R8C",'Mapa final'!$AL$92),"")</f>
        <v/>
      </c>
      <c r="AG43" s="51" t="str">
        <f>IF(AND('Mapa final'!$AY$93="Baja",'Mapa final'!$BA$93="Mayor"),CONCATENATE("R8C",'Mapa final'!$AL$93),"")</f>
        <v/>
      </c>
      <c r="AH43" s="52" t="str">
        <f>IF(AND('Mapa final'!$AY$88="Baja",'Mapa final'!$BA$88="Catastrófico"),CONCATENATE("R8C",'Mapa final'!$AL$88),"")</f>
        <v/>
      </c>
      <c r="AI43" s="53" t="str">
        <f>IF(AND('Mapa final'!$AY$89="Baja",'Mapa final'!$BA$89="Catastrófico"),CONCATENATE("R8C",'Mapa final'!$AL$89),"")</f>
        <v/>
      </c>
      <c r="AJ43" s="53" t="str">
        <f>IF(AND('Mapa final'!$AY$90="Baja",'Mapa final'!$BA$90="Catastrófico"),CONCATENATE("R8C",'Mapa final'!$AL$90),"")</f>
        <v/>
      </c>
      <c r="AK43" s="53" t="str">
        <f>IF(AND('Mapa final'!$AY$91="Baja",'Mapa final'!$BA$91="Catastrófico"),CONCATENATE("R8C",'Mapa final'!$AL$91),"")</f>
        <v/>
      </c>
      <c r="AL43" s="53" t="str">
        <f>IF(AND('Mapa final'!$AY$92="Baja",'Mapa final'!$BA$92="Catastrófico"),CONCATENATE("R8C",'Mapa final'!$AL$92),"")</f>
        <v/>
      </c>
      <c r="AM43" s="54" t="str">
        <f>IF(AND('Mapa final'!$AY$93="Baja",'Mapa final'!$BA$93="Catastrófico"),CONCATENATE("R8C",'Mapa final'!$AL$93),"")</f>
        <v/>
      </c>
      <c r="AN43" s="1"/>
      <c r="AO43" s="328"/>
      <c r="AP43" s="189"/>
      <c r="AQ43" s="189"/>
      <c r="AR43" s="189"/>
      <c r="AS43" s="189"/>
      <c r="AT43" s="329"/>
      <c r="AU43" s="1"/>
      <c r="AV43" s="1"/>
      <c r="AW43" s="1"/>
      <c r="AX43" s="1"/>
      <c r="AY43" s="1"/>
      <c r="AZ43" s="1"/>
      <c r="BA43" s="1"/>
      <c r="BB43" s="1"/>
      <c r="BC43" s="1"/>
      <c r="BD43" s="1"/>
      <c r="BE43" s="1"/>
      <c r="BF43" s="1"/>
      <c r="BG43" s="1"/>
      <c r="BH43" s="1"/>
      <c r="BI43" s="1"/>
    </row>
    <row r="44" spans="1:61" ht="15" customHeight="1" x14ac:dyDescent="0.2">
      <c r="A44" s="1"/>
      <c r="B44" s="319"/>
      <c r="C44" s="189"/>
      <c r="D44" s="190"/>
      <c r="E44" s="201"/>
      <c r="F44" s="189"/>
      <c r="G44" s="189"/>
      <c r="H44" s="189"/>
      <c r="I44" s="189"/>
      <c r="J44" s="73" t="str">
        <f>IF(AND('Mapa final'!$AY$94="Baja",'Mapa final'!$BA$94="Leve"),CONCATENATE("R9C",'Mapa final'!$AL$94),"")</f>
        <v/>
      </c>
      <c r="K44" s="74" t="str">
        <f>IF(AND('Mapa final'!$AY$95="Baja",'Mapa final'!$BA$95="Leve"),CONCATENATE("R9C",'Mapa final'!$AL$95),"")</f>
        <v/>
      </c>
      <c r="L44" s="74" t="str">
        <f>IF(AND('Mapa final'!$AY$96="Baja",'Mapa final'!$BA$96="Leve"),CONCATENATE("R9C",'Mapa final'!$AL$96),"")</f>
        <v/>
      </c>
      <c r="M44" s="74" t="str">
        <f>IF(AND('Mapa final'!$AY$97="Baja",'Mapa final'!$BA$97="Leve"),CONCATENATE("R9C",'Mapa final'!$AL$97),"")</f>
        <v/>
      </c>
      <c r="N44" s="74" t="str">
        <f>IF(AND('Mapa final'!$AY$98="Baja",'Mapa final'!$BA$98="Leve"),CONCATENATE("R9C",'Mapa final'!$AL$98),"")</f>
        <v/>
      </c>
      <c r="O44" s="75" t="str">
        <f>IF(AND('Mapa final'!$AY$99="Baja",'Mapa final'!$BA$99="Leve"),CONCATENATE("R9C",'Mapa final'!$AL$99),"")</f>
        <v/>
      </c>
      <c r="P44" s="64" t="str">
        <f>IF(AND('Mapa final'!$AY$94="Baja",'Mapa final'!$BA$94="Menor"),CONCATENATE("R9C",'Mapa final'!$AL$94),"")</f>
        <v/>
      </c>
      <c r="Q44" s="65" t="str">
        <f>IF(AND('Mapa final'!$AY$95="Baja",'Mapa final'!$BA$95="Menor"),CONCATENATE("R9C",'Mapa final'!$AL$95),"")</f>
        <v/>
      </c>
      <c r="R44" s="65" t="str">
        <f>IF(AND('Mapa final'!$AY$96="Baja",'Mapa final'!$BA$96="Menor"),CONCATENATE("R9C",'Mapa final'!$AL$96),"")</f>
        <v/>
      </c>
      <c r="S44" s="65" t="str">
        <f>IF(AND('Mapa final'!$AY$97="Baja",'Mapa final'!$BA$97="Menor"),CONCATENATE("R9C",'Mapa final'!$AL$97),"")</f>
        <v/>
      </c>
      <c r="T44" s="65" t="str">
        <f>IF(AND('Mapa final'!$AY$98="Baja",'Mapa final'!$BA$98="Menor"),CONCATENATE("R9C",'Mapa final'!$AL$98),"")</f>
        <v/>
      </c>
      <c r="U44" s="66" t="str">
        <f>IF(AND('Mapa final'!$AY$99="Baja",'Mapa final'!$BA$99="Menor"),CONCATENATE("R9C",'Mapa final'!$AL$99),"")</f>
        <v/>
      </c>
      <c r="V44" s="64" t="str">
        <f>IF(AND('Mapa final'!$AY$94="Baja",'Mapa final'!$BA$94="Moderado"),CONCATENATE("R9C",'Mapa final'!$AL$94),"")</f>
        <v/>
      </c>
      <c r="W44" s="65" t="str">
        <f>IF(AND('Mapa final'!$AY$95="Baja",'Mapa final'!$BA$95="Moderado"),CONCATENATE("R9C",'Mapa final'!$AL$95),"")</f>
        <v/>
      </c>
      <c r="X44" s="65" t="str">
        <f>IF(AND('Mapa final'!$AY$96="Baja",'Mapa final'!$BA$96="Moderado"),CONCATENATE("R9C",'Mapa final'!$AL$96),"")</f>
        <v/>
      </c>
      <c r="Y44" s="65" t="str">
        <f>IF(AND('Mapa final'!$AY$97="Baja",'Mapa final'!$BA$97="Moderado"),CONCATENATE("R9C",'Mapa final'!$AL$97),"")</f>
        <v/>
      </c>
      <c r="Z44" s="65" t="str">
        <f>IF(AND('Mapa final'!$AY$98="Baja",'Mapa final'!$BA$98="Moderado"),CONCATENATE("R9C",'Mapa final'!$AL$98),"")</f>
        <v/>
      </c>
      <c r="AA44" s="66" t="str">
        <f>IF(AND('Mapa final'!$AY$99="Baja",'Mapa final'!$BA$99="Moderado"),CONCATENATE("R9C",'Mapa final'!$AL$99),"")</f>
        <v/>
      </c>
      <c r="AB44" s="49" t="str">
        <f>IF(AND('Mapa final'!$AY$94="Baja",'Mapa final'!$BA$94="Mayor"),CONCATENATE("R9C",'Mapa final'!$AL$94),"")</f>
        <v/>
      </c>
      <c r="AC44" s="50" t="str">
        <f>IF(AND('Mapa final'!$AY$95="Baja",'Mapa final'!$BA$95="Mayor"),CONCATENATE("R9C",'Mapa final'!$AL$95),"")</f>
        <v/>
      </c>
      <c r="AD44" s="50" t="str">
        <f>IF(AND('Mapa final'!$AY$96="Baja",'Mapa final'!$BA$96="Mayor"),CONCATENATE("R9C",'Mapa final'!$AL$96),"")</f>
        <v/>
      </c>
      <c r="AE44" s="50" t="str">
        <f>IF(AND('Mapa final'!$AY$97="Baja",'Mapa final'!$BA$97="Mayor"),CONCATENATE("R9C",'Mapa final'!$AL$97),"")</f>
        <v/>
      </c>
      <c r="AF44" s="50" t="str">
        <f>IF(AND('Mapa final'!$AY$98="Baja",'Mapa final'!$BA$98="Mayor"),CONCATENATE("R9C",'Mapa final'!$AL$98),"")</f>
        <v/>
      </c>
      <c r="AG44" s="51" t="str">
        <f>IF(AND('Mapa final'!$AY$99="Baja",'Mapa final'!$BA$99="Mayor"),CONCATENATE("R9C",'Mapa final'!$AL$99),"")</f>
        <v/>
      </c>
      <c r="AH44" s="52" t="str">
        <f>IF(AND('Mapa final'!$AY$94="Baja",'Mapa final'!$BA$94="Catastrófico"),CONCATENATE("R9C",'Mapa final'!$AL$94),"")</f>
        <v/>
      </c>
      <c r="AI44" s="53" t="str">
        <f>IF(AND('Mapa final'!$AY$95="Baja",'Mapa final'!$BA$95="Catastrófico"),CONCATENATE("R9C",'Mapa final'!$AL$95),"")</f>
        <v/>
      </c>
      <c r="AJ44" s="53" t="str">
        <f>IF(AND('Mapa final'!$AY$96="Baja",'Mapa final'!$BA$96="Catastrófico"),CONCATENATE("R9C",'Mapa final'!$AL$96),"")</f>
        <v/>
      </c>
      <c r="AK44" s="53" t="str">
        <f>IF(AND('Mapa final'!$AY$97="Baja",'Mapa final'!$BA$97="Catastrófico"),CONCATENATE("R9C",'Mapa final'!$AL$97),"")</f>
        <v/>
      </c>
      <c r="AL44" s="53" t="str">
        <f>IF(AND('Mapa final'!$AY$98="Baja",'Mapa final'!$BA$98="Catastrófico"),CONCATENATE("R9C",'Mapa final'!$AL$98),"")</f>
        <v/>
      </c>
      <c r="AM44" s="54" t="str">
        <f>IF(AND('Mapa final'!$AY$99="Baja",'Mapa final'!$BA$99="Catastrófico"),CONCATENATE("R9C",'Mapa final'!$AL$99),"")</f>
        <v/>
      </c>
      <c r="AN44" s="1"/>
      <c r="AO44" s="328"/>
      <c r="AP44" s="189"/>
      <c r="AQ44" s="189"/>
      <c r="AR44" s="189"/>
      <c r="AS44" s="189"/>
      <c r="AT44" s="329"/>
      <c r="AU44" s="1"/>
      <c r="AV44" s="1"/>
      <c r="AW44" s="1"/>
      <c r="AX44" s="1"/>
      <c r="AY44" s="1"/>
      <c r="AZ44" s="1"/>
      <c r="BA44" s="1"/>
      <c r="BB44" s="1"/>
      <c r="BC44" s="1"/>
      <c r="BD44" s="1"/>
      <c r="BE44" s="1"/>
      <c r="BF44" s="1"/>
      <c r="BG44" s="1"/>
      <c r="BH44" s="1"/>
      <c r="BI44" s="1"/>
    </row>
    <row r="45" spans="1:61" ht="15.75" customHeight="1" x14ac:dyDescent="0.2">
      <c r="A45" s="1"/>
      <c r="B45" s="319"/>
      <c r="C45" s="189"/>
      <c r="D45" s="190"/>
      <c r="E45" s="309"/>
      <c r="F45" s="310"/>
      <c r="G45" s="310"/>
      <c r="H45" s="310"/>
      <c r="I45" s="310"/>
      <c r="J45" s="76" t="str">
        <f>IF(AND('Mapa final'!$AY$100="Baja",'Mapa final'!$BA$100="Leve"),CONCATENATE("R10C",'Mapa final'!$AL$100),"")</f>
        <v/>
      </c>
      <c r="K45" s="77" t="str">
        <f>IF(AND('Mapa final'!$AY$101="Baja",'Mapa final'!$BA$101="Leve"),CONCATENATE("R10C",'Mapa final'!$AL$101),"")</f>
        <v/>
      </c>
      <c r="L45" s="77" t="str">
        <f>IF(AND('Mapa final'!$AY$102="Baja",'Mapa final'!$BA$102="Leve"),CONCATENATE("R10C",'Mapa final'!$AL$102),"")</f>
        <v/>
      </c>
      <c r="M45" s="77" t="str">
        <f>IF(AND('Mapa final'!$AY$103="Baja",'Mapa final'!$BA$103="Leve"),CONCATENATE("R10C",'Mapa final'!$AL$103),"")</f>
        <v/>
      </c>
      <c r="N45" s="77" t="str">
        <f>IF(AND('Mapa final'!$AY$104="Baja",'Mapa final'!$BA$104="Leve"),CONCATENATE("R10C",'Mapa final'!$AL$104),"")</f>
        <v/>
      </c>
      <c r="O45" s="78" t="str">
        <f>IF(AND('Mapa final'!$AY$105="Baja",'Mapa final'!$BA$105="Leve"),CONCATENATE("R10C",'Mapa final'!$AL$105),"")</f>
        <v/>
      </c>
      <c r="P45" s="64" t="str">
        <f>IF(AND('Mapa final'!$AY$100="Baja",'Mapa final'!$BA$100="Menor"),CONCATENATE("R10C",'Mapa final'!$AL$100),"")</f>
        <v/>
      </c>
      <c r="Q45" s="65" t="str">
        <f>IF(AND('Mapa final'!$AY$101="Baja",'Mapa final'!$BA$101="Menor"),CONCATENATE("R10C",'Mapa final'!$AL$101),"")</f>
        <v/>
      </c>
      <c r="R45" s="65" t="str">
        <f>IF(AND('Mapa final'!$AY$102="Baja",'Mapa final'!$BA$102="Menor"),CONCATENATE("R10C",'Mapa final'!$AL$102),"")</f>
        <v/>
      </c>
      <c r="S45" s="65" t="str">
        <f>IF(AND('Mapa final'!$AY$103="Baja",'Mapa final'!$BA$103="Menor"),CONCATENATE("R10C",'Mapa final'!$AL$103),"")</f>
        <v/>
      </c>
      <c r="T45" s="65" t="str">
        <f>IF(AND('Mapa final'!$AY$104="Baja",'Mapa final'!$BA$104="Menor"),CONCATENATE("R10C",'Mapa final'!$AL$104),"")</f>
        <v/>
      </c>
      <c r="U45" s="66" t="str">
        <f>IF(AND('Mapa final'!$AY$105="Baja",'Mapa final'!$BA$105="Menor"),CONCATENATE("R10C",'Mapa final'!$AL$105),"")</f>
        <v/>
      </c>
      <c r="V45" s="67" t="str">
        <f>IF(AND('Mapa final'!$AY$100="Baja",'Mapa final'!$BA$100="Moderado"),CONCATENATE("R10C",'Mapa final'!$AL$100),"")</f>
        <v/>
      </c>
      <c r="W45" s="68" t="str">
        <f>IF(AND('Mapa final'!$AY$101="Baja",'Mapa final'!$BA$101="Moderado"),CONCATENATE("R10C",'Mapa final'!$AL$101),"")</f>
        <v/>
      </c>
      <c r="X45" s="68" t="str">
        <f>IF(AND('Mapa final'!$AY$102="Baja",'Mapa final'!$BA$102="Moderado"),CONCATENATE("R10C",'Mapa final'!$AL$102),"")</f>
        <v/>
      </c>
      <c r="Y45" s="68" t="str">
        <f>IF(AND('Mapa final'!$AY$103="Baja",'Mapa final'!$BA$103="Moderado"),CONCATENATE("R10C",'Mapa final'!$AL$103),"")</f>
        <v/>
      </c>
      <c r="Z45" s="68" t="str">
        <f>IF(AND('Mapa final'!$AY$104="Baja",'Mapa final'!$BA$104="Moderado"),CONCATENATE("R10C",'Mapa final'!$AL$104),"")</f>
        <v/>
      </c>
      <c r="AA45" s="69" t="str">
        <f>IF(AND('Mapa final'!$AY$105="Baja",'Mapa final'!$BA$105="Moderado"),CONCATENATE("R10C",'Mapa final'!$AL$105),"")</f>
        <v/>
      </c>
      <c r="AB45" s="55" t="str">
        <f>IF(AND('Mapa final'!$AY$100="Baja",'Mapa final'!$BA$100="Mayor"),CONCATENATE("R10C",'Mapa final'!$AL$100),"")</f>
        <v/>
      </c>
      <c r="AC45" s="56" t="str">
        <f>IF(AND('Mapa final'!$AY$101="Baja",'Mapa final'!$BA$101="Mayor"),CONCATENATE("R10C",'Mapa final'!$AL$101),"")</f>
        <v/>
      </c>
      <c r="AD45" s="56" t="str">
        <f>IF(AND('Mapa final'!$AY$102="Baja",'Mapa final'!$BA$102="Mayor"),CONCATENATE("R10C",'Mapa final'!$AL$102),"")</f>
        <v/>
      </c>
      <c r="AE45" s="56" t="str">
        <f>IF(AND('Mapa final'!$AY$103="Baja",'Mapa final'!$BA$103="Mayor"),CONCATENATE("R10C",'Mapa final'!$AL$103),"")</f>
        <v/>
      </c>
      <c r="AF45" s="56" t="str">
        <f>IF(AND('Mapa final'!$AY$104="Baja",'Mapa final'!$BA$104="Mayor"),CONCATENATE("R10C",'Mapa final'!$AL$104),"")</f>
        <v/>
      </c>
      <c r="AG45" s="57" t="str">
        <f>IF(AND('Mapa final'!$AY$105="Baja",'Mapa final'!$BA$105="Mayor"),CONCATENATE("R10C",'Mapa final'!$AL$105),"")</f>
        <v/>
      </c>
      <c r="AH45" s="58" t="str">
        <f>IF(AND('Mapa final'!$AY$100="Baja",'Mapa final'!$BA$100="Catastrófico"),CONCATENATE("R10C",'Mapa final'!$AL$100),"")</f>
        <v/>
      </c>
      <c r="AI45" s="59" t="str">
        <f>IF(AND('Mapa final'!$AY$101="Baja",'Mapa final'!$BA$101="Catastrófico"),CONCATENATE("R10C",'Mapa final'!$AL$101),"")</f>
        <v/>
      </c>
      <c r="AJ45" s="59" t="str">
        <f>IF(AND('Mapa final'!$AY$102="Baja",'Mapa final'!$BA$102="Catastrófico"),CONCATENATE("R10C",'Mapa final'!$AL$102),"")</f>
        <v/>
      </c>
      <c r="AK45" s="59" t="str">
        <f>IF(AND('Mapa final'!$AY$103="Baja",'Mapa final'!$BA$103="Catastrófico"),CONCATENATE("R10C",'Mapa final'!$AL$103),"")</f>
        <v/>
      </c>
      <c r="AL45" s="59" t="str">
        <f>IF(AND('Mapa final'!$AY$104="Baja",'Mapa final'!$BA$104="Catastrófico"),CONCATENATE("R10C",'Mapa final'!$AL$104),"")</f>
        <v/>
      </c>
      <c r="AM45" s="60" t="str">
        <f>IF(AND('Mapa final'!$AY$105="Baja",'Mapa final'!$BA$105="Catastrófico"),CONCATENATE("R10C",'Mapa final'!$AL$105),"")</f>
        <v/>
      </c>
      <c r="AN45" s="1"/>
      <c r="AO45" s="330"/>
      <c r="AP45" s="331"/>
      <c r="AQ45" s="331"/>
      <c r="AR45" s="331"/>
      <c r="AS45" s="331"/>
      <c r="AT45" s="332"/>
    </row>
    <row r="46" spans="1:61" ht="46.5" customHeight="1" x14ac:dyDescent="0.3">
      <c r="A46" s="1"/>
      <c r="B46" s="319"/>
      <c r="C46" s="189"/>
      <c r="D46" s="190"/>
      <c r="E46" s="337" t="s">
        <v>99</v>
      </c>
      <c r="F46" s="308"/>
      <c r="G46" s="308"/>
      <c r="H46" s="308"/>
      <c r="I46" s="294"/>
      <c r="J46" s="70" t="str">
        <f ca="1">IF(AND('Mapa final'!$AY$7="Muy Baja",'Mapa final'!$BA$7="Leve"),CONCATENATE("R1C",'Mapa final'!$AL$7),"")</f>
        <v/>
      </c>
      <c r="K46" s="71" t="e">
        <f>IF(AND('Mapa final'!#REF!="Muy Baja",'Mapa final'!#REF!="Leve"),CONCATENATE("R1C",'Mapa final'!#REF!),"")</f>
        <v>#REF!</v>
      </c>
      <c r="L46" s="71" t="e">
        <f>IF(AND('Mapa final'!#REF!="Muy Baja",'Mapa final'!#REF!="Leve"),CONCATENATE("R1C",'Mapa final'!#REF!),"")</f>
        <v>#REF!</v>
      </c>
      <c r="M46" s="71" t="e">
        <f>IF(AND('Mapa final'!#REF!="Muy Baja",'Mapa final'!#REF!="Leve"),CONCATENATE("R1C",'Mapa final'!#REF!),"")</f>
        <v>#REF!</v>
      </c>
      <c r="N46" s="71" t="e">
        <f>IF(AND('Mapa final'!#REF!="Muy Baja",'Mapa final'!#REF!="Leve"),CONCATENATE("R1C",'Mapa final'!#REF!),"")</f>
        <v>#REF!</v>
      </c>
      <c r="O46" s="72" t="e">
        <f>IF(AND('Mapa final'!#REF!="Muy Baja",'Mapa final'!#REF!="Leve"),CONCATENATE("R1C",'Mapa final'!#REF!),"")</f>
        <v>#REF!</v>
      </c>
      <c r="P46" s="70" t="str">
        <f ca="1">IF(AND('Mapa final'!$AY$7="Muy Baja",'Mapa final'!$BA$7="Menor"),CONCATENATE("R1C",'Mapa final'!$AL$7),"")</f>
        <v/>
      </c>
      <c r="Q46" s="71" t="e">
        <f>IF(AND('Mapa final'!#REF!="Muy Baja",'Mapa final'!#REF!="Menor"),CONCATENATE("R1C",'Mapa final'!#REF!),"")</f>
        <v>#REF!</v>
      </c>
      <c r="R46" s="71" t="e">
        <f>IF(AND('Mapa final'!#REF!="Muy Baja",'Mapa final'!#REF!="Menor"),CONCATENATE("R1C",'Mapa final'!#REF!),"")</f>
        <v>#REF!</v>
      </c>
      <c r="S46" s="71" t="e">
        <f>IF(AND('Mapa final'!#REF!="Muy Baja",'Mapa final'!#REF!="Menor"),CONCATENATE("R1C",'Mapa final'!#REF!),"")</f>
        <v>#REF!</v>
      </c>
      <c r="T46" s="71" t="e">
        <f>IF(AND('Mapa final'!#REF!="Muy Baja",'Mapa final'!#REF!="Menor"),CONCATENATE("R1C",'Mapa final'!#REF!),"")</f>
        <v>#REF!</v>
      </c>
      <c r="U46" s="72" t="e">
        <f>IF(AND('Mapa final'!#REF!="Muy Baja",'Mapa final'!#REF!="Menor"),CONCATENATE("R1C",'Mapa final'!#REF!),"")</f>
        <v>#REF!</v>
      </c>
      <c r="V46" s="61" t="str">
        <f ca="1">IF(AND('Mapa final'!$AY$7="Muy Baja",'Mapa final'!$BA$7="Moderado"),CONCATENATE("R1C",'Mapa final'!$AL$7),"")</f>
        <v/>
      </c>
      <c r="W46" s="79" t="e">
        <f>IF(AND('Mapa final'!#REF!="Muy Baja",'Mapa final'!#REF!="Moderado"),CONCATENATE("R1C",'Mapa final'!#REF!),"")</f>
        <v>#REF!</v>
      </c>
      <c r="X46" s="62" t="e">
        <f>IF(AND('Mapa final'!#REF!="Muy Baja",'Mapa final'!#REF!="Moderado"),CONCATENATE("R1C",'Mapa final'!#REF!),"")</f>
        <v>#REF!</v>
      </c>
      <c r="Y46" s="62" t="e">
        <f>IF(AND('Mapa final'!#REF!="Muy Baja",'Mapa final'!#REF!="Moderado"),CONCATENATE("R1C",'Mapa final'!#REF!),"")</f>
        <v>#REF!</v>
      </c>
      <c r="Z46" s="62" t="e">
        <f>IF(AND('Mapa final'!#REF!="Muy Baja",'Mapa final'!#REF!="Moderado"),CONCATENATE("R1C",'Mapa final'!#REF!),"")</f>
        <v>#REF!</v>
      </c>
      <c r="AA46" s="63" t="e">
        <f>IF(AND('Mapa final'!#REF!="Muy Baja",'Mapa final'!#REF!="Moderado"),CONCATENATE("R1C",'Mapa final'!#REF!),"")</f>
        <v>#REF!</v>
      </c>
      <c r="AB46" s="43" t="str">
        <f ca="1">IF(AND('Mapa final'!$AY$7="Muy Baja",'Mapa final'!$BA$7="Mayor"),CONCATENATE("R1C",'Mapa final'!$AL$7),"")</f>
        <v/>
      </c>
      <c r="AC46" s="44" t="e">
        <f>IF(AND('Mapa final'!#REF!="Muy Baja",'Mapa final'!#REF!="Mayor"),CONCATENATE("R1C",'Mapa final'!#REF!),"")</f>
        <v>#REF!</v>
      </c>
      <c r="AD46" s="44" t="e">
        <f>IF(AND('Mapa final'!#REF!="Muy Baja",'Mapa final'!#REF!="Mayor"),CONCATENATE("R1C",'Mapa final'!#REF!),"")</f>
        <v>#REF!</v>
      </c>
      <c r="AE46" s="44" t="e">
        <f>IF(AND('Mapa final'!#REF!="Muy Baja",'Mapa final'!#REF!="Mayor"),CONCATENATE("R1C",'Mapa final'!#REF!),"")</f>
        <v>#REF!</v>
      </c>
      <c r="AF46" s="44" t="e">
        <f>IF(AND('Mapa final'!#REF!="Muy Baja",'Mapa final'!#REF!="Mayor"),CONCATENATE("R1C",'Mapa final'!#REF!),"")</f>
        <v>#REF!</v>
      </c>
      <c r="AG46" s="45" t="e">
        <f>IF(AND('Mapa final'!#REF!="Muy Baja",'Mapa final'!#REF!="Mayor"),CONCATENATE("R1C",'Mapa final'!#REF!),"")</f>
        <v>#REF!</v>
      </c>
      <c r="AH46" s="46" t="str">
        <f ca="1">IF(AND('Mapa final'!$AY$7="Muy Baja",'Mapa final'!$BA$7="Catastrófico"),CONCATENATE("R1C",'Mapa final'!$AL$7),"")</f>
        <v/>
      </c>
      <c r="AI46" s="47" t="e">
        <f>IF(AND('Mapa final'!#REF!="Muy Baja",'Mapa final'!#REF!="Catastrófico"),CONCATENATE("R1C",'Mapa final'!#REF!),"")</f>
        <v>#REF!</v>
      </c>
      <c r="AJ46" s="47" t="e">
        <f>IF(AND('Mapa final'!#REF!="Muy Baja",'Mapa final'!#REF!="Catastrófico"),CONCATENATE("R1C",'Mapa final'!#REF!),"")</f>
        <v>#REF!</v>
      </c>
      <c r="AK46" s="47" t="e">
        <f>IF(AND('Mapa final'!#REF!="Muy Baja",'Mapa final'!#REF!="Catastrófico"),CONCATENATE("R1C",'Mapa final'!#REF!),"")</f>
        <v>#REF!</v>
      </c>
      <c r="AL46" s="47" t="e">
        <f>IF(AND('Mapa final'!#REF!="Muy Baja",'Mapa final'!#REF!="Catastrófico"),CONCATENATE("R1C",'Mapa final'!#REF!),"")</f>
        <v>#REF!</v>
      </c>
      <c r="AM46" s="48" t="e">
        <f>IF(AND('Mapa final'!#REF!="Muy Baja",'Mapa final'!#REF!="Catastrófico"),CONCATENATE("R1C",'Mapa final'!#REF!),"")</f>
        <v>#REF!</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x14ac:dyDescent="0.2">
      <c r="A47" s="1"/>
      <c r="B47" s="319"/>
      <c r="C47" s="189"/>
      <c r="D47" s="190"/>
      <c r="E47" s="201"/>
      <c r="F47" s="189"/>
      <c r="G47" s="189"/>
      <c r="H47" s="189"/>
      <c r="I47" s="190"/>
      <c r="J47" s="73" t="str">
        <f ca="1">IF(AND('Mapa final'!$AY$14="Muy Baja",'Mapa final'!$BA$14="Leve"),CONCATENATE("R2C",'Mapa final'!$AL$14),"")</f>
        <v/>
      </c>
      <c r="K47" s="74" t="str">
        <f ca="1">IF(AND('Mapa final'!$AY$15="Muy Baja",'Mapa final'!$BA$15="Leve"),CONCATENATE("R2C",'Mapa final'!$AL$15),"")</f>
        <v/>
      </c>
      <c r="L47" s="74" t="e">
        <f>IF(AND('Mapa final'!#REF!="Muy Baja",'Mapa final'!#REF!="Leve"),CONCATENATE("R2C",'Mapa final'!#REF!),"")</f>
        <v>#REF!</v>
      </c>
      <c r="M47" s="74" t="e">
        <f>IF(AND('Mapa final'!#REF!="Muy Baja",'Mapa final'!#REF!="Leve"),CONCATENATE("R2C",'Mapa final'!#REF!),"")</f>
        <v>#REF!</v>
      </c>
      <c r="N47" s="74" t="e">
        <f>IF(AND('Mapa final'!#REF!="Muy Baja",'Mapa final'!#REF!="Leve"),CONCATENATE("R2C",'Mapa final'!#REF!),"")</f>
        <v>#REF!</v>
      </c>
      <c r="O47" s="75" t="e">
        <f>IF(AND('Mapa final'!#REF!="Muy Baja",'Mapa final'!#REF!="Leve"),CONCATENATE("R2C",'Mapa final'!#REF!),"")</f>
        <v>#REF!</v>
      </c>
      <c r="P47" s="73" t="str">
        <f ca="1">IF(AND('Mapa final'!$AY$14="Muy Baja",'Mapa final'!$BA$14="Menor"),CONCATENATE("R2C",'Mapa final'!$AL$14),"")</f>
        <v/>
      </c>
      <c r="Q47" s="74" t="str">
        <f ca="1">IF(AND('Mapa final'!$AY$15="Muy Baja",'Mapa final'!$BA$15="Menor"),CONCATENATE("R2C",'Mapa final'!$AL$15),"")</f>
        <v/>
      </c>
      <c r="R47" s="74" t="e">
        <f>IF(AND('Mapa final'!#REF!="Muy Baja",'Mapa final'!#REF!="Menor"),CONCATENATE("R2C",'Mapa final'!#REF!),"")</f>
        <v>#REF!</v>
      </c>
      <c r="S47" s="74" t="e">
        <f>IF(AND('Mapa final'!#REF!="Muy Baja",'Mapa final'!#REF!="Menor"),CONCATENATE("R2C",'Mapa final'!#REF!),"")</f>
        <v>#REF!</v>
      </c>
      <c r="T47" s="74" t="e">
        <f>IF(AND('Mapa final'!#REF!="Muy Baja",'Mapa final'!#REF!="Menor"),CONCATENATE("R2C",'Mapa final'!#REF!),"")</f>
        <v>#REF!</v>
      </c>
      <c r="U47" s="75" t="e">
        <f>IF(AND('Mapa final'!#REF!="Muy Baja",'Mapa final'!#REF!="Menor"),CONCATENATE("R2C",'Mapa final'!#REF!),"")</f>
        <v>#REF!</v>
      </c>
      <c r="V47" s="64" t="str">
        <f ca="1">IF(AND('Mapa final'!$AY$14="Muy Baja",'Mapa final'!$BA$14="Moderado"),CONCATENATE("R2C",'Mapa final'!$AL$14),"")</f>
        <v/>
      </c>
      <c r="W47" s="65" t="str">
        <f ca="1">IF(AND('Mapa final'!$AY$15="Muy Baja",'Mapa final'!$BA$15="Moderado"),CONCATENATE("R2C",'Mapa final'!$AL$15),"")</f>
        <v/>
      </c>
      <c r="X47" s="65" t="e">
        <f>IF(AND('Mapa final'!#REF!="Muy Baja",'Mapa final'!#REF!="Moderado"),CONCATENATE("R2C",'Mapa final'!#REF!),"")</f>
        <v>#REF!</v>
      </c>
      <c r="Y47" s="65" t="e">
        <f>IF(AND('Mapa final'!#REF!="Muy Baja",'Mapa final'!#REF!="Moderado"),CONCATENATE("R2C",'Mapa final'!#REF!),"")</f>
        <v>#REF!</v>
      </c>
      <c r="Z47" s="65" t="e">
        <f>IF(AND('Mapa final'!#REF!="Muy Baja",'Mapa final'!#REF!="Moderado"),CONCATENATE("R2C",'Mapa final'!#REF!),"")</f>
        <v>#REF!</v>
      </c>
      <c r="AA47" s="66" t="e">
        <f>IF(AND('Mapa final'!#REF!="Muy Baja",'Mapa final'!#REF!="Moderado"),CONCATENATE("R2C",'Mapa final'!#REF!),"")</f>
        <v>#REF!</v>
      </c>
      <c r="AB47" s="49" t="str">
        <f ca="1">IF(AND('Mapa final'!$AY$14="Muy Baja",'Mapa final'!$BA$14="Mayor"),CONCATENATE("R2C",'Mapa final'!$AL$14),"")</f>
        <v/>
      </c>
      <c r="AC47" s="50" t="str">
        <f ca="1">IF(AND('Mapa final'!$AY$15="Muy Baja",'Mapa final'!$BA$15="Mayor"),CONCATENATE("R2C",'Mapa final'!$AL$15),"")</f>
        <v/>
      </c>
      <c r="AD47" s="50" t="e">
        <f>IF(AND('Mapa final'!#REF!="Muy Baja",'Mapa final'!#REF!="Mayor"),CONCATENATE("R2C",'Mapa final'!#REF!),"")</f>
        <v>#REF!</v>
      </c>
      <c r="AE47" s="50" t="e">
        <f>IF(AND('Mapa final'!#REF!="Muy Baja",'Mapa final'!#REF!="Mayor"),CONCATENATE("R2C",'Mapa final'!#REF!),"")</f>
        <v>#REF!</v>
      </c>
      <c r="AF47" s="50" t="e">
        <f>IF(AND('Mapa final'!#REF!="Muy Baja",'Mapa final'!#REF!="Mayor"),CONCATENATE("R2C",'Mapa final'!#REF!),"")</f>
        <v>#REF!</v>
      </c>
      <c r="AG47" s="51" t="e">
        <f>IF(AND('Mapa final'!#REF!="Muy Baja",'Mapa final'!#REF!="Mayor"),CONCATENATE("R2C",'Mapa final'!#REF!),"")</f>
        <v>#REF!</v>
      </c>
      <c r="AH47" s="52" t="str">
        <f ca="1">IF(AND('Mapa final'!$AY$14="Muy Baja",'Mapa final'!$BA$14="Catastrófico"),CONCATENATE("R2C",'Mapa final'!$AL$14),"")</f>
        <v/>
      </c>
      <c r="AI47" s="53" t="str">
        <f ca="1">IF(AND('Mapa final'!$AY$15="Muy Baja",'Mapa final'!$BA$15="Catastrófico"),CONCATENATE("R2C",'Mapa final'!$AL$15),"")</f>
        <v/>
      </c>
      <c r="AJ47" s="53" t="e">
        <f>IF(AND('Mapa final'!#REF!="Muy Baja",'Mapa final'!#REF!="Catastrófico"),CONCATENATE("R2C",'Mapa final'!#REF!),"")</f>
        <v>#REF!</v>
      </c>
      <c r="AK47" s="53" t="e">
        <f>IF(AND('Mapa final'!#REF!="Muy Baja",'Mapa final'!#REF!="Catastrófico"),CONCATENATE("R2C",'Mapa final'!#REF!),"")</f>
        <v>#REF!</v>
      </c>
      <c r="AL47" s="53" t="e">
        <f>IF(AND('Mapa final'!#REF!="Muy Baja",'Mapa final'!#REF!="Catastrófico"),CONCATENATE("R2C",'Mapa final'!#REF!),"")</f>
        <v>#REF!</v>
      </c>
      <c r="AM47" s="54" t="e">
        <f>IF(AND('Mapa final'!#REF!="Muy Baja",'Mapa final'!#REF!="Catastrófico"),CONCATENATE("R2C",'Mapa final'!#REF!),"")</f>
        <v>#REF!</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x14ac:dyDescent="0.2">
      <c r="A48" s="1"/>
      <c r="B48" s="319"/>
      <c r="C48" s="189"/>
      <c r="D48" s="190"/>
      <c r="E48" s="201"/>
      <c r="F48" s="189"/>
      <c r="G48" s="189"/>
      <c r="H48" s="189"/>
      <c r="I48" s="190"/>
      <c r="J48" s="73" t="str">
        <f ca="1">IF(AND('Mapa final'!$AY$16="Muy Baja",'Mapa final'!$BA$16="Leve"),CONCATENATE("R3C",'Mapa final'!$AL$16),"")</f>
        <v/>
      </c>
      <c r="K48" s="74" t="str">
        <f ca="1">IF(AND('Mapa final'!$AY$17="Muy Baja",'Mapa final'!$BA$17="Leve"),CONCATENATE("R3C",'Mapa final'!$AL$17),"")</f>
        <v/>
      </c>
      <c r="L48" s="74" t="e">
        <f>IF(AND('Mapa final'!#REF!="Muy Baja",'Mapa final'!#REF!="Leve"),CONCATENATE("R3C",'Mapa final'!#REF!),"")</f>
        <v>#REF!</v>
      </c>
      <c r="M48" s="74" t="e">
        <f>IF(AND('Mapa final'!#REF!="Muy Baja",'Mapa final'!#REF!="Leve"),CONCATENATE("R3C",'Mapa final'!#REF!),"")</f>
        <v>#REF!</v>
      </c>
      <c r="N48" s="74" t="e">
        <f>IF(AND('Mapa final'!#REF!="Muy Baja",'Mapa final'!#REF!="Leve"),CONCATENATE("R3C",'Mapa final'!#REF!),"")</f>
        <v>#REF!</v>
      </c>
      <c r="O48" s="75" t="e">
        <f>IF(AND('Mapa final'!#REF!="Muy Baja",'Mapa final'!#REF!="Leve"),CONCATENATE("R3C",'Mapa final'!#REF!),"")</f>
        <v>#REF!</v>
      </c>
      <c r="P48" s="73" t="str">
        <f ca="1">IF(AND('Mapa final'!$AY$16="Muy Baja",'Mapa final'!$BA$16="Menor"),CONCATENATE("R3C",'Mapa final'!$AL$16),"")</f>
        <v/>
      </c>
      <c r="Q48" s="74" t="str">
        <f ca="1">IF(AND('Mapa final'!$AY$17="Muy Baja",'Mapa final'!$BA$17="Menor"),CONCATENATE("R3C",'Mapa final'!$AL$17),"")</f>
        <v/>
      </c>
      <c r="R48" s="74" t="e">
        <f>IF(AND('Mapa final'!#REF!="Muy Baja",'Mapa final'!#REF!="Menor"),CONCATENATE("R3C",'Mapa final'!#REF!),"")</f>
        <v>#REF!</v>
      </c>
      <c r="S48" s="74" t="e">
        <f>IF(AND('Mapa final'!#REF!="Muy Baja",'Mapa final'!#REF!="Menor"),CONCATENATE("R3C",'Mapa final'!#REF!),"")</f>
        <v>#REF!</v>
      </c>
      <c r="T48" s="74" t="e">
        <f>IF(AND('Mapa final'!#REF!="Muy Baja",'Mapa final'!#REF!="Menor"),CONCATENATE("R3C",'Mapa final'!#REF!),"")</f>
        <v>#REF!</v>
      </c>
      <c r="U48" s="75" t="e">
        <f>IF(AND('Mapa final'!#REF!="Muy Baja",'Mapa final'!#REF!="Menor"),CONCATENATE("R3C",'Mapa final'!#REF!),"")</f>
        <v>#REF!</v>
      </c>
      <c r="V48" s="64" t="str">
        <f ca="1">IF(AND('Mapa final'!$AY$16="Muy Baja",'Mapa final'!$BA$16="Moderado"),CONCATENATE("R3C",'Mapa final'!$AL$16),"")</f>
        <v/>
      </c>
      <c r="W48" s="65" t="str">
        <f ca="1">IF(AND('Mapa final'!$AY$17="Muy Baja",'Mapa final'!$BA$17="Moderado"),CONCATENATE("R3C",'Mapa final'!$AL$17),"")</f>
        <v/>
      </c>
      <c r="X48" s="65" t="e">
        <f>IF(AND('Mapa final'!#REF!="Muy Baja",'Mapa final'!#REF!="Moderado"),CONCATENATE("R3C",'Mapa final'!#REF!),"")</f>
        <v>#REF!</v>
      </c>
      <c r="Y48" s="65" t="e">
        <f>IF(AND('Mapa final'!#REF!="Muy Baja",'Mapa final'!#REF!="Moderado"),CONCATENATE("R3C",'Mapa final'!#REF!),"")</f>
        <v>#REF!</v>
      </c>
      <c r="Z48" s="65" t="e">
        <f>IF(AND('Mapa final'!#REF!="Muy Baja",'Mapa final'!#REF!="Moderado"),CONCATENATE("R3C",'Mapa final'!#REF!),"")</f>
        <v>#REF!</v>
      </c>
      <c r="AA48" s="66" t="e">
        <f>IF(AND('Mapa final'!#REF!="Muy Baja",'Mapa final'!#REF!="Moderado"),CONCATENATE("R3C",'Mapa final'!#REF!),"")</f>
        <v>#REF!</v>
      </c>
      <c r="AB48" s="49" t="str">
        <f ca="1">IF(AND('Mapa final'!$AY$16="Muy Baja",'Mapa final'!$BA$16="Mayor"),CONCATENATE("R3C",'Mapa final'!$AL$16),"")</f>
        <v/>
      </c>
      <c r="AC48" s="50" t="str">
        <f ca="1">IF(AND('Mapa final'!$AY$17="Muy Baja",'Mapa final'!$BA$17="Mayor"),CONCATENATE("R3C",'Mapa final'!$AL$17),"")</f>
        <v/>
      </c>
      <c r="AD48" s="50" t="e">
        <f>IF(AND('Mapa final'!#REF!="Muy Baja",'Mapa final'!#REF!="Mayor"),CONCATENATE("R3C",'Mapa final'!#REF!),"")</f>
        <v>#REF!</v>
      </c>
      <c r="AE48" s="50" t="e">
        <f>IF(AND('Mapa final'!#REF!="Muy Baja",'Mapa final'!#REF!="Mayor"),CONCATENATE("R3C",'Mapa final'!#REF!),"")</f>
        <v>#REF!</v>
      </c>
      <c r="AF48" s="50" t="e">
        <f>IF(AND('Mapa final'!#REF!="Muy Baja",'Mapa final'!#REF!="Mayor"),CONCATENATE("R3C",'Mapa final'!#REF!),"")</f>
        <v>#REF!</v>
      </c>
      <c r="AG48" s="51" t="e">
        <f>IF(AND('Mapa final'!#REF!="Muy Baja",'Mapa final'!#REF!="Mayor"),CONCATENATE("R3C",'Mapa final'!#REF!),"")</f>
        <v>#REF!</v>
      </c>
      <c r="AH48" s="52" t="str">
        <f ca="1">IF(AND('Mapa final'!$AY$16="Muy Baja",'Mapa final'!$BA$16="Catastrófico"),CONCATENATE("R3C",'Mapa final'!$AL$16),"")</f>
        <v/>
      </c>
      <c r="AI48" s="53" t="str">
        <f ca="1">IF(AND('Mapa final'!$AY$17="Muy Baja",'Mapa final'!$BA$17="Catastrófico"),CONCATENATE("R3C",'Mapa final'!$AL$17),"")</f>
        <v/>
      </c>
      <c r="AJ48" s="53" t="e">
        <f>IF(AND('Mapa final'!#REF!="Muy Baja",'Mapa final'!#REF!="Catastrófico"),CONCATENATE("R3C",'Mapa final'!#REF!),"")</f>
        <v>#REF!</v>
      </c>
      <c r="AK48" s="53" t="e">
        <f>IF(AND('Mapa final'!#REF!="Muy Baja",'Mapa final'!#REF!="Catastrófico"),CONCATENATE("R3C",'Mapa final'!#REF!),"")</f>
        <v>#REF!</v>
      </c>
      <c r="AL48" s="53" t="e">
        <f>IF(AND('Mapa final'!#REF!="Muy Baja",'Mapa final'!#REF!="Catastrófico"),CONCATENATE("R3C",'Mapa final'!#REF!),"")</f>
        <v>#REF!</v>
      </c>
      <c r="AM48" s="54" t="e">
        <f>IF(AND('Mapa final'!#REF!="Muy Baja",'Mapa final'!#REF!="Catastrófico"),CONCATENATE("R3C",'Mapa final'!#REF!),"")</f>
        <v>#REF!</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x14ac:dyDescent="0.2">
      <c r="A49" s="1"/>
      <c r="B49" s="319"/>
      <c r="C49" s="189"/>
      <c r="D49" s="190"/>
      <c r="E49" s="201"/>
      <c r="F49" s="189"/>
      <c r="G49" s="189"/>
      <c r="H49" s="189"/>
      <c r="I49" s="190"/>
      <c r="J49" s="73" t="str">
        <f ca="1">IF(AND('Mapa final'!$AY$18="Muy Baja",'Mapa final'!$BA$18="Leve"),CONCATENATE("R4C",'Mapa final'!$AL$18),"")</f>
        <v/>
      </c>
      <c r="K49" s="74" t="str">
        <f ca="1">IF(AND('Mapa final'!$AY$19="Muy Baja",'Mapa final'!$BA$19="Leve"),CONCATENATE("R4C",'Mapa final'!$AL$19),"")</f>
        <v/>
      </c>
      <c r="L49" s="74" t="e">
        <f>IF(AND('Mapa final'!#REF!="Muy Baja",'Mapa final'!#REF!="Leve"),CONCATENATE("R4C",'Mapa final'!#REF!),"")</f>
        <v>#REF!</v>
      </c>
      <c r="M49" s="74" t="e">
        <f>IF(AND('Mapa final'!#REF!="Muy Baja",'Mapa final'!#REF!="Leve"),CONCATENATE("R4C",'Mapa final'!#REF!),"")</f>
        <v>#REF!</v>
      </c>
      <c r="N49" s="74" t="e">
        <f>IF(AND('Mapa final'!#REF!="Muy Baja",'Mapa final'!#REF!="Leve"),CONCATENATE("R4C",'Mapa final'!#REF!),"")</f>
        <v>#REF!</v>
      </c>
      <c r="O49" s="75" t="e">
        <f>IF(AND('Mapa final'!#REF!="Muy Baja",'Mapa final'!#REF!="Leve"),CONCATENATE("R4C",'Mapa final'!#REF!),"")</f>
        <v>#REF!</v>
      </c>
      <c r="P49" s="73" t="str">
        <f ca="1">IF(AND('Mapa final'!$AY$18="Muy Baja",'Mapa final'!$BA$18="Menor"),CONCATENATE("R4C",'Mapa final'!$AL$18),"")</f>
        <v/>
      </c>
      <c r="Q49" s="74" t="str">
        <f ca="1">IF(AND('Mapa final'!$AY$19="Muy Baja",'Mapa final'!$BA$19="Menor"),CONCATENATE("R4C",'Mapa final'!$AL$19),"")</f>
        <v/>
      </c>
      <c r="R49" s="74" t="e">
        <f>IF(AND('Mapa final'!#REF!="Muy Baja",'Mapa final'!#REF!="Menor"),CONCATENATE("R4C",'Mapa final'!#REF!),"")</f>
        <v>#REF!</v>
      </c>
      <c r="S49" s="74" t="e">
        <f>IF(AND('Mapa final'!#REF!="Muy Baja",'Mapa final'!#REF!="Menor"),CONCATENATE("R4C",'Mapa final'!#REF!),"")</f>
        <v>#REF!</v>
      </c>
      <c r="T49" s="74" t="e">
        <f>IF(AND('Mapa final'!#REF!="Muy Baja",'Mapa final'!#REF!="Menor"),CONCATENATE("R4C",'Mapa final'!#REF!),"")</f>
        <v>#REF!</v>
      </c>
      <c r="U49" s="75" t="e">
        <f>IF(AND('Mapa final'!#REF!="Muy Baja",'Mapa final'!#REF!="Menor"),CONCATENATE("R4C",'Mapa final'!#REF!),"")</f>
        <v>#REF!</v>
      </c>
      <c r="V49" s="64" t="str">
        <f ca="1">IF(AND('Mapa final'!$AY$18="Muy Baja",'Mapa final'!$BA$18="Moderado"),CONCATENATE("R4C",'Mapa final'!$AL$18),"")</f>
        <v/>
      </c>
      <c r="W49" s="65" t="str">
        <f ca="1">IF(AND('Mapa final'!$AY$19="Muy Baja",'Mapa final'!$BA$19="Moderado"),CONCATENATE("R4C",'Mapa final'!$AL$19),"")</f>
        <v/>
      </c>
      <c r="X49" s="65" t="e">
        <f>IF(AND('Mapa final'!#REF!="Muy Baja",'Mapa final'!#REF!="Moderado"),CONCATENATE("R4C",'Mapa final'!#REF!),"")</f>
        <v>#REF!</v>
      </c>
      <c r="Y49" s="65" t="e">
        <f>IF(AND('Mapa final'!#REF!="Muy Baja",'Mapa final'!#REF!="Moderado"),CONCATENATE("R4C",'Mapa final'!#REF!),"")</f>
        <v>#REF!</v>
      </c>
      <c r="Z49" s="65" t="e">
        <f>IF(AND('Mapa final'!#REF!="Muy Baja",'Mapa final'!#REF!="Moderado"),CONCATENATE("R4C",'Mapa final'!#REF!),"")</f>
        <v>#REF!</v>
      </c>
      <c r="AA49" s="66" t="e">
        <f>IF(AND('Mapa final'!#REF!="Muy Baja",'Mapa final'!#REF!="Moderado"),CONCATENATE("R4C",'Mapa final'!#REF!),"")</f>
        <v>#REF!</v>
      </c>
      <c r="AB49" s="49" t="str">
        <f ca="1">IF(AND('Mapa final'!$AY$18="Muy Baja",'Mapa final'!$BA$18="Mayor"),CONCATENATE("R4C",'Mapa final'!$AL$18),"")</f>
        <v/>
      </c>
      <c r="AC49" s="50" t="str">
        <f ca="1">IF(AND('Mapa final'!$AY$19="Muy Baja",'Mapa final'!$BA$19="Mayor"),CONCATENATE("R4C",'Mapa final'!$AL$19),"")</f>
        <v/>
      </c>
      <c r="AD49" s="50" t="e">
        <f>IF(AND('Mapa final'!#REF!="Muy Baja",'Mapa final'!#REF!="Mayor"),CONCATENATE("R4C",'Mapa final'!#REF!),"")</f>
        <v>#REF!</v>
      </c>
      <c r="AE49" s="50" t="e">
        <f>IF(AND('Mapa final'!#REF!="Muy Baja",'Mapa final'!#REF!="Mayor"),CONCATENATE("R4C",'Mapa final'!#REF!),"")</f>
        <v>#REF!</v>
      </c>
      <c r="AF49" s="50" t="e">
        <f>IF(AND('Mapa final'!#REF!="Muy Baja",'Mapa final'!#REF!="Mayor"),CONCATENATE("R4C",'Mapa final'!#REF!),"")</f>
        <v>#REF!</v>
      </c>
      <c r="AG49" s="51" t="e">
        <f>IF(AND('Mapa final'!#REF!="Muy Baja",'Mapa final'!#REF!="Mayor"),CONCATENATE("R4C",'Mapa final'!#REF!),"")</f>
        <v>#REF!</v>
      </c>
      <c r="AH49" s="52" t="str">
        <f ca="1">IF(AND('Mapa final'!$AY$18="Muy Baja",'Mapa final'!$BA$18="Catastrófico"),CONCATENATE("R4C",'Mapa final'!$AL$18),"")</f>
        <v/>
      </c>
      <c r="AI49" s="53" t="str">
        <f ca="1">IF(AND('Mapa final'!$AY$19="Muy Baja",'Mapa final'!$BA$19="Catastrófico"),CONCATENATE("R4C",'Mapa final'!$AL$19),"")</f>
        <v/>
      </c>
      <c r="AJ49" s="53" t="e">
        <f>IF(AND('Mapa final'!#REF!="Muy Baja",'Mapa final'!#REF!="Catastrófico"),CONCATENATE("R4C",'Mapa final'!#REF!),"")</f>
        <v>#REF!</v>
      </c>
      <c r="AK49" s="53" t="e">
        <f>IF(AND('Mapa final'!#REF!="Muy Baja",'Mapa final'!#REF!="Catastrófico"),CONCATENATE("R4C",'Mapa final'!#REF!),"")</f>
        <v>#REF!</v>
      </c>
      <c r="AL49" s="53" t="e">
        <f>IF(AND('Mapa final'!#REF!="Muy Baja",'Mapa final'!#REF!="Catastrófico"),CONCATENATE("R4C",'Mapa final'!#REF!),"")</f>
        <v>#REF!</v>
      </c>
      <c r="AM49" s="54" t="e">
        <f>IF(AND('Mapa final'!#REF!="Muy Baja",'Mapa final'!#REF!="Catastrófico"),CONCATENATE("R4C",'Mapa final'!#REF!),"")</f>
        <v>#REF!</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x14ac:dyDescent="0.2">
      <c r="A50" s="1"/>
      <c r="B50" s="319"/>
      <c r="C50" s="189"/>
      <c r="D50" s="190"/>
      <c r="E50" s="201"/>
      <c r="F50" s="189"/>
      <c r="G50" s="189"/>
      <c r="H50" s="189"/>
      <c r="I50" s="190"/>
      <c r="J50" s="73" t="str">
        <f ca="1">IF(AND('Mapa final'!$AY$32="Muy Baja",'Mapa final'!$BA$32="Leve"),CONCATENATE("R5C",'Mapa final'!$AL$32),"")</f>
        <v/>
      </c>
      <c r="K50" s="74" t="str">
        <f ca="1">IF(AND('Mapa final'!$AY$33="Muy Baja",'Mapa final'!$BA$33="Leve"),CONCATENATE("R5C",'Mapa final'!$AL$33),"")</f>
        <v/>
      </c>
      <c r="L50" s="74" t="str">
        <f ca="1">IF(AND('Mapa final'!$AY$34="Muy Baja",'Mapa final'!$BA$34="Leve"),CONCATENATE("R5C",'Mapa final'!$AL$34),"")</f>
        <v/>
      </c>
      <c r="M50" s="74" t="str">
        <f ca="1">IF(AND('Mapa final'!$AY$35="Muy Baja",'Mapa final'!$BA$35="Leve"),CONCATENATE("R5C",'Mapa final'!$AL$35),"")</f>
        <v/>
      </c>
      <c r="N50" s="74" t="e">
        <f>IF(AND('Mapa final'!#REF!="Muy Baja",'Mapa final'!#REF!="Leve"),CONCATENATE("R5C",'Mapa final'!#REF!),"")</f>
        <v>#REF!</v>
      </c>
      <c r="O50" s="75" t="e">
        <f>IF(AND('Mapa final'!#REF!="Muy Baja",'Mapa final'!#REF!="Leve"),CONCATENATE("R5C",'Mapa final'!#REF!),"")</f>
        <v>#REF!</v>
      </c>
      <c r="P50" s="73" t="str">
        <f ca="1">IF(AND('Mapa final'!$AY$32="Muy Baja",'Mapa final'!$BA$32="Menor"),CONCATENATE("R5C",'Mapa final'!$AL$32),"")</f>
        <v/>
      </c>
      <c r="Q50" s="74" t="str">
        <f ca="1">IF(AND('Mapa final'!$AY$33="Muy Baja",'Mapa final'!$BA$33="Menor"),CONCATENATE("R5C",'Mapa final'!$AL$33),"")</f>
        <v/>
      </c>
      <c r="R50" s="74" t="str">
        <f ca="1">IF(AND('Mapa final'!$AY$34="Muy Baja",'Mapa final'!$BA$34="Menor"),CONCATENATE("R5C",'Mapa final'!$AL$34),"")</f>
        <v/>
      </c>
      <c r="S50" s="74" t="str">
        <f ca="1">IF(AND('Mapa final'!$AY$35="Muy Baja",'Mapa final'!$BA$35="Menor"),CONCATENATE("R5C",'Mapa final'!$AL$35),"")</f>
        <v/>
      </c>
      <c r="T50" s="74" t="e">
        <f>IF(AND('Mapa final'!#REF!="Muy Baja",'Mapa final'!#REF!="Menor"),CONCATENATE("R5C",'Mapa final'!#REF!),"")</f>
        <v>#REF!</v>
      </c>
      <c r="U50" s="75" t="e">
        <f>IF(AND('Mapa final'!#REF!="Muy Baja",'Mapa final'!#REF!="Menor"),CONCATENATE("R5C",'Mapa final'!#REF!),"")</f>
        <v>#REF!</v>
      </c>
      <c r="V50" s="64" t="str">
        <f ca="1">IF(AND('Mapa final'!$AY$32="Muy Baja",'Mapa final'!$BA$32="Moderado"),CONCATENATE("R5C",'Mapa final'!$AL$32),"")</f>
        <v/>
      </c>
      <c r="W50" s="65" t="str">
        <f ca="1">IF(AND('Mapa final'!$AY$33="Muy Baja",'Mapa final'!$BA$33="Moderado"),CONCATENATE("R5C",'Mapa final'!$AL$33),"")</f>
        <v/>
      </c>
      <c r="X50" s="65" t="str">
        <f ca="1">IF(AND('Mapa final'!$AY$34="Muy Baja",'Mapa final'!$BA$34="Moderado"),CONCATENATE("R5C",'Mapa final'!$AL$34),"")</f>
        <v>R5C3</v>
      </c>
      <c r="Y50" s="65" t="str">
        <f ca="1">IF(AND('Mapa final'!$AY$35="Muy Baja",'Mapa final'!$BA$35="Moderado"),CONCATENATE("R5C",'Mapa final'!$AL$35),"")</f>
        <v>R5C4</v>
      </c>
      <c r="Z50" s="65" t="e">
        <f>IF(AND('Mapa final'!#REF!="Muy Baja",'Mapa final'!#REF!="Moderado"),CONCATENATE("R5C",'Mapa final'!#REF!),"")</f>
        <v>#REF!</v>
      </c>
      <c r="AA50" s="66" t="e">
        <f>IF(AND('Mapa final'!#REF!="Muy Baja",'Mapa final'!#REF!="Moderado"),CONCATENATE("R5C",'Mapa final'!#REF!),"")</f>
        <v>#REF!</v>
      </c>
      <c r="AB50" s="49" t="str">
        <f ca="1">IF(AND('Mapa final'!$AY$32="Muy Baja",'Mapa final'!$BA$32="Mayor"),CONCATENATE("R5C",'Mapa final'!$AL$32),"")</f>
        <v/>
      </c>
      <c r="AC50" s="50" t="str">
        <f ca="1">IF(AND('Mapa final'!$AY$33="Muy Baja",'Mapa final'!$BA$33="Mayor"),CONCATENATE("R5C",'Mapa final'!$AL$33),"")</f>
        <v/>
      </c>
      <c r="AD50" s="50" t="str">
        <f ca="1">IF(AND('Mapa final'!$AY$34="Muy Baja",'Mapa final'!$BA$34="Mayor"),CONCATENATE("R5C",'Mapa final'!$AL$34),"")</f>
        <v/>
      </c>
      <c r="AE50" s="50" t="str">
        <f ca="1">IF(AND('Mapa final'!$AY$35="Muy Baja",'Mapa final'!$BA$35="Mayor"),CONCATENATE("R5C",'Mapa final'!$AL$35),"")</f>
        <v/>
      </c>
      <c r="AF50" s="50" t="e">
        <f>IF(AND('Mapa final'!#REF!="Muy Baja",'Mapa final'!#REF!="Mayor"),CONCATENATE("R5C",'Mapa final'!#REF!),"")</f>
        <v>#REF!</v>
      </c>
      <c r="AG50" s="51" t="e">
        <f>IF(AND('Mapa final'!#REF!="Muy Baja",'Mapa final'!#REF!="Mayor"),CONCATENATE("R5C",'Mapa final'!#REF!),"")</f>
        <v>#REF!</v>
      </c>
      <c r="AH50" s="52" t="str">
        <f ca="1">IF(AND('Mapa final'!$AY$32="Muy Baja",'Mapa final'!$BA$32="Catastrófico"),CONCATENATE("R5C",'Mapa final'!$AL$32),"")</f>
        <v/>
      </c>
      <c r="AI50" s="53" t="str">
        <f ca="1">IF(AND('Mapa final'!$AY$33="Muy Baja",'Mapa final'!$BA$33="Catastrófico"),CONCATENATE("R5C",'Mapa final'!$AL$33),"")</f>
        <v/>
      </c>
      <c r="AJ50" s="53" t="str">
        <f ca="1">IF(AND('Mapa final'!$AY$34="Muy Baja",'Mapa final'!$BA$34="Catastrófico"),CONCATENATE("R5C",'Mapa final'!$AL$34),"")</f>
        <v/>
      </c>
      <c r="AK50" s="53" t="str">
        <f ca="1">IF(AND('Mapa final'!$AY$35="Muy Baja",'Mapa final'!$BA$35="Catastrófico"),CONCATENATE("R5C",'Mapa final'!$AL$35),"")</f>
        <v/>
      </c>
      <c r="AL50" s="53" t="e">
        <f>IF(AND('Mapa final'!#REF!="Muy Baja",'Mapa final'!#REF!="Catastrófico"),CONCATENATE("R5C",'Mapa final'!#REF!),"")</f>
        <v>#REF!</v>
      </c>
      <c r="AM50" s="54" t="e">
        <f>IF(AND('Mapa final'!#REF!="Muy Baja",'Mapa final'!#REF!="Catastrófico"),CONCATENATE("R5C",'Mapa final'!#REF!),"")</f>
        <v>#REF!</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x14ac:dyDescent="0.2">
      <c r="A51" s="1"/>
      <c r="B51" s="319"/>
      <c r="C51" s="189"/>
      <c r="D51" s="190"/>
      <c r="E51" s="201"/>
      <c r="F51" s="189"/>
      <c r="G51" s="189"/>
      <c r="H51" s="189"/>
      <c r="I51" s="190"/>
      <c r="J51" s="73" t="str">
        <f ca="1">IF(AND('Mapa final'!$AY$64="Muy Baja",'Mapa final'!$BA$64="Leve"),CONCATENATE("R6C",'Mapa final'!$AL$64),"")</f>
        <v/>
      </c>
      <c r="K51" s="74" t="str">
        <f>IF(AND('Mapa final'!$AY$65="Muy Baja",'Mapa final'!$BA$65="Leve"),CONCATENATE("R6C",'Mapa final'!$AL$65),"")</f>
        <v/>
      </c>
      <c r="L51" s="74" t="str">
        <f>IF(AND('Mapa final'!$AY$66="Muy Baja",'Mapa final'!$BA$66="Leve"),CONCATENATE("R6C",'Mapa final'!$AL$66),"")</f>
        <v/>
      </c>
      <c r="M51" s="74" t="e">
        <f>IF(AND('Mapa final'!#REF!="Muy Baja",'Mapa final'!#REF!="Leve"),CONCATENATE("R6C",'Mapa final'!#REF!),"")</f>
        <v>#REF!</v>
      </c>
      <c r="N51" s="74" t="e">
        <f>IF(AND('Mapa final'!#REF!="Muy Baja",'Mapa final'!#REF!="Leve"),CONCATENATE("R6C",'Mapa final'!#REF!),"")</f>
        <v>#REF!</v>
      </c>
      <c r="O51" s="75" t="e">
        <f>IF(AND('Mapa final'!#REF!="Muy Baja",'Mapa final'!#REF!="Leve"),CONCATENATE("R6C",'Mapa final'!#REF!),"")</f>
        <v>#REF!</v>
      </c>
      <c r="P51" s="73" t="str">
        <f ca="1">IF(AND('Mapa final'!$AY$64="Muy Baja",'Mapa final'!$BA$64="Menor"),CONCATENATE("R6C",'Mapa final'!$AL$64),"")</f>
        <v/>
      </c>
      <c r="Q51" s="74" t="str">
        <f>IF(AND('Mapa final'!$AY$65="Muy Baja",'Mapa final'!$BA$65="Menor"),CONCATENATE("R6C",'Mapa final'!$AL$65),"")</f>
        <v/>
      </c>
      <c r="R51" s="74" t="str">
        <f>IF(AND('Mapa final'!$AY$66="Muy Baja",'Mapa final'!$BA$66="Menor"),CONCATENATE("R6C",'Mapa final'!$AL$66),"")</f>
        <v/>
      </c>
      <c r="S51" s="74" t="e">
        <f>IF(AND('Mapa final'!#REF!="Muy Baja",'Mapa final'!#REF!="Menor"),CONCATENATE("R6C",'Mapa final'!#REF!),"")</f>
        <v>#REF!</v>
      </c>
      <c r="T51" s="74" t="e">
        <f>IF(AND('Mapa final'!#REF!="Muy Baja",'Mapa final'!#REF!="Menor"),CONCATENATE("R6C",'Mapa final'!#REF!),"")</f>
        <v>#REF!</v>
      </c>
      <c r="U51" s="75" t="e">
        <f>IF(AND('Mapa final'!#REF!="Muy Baja",'Mapa final'!#REF!="Menor"),CONCATENATE("R6C",'Mapa final'!#REF!),"")</f>
        <v>#REF!</v>
      </c>
      <c r="V51" s="64" t="str">
        <f ca="1">IF(AND('Mapa final'!$AY$64="Muy Baja",'Mapa final'!$BA$64="Moderado"),CONCATENATE("R6C",'Mapa final'!$AL$64),"")</f>
        <v/>
      </c>
      <c r="W51" s="65" t="str">
        <f>IF(AND('Mapa final'!$AY$65="Muy Baja",'Mapa final'!$BA$65="Moderado"),CONCATENATE("R6C",'Mapa final'!$AL$65),"")</f>
        <v/>
      </c>
      <c r="X51" s="65" t="str">
        <f>IF(AND('Mapa final'!$AY$66="Muy Baja",'Mapa final'!$BA$66="Moderado"),CONCATENATE("R6C",'Mapa final'!$AL$66),"")</f>
        <v/>
      </c>
      <c r="Y51" s="65" t="e">
        <f>IF(AND('Mapa final'!#REF!="Muy Baja",'Mapa final'!#REF!="Moderado"),CONCATENATE("R6C",'Mapa final'!#REF!),"")</f>
        <v>#REF!</v>
      </c>
      <c r="Z51" s="65" t="e">
        <f>IF(AND('Mapa final'!#REF!="Muy Baja",'Mapa final'!#REF!="Moderado"),CONCATENATE("R6C",'Mapa final'!#REF!),"")</f>
        <v>#REF!</v>
      </c>
      <c r="AA51" s="66" t="e">
        <f>IF(AND('Mapa final'!#REF!="Muy Baja",'Mapa final'!#REF!="Moderado"),CONCATENATE("R6C",'Mapa final'!#REF!),"")</f>
        <v>#REF!</v>
      </c>
      <c r="AB51" s="49" t="str">
        <f ca="1">IF(AND('Mapa final'!$AY$64="Muy Baja",'Mapa final'!$BA$64="Mayor"),CONCATENATE("R6C",'Mapa final'!$AL$64),"")</f>
        <v/>
      </c>
      <c r="AC51" s="50" t="str">
        <f>IF(AND('Mapa final'!$AY$65="Muy Baja",'Mapa final'!$BA$65="Mayor"),CONCATENATE("R6C",'Mapa final'!$AL$65),"")</f>
        <v/>
      </c>
      <c r="AD51" s="50" t="str">
        <f>IF(AND('Mapa final'!$AY$66="Muy Baja",'Mapa final'!$BA$66="Mayor"),CONCATENATE("R6C",'Mapa final'!$AL$66),"")</f>
        <v/>
      </c>
      <c r="AE51" s="50" t="e">
        <f>IF(AND('Mapa final'!#REF!="Muy Baja",'Mapa final'!#REF!="Mayor"),CONCATENATE("R6C",'Mapa final'!#REF!),"")</f>
        <v>#REF!</v>
      </c>
      <c r="AF51" s="50" t="e">
        <f>IF(AND('Mapa final'!#REF!="Muy Baja",'Mapa final'!#REF!="Mayor"),CONCATENATE("R6C",'Mapa final'!#REF!),"")</f>
        <v>#REF!</v>
      </c>
      <c r="AG51" s="51" t="e">
        <f>IF(AND('Mapa final'!#REF!="Muy Baja",'Mapa final'!#REF!="Mayor"),CONCATENATE("R6C",'Mapa final'!#REF!),"")</f>
        <v>#REF!</v>
      </c>
      <c r="AH51" s="52" t="str">
        <f ca="1">IF(AND('Mapa final'!$AY$64="Muy Baja",'Mapa final'!$BA$64="Catastrófico"),CONCATENATE("R6C",'Mapa final'!$AL$64),"")</f>
        <v/>
      </c>
      <c r="AI51" s="53" t="str">
        <f>IF(AND('Mapa final'!$AY$65="Muy Baja",'Mapa final'!$BA$65="Catastrófico"),CONCATENATE("R6C",'Mapa final'!$AL$65),"")</f>
        <v/>
      </c>
      <c r="AJ51" s="53" t="str">
        <f>IF(AND('Mapa final'!$AY$66="Muy Baja",'Mapa final'!$BA$66="Catastrófico"),CONCATENATE("R6C",'Mapa final'!$AL$66),"")</f>
        <v/>
      </c>
      <c r="AK51" s="53" t="e">
        <f>IF(AND('Mapa final'!#REF!="Muy Baja",'Mapa final'!#REF!="Catastrófico"),CONCATENATE("R6C",'Mapa final'!#REF!),"")</f>
        <v>#REF!</v>
      </c>
      <c r="AL51" s="53" t="e">
        <f>IF(AND('Mapa final'!#REF!="Muy Baja",'Mapa final'!#REF!="Catastrófico"),CONCATENATE("R6C",'Mapa final'!#REF!),"")</f>
        <v>#REF!</v>
      </c>
      <c r="AM51" s="54" t="e">
        <f>IF(AND('Mapa final'!#REF!="Muy Baja",'Mapa final'!#REF!="Catastrófico"),CONCATENATE("R6C",'Mapa final'!#REF!),"")</f>
        <v>#REF!</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x14ac:dyDescent="0.2">
      <c r="A52" s="1"/>
      <c r="B52" s="319"/>
      <c r="C52" s="189"/>
      <c r="D52" s="190"/>
      <c r="E52" s="201"/>
      <c r="F52" s="189"/>
      <c r="G52" s="189"/>
      <c r="H52" s="189"/>
      <c r="I52" s="190"/>
      <c r="J52" s="73" t="str">
        <f>IF(AND('Mapa final'!$AY$82="Muy Baja",'Mapa final'!$BA$82="Leve"),CONCATENATE("R7C",'Mapa final'!$AL$82),"")</f>
        <v/>
      </c>
      <c r="K52" s="74" t="str">
        <f>IF(AND('Mapa final'!$AY$83="Muy Baja",'Mapa final'!$BA$83="Leve"),CONCATENATE("R7C",'Mapa final'!$AL$83),"")</f>
        <v/>
      </c>
      <c r="L52" s="74" t="str">
        <f>IF(AND('Mapa final'!$AY$84="Muy Baja",'Mapa final'!$BA$84="Leve"),CONCATENATE("R7C",'Mapa final'!$AL$84),"")</f>
        <v/>
      </c>
      <c r="M52" s="74" t="str">
        <f>IF(AND('Mapa final'!$AY$85="Muy Baja",'Mapa final'!$BA$85="Leve"),CONCATENATE("R7C",'Mapa final'!$AL$85),"")</f>
        <v/>
      </c>
      <c r="N52" s="74" t="str">
        <f>IF(AND('Mapa final'!$AY$86="Muy Baja",'Mapa final'!$BA$86="Leve"),CONCATENATE("R7C",'Mapa final'!$AL$86),"")</f>
        <v/>
      </c>
      <c r="O52" s="75" t="str">
        <f>IF(AND('Mapa final'!$AY$87="Muy Baja",'Mapa final'!$BA$87="Leve"),CONCATENATE("R7C",'Mapa final'!$AL$87),"")</f>
        <v/>
      </c>
      <c r="P52" s="73" t="str">
        <f>IF(AND('Mapa final'!$AY$82="Muy Baja",'Mapa final'!$BA$82="Menor"),CONCATENATE("R7C",'Mapa final'!$AL$82),"")</f>
        <v/>
      </c>
      <c r="Q52" s="74" t="str">
        <f>IF(AND('Mapa final'!$AY$83="Muy Baja",'Mapa final'!$BA$83="Menor"),CONCATENATE("R7C",'Mapa final'!$AL$83),"")</f>
        <v/>
      </c>
      <c r="R52" s="74" t="str">
        <f>IF(AND('Mapa final'!$AY$84="Muy Baja",'Mapa final'!$BA$84="Menor"),CONCATENATE("R7C",'Mapa final'!$AL$84),"")</f>
        <v/>
      </c>
      <c r="S52" s="74" t="str">
        <f>IF(AND('Mapa final'!$AY$85="Muy Baja",'Mapa final'!$BA$85="Menor"),CONCATENATE("R7C",'Mapa final'!$AL$85),"")</f>
        <v/>
      </c>
      <c r="T52" s="74" t="str">
        <f>IF(AND('Mapa final'!$AY$86="Muy Baja",'Mapa final'!$BA$86="Menor"),CONCATENATE("R7C",'Mapa final'!$AL$86),"")</f>
        <v/>
      </c>
      <c r="U52" s="75" t="str">
        <f>IF(AND('Mapa final'!$AY$87="Muy Baja",'Mapa final'!$BA$87="Menor"),CONCATENATE("R7C",'Mapa final'!$AL$87),"")</f>
        <v/>
      </c>
      <c r="V52" s="64" t="str">
        <f>IF(AND('Mapa final'!$AY$82="Muy Baja",'Mapa final'!$BA$82="Moderado"),CONCATENATE("R7C",'Mapa final'!$AL$82),"")</f>
        <v/>
      </c>
      <c r="W52" s="65" t="str">
        <f>IF(AND('Mapa final'!$AY$83="Muy Baja",'Mapa final'!$BA$83="Moderado"),CONCATENATE("R7C",'Mapa final'!$AL$83),"")</f>
        <v>R7C2</v>
      </c>
      <c r="X52" s="65" t="str">
        <f>IF(AND('Mapa final'!$AY$84="Muy Baja",'Mapa final'!$BA$84="Moderado"),CONCATENATE("R7C",'Mapa final'!$AL$84),"")</f>
        <v>R7C3</v>
      </c>
      <c r="Y52" s="65" t="str">
        <f>IF(AND('Mapa final'!$AY$85="Muy Baja",'Mapa final'!$BA$85="Moderado"),CONCATENATE("R7C",'Mapa final'!$AL$85),"")</f>
        <v/>
      </c>
      <c r="Z52" s="65" t="str">
        <f>IF(AND('Mapa final'!$AY$86="Muy Baja",'Mapa final'!$BA$86="Moderado"),CONCATENATE("R7C",'Mapa final'!$AL$86),"")</f>
        <v>R7C2</v>
      </c>
      <c r="AA52" s="66" t="str">
        <f>IF(AND('Mapa final'!$AY$87="Muy Baja",'Mapa final'!$BA$87="Moderado"),CONCATENATE("R7C",'Mapa final'!$AL$87),"")</f>
        <v>R7C3</v>
      </c>
      <c r="AB52" s="49" t="str">
        <f>IF(AND('Mapa final'!$AY$82="Muy Baja",'Mapa final'!$BA$82="Mayor"),CONCATENATE("R7C",'Mapa final'!$AL$82),"")</f>
        <v/>
      </c>
      <c r="AC52" s="50" t="str">
        <f>IF(AND('Mapa final'!$AY$83="Muy Baja",'Mapa final'!$BA$83="Mayor"),CONCATENATE("R7C",'Mapa final'!$AL$83),"")</f>
        <v/>
      </c>
      <c r="AD52" s="50" t="str">
        <f>IF(AND('Mapa final'!$AY$84="Muy Baja",'Mapa final'!$BA$84="Mayor"),CONCATENATE("R7C",'Mapa final'!$AL$84),"")</f>
        <v/>
      </c>
      <c r="AE52" s="50" t="str">
        <f>IF(AND('Mapa final'!$AY$85="Muy Baja",'Mapa final'!$BA$85="Mayor"),CONCATENATE("R7C",'Mapa final'!$AL$85),"")</f>
        <v/>
      </c>
      <c r="AF52" s="50" t="str">
        <f>IF(AND('Mapa final'!$AY$86="Muy Baja",'Mapa final'!$BA$86="Mayor"),CONCATENATE("R7C",'Mapa final'!$AL$86),"")</f>
        <v/>
      </c>
      <c r="AG52" s="51" t="str">
        <f>IF(AND('Mapa final'!$AY$87="Muy Baja",'Mapa final'!$BA$87="Mayor"),CONCATENATE("R7C",'Mapa final'!$AL$87),"")</f>
        <v/>
      </c>
      <c r="AH52" s="52" t="str">
        <f>IF(AND('Mapa final'!$AY$82="Muy Baja",'Mapa final'!$BA$82="Catastrófico"),CONCATENATE("R7C",'Mapa final'!$AL$82),"")</f>
        <v/>
      </c>
      <c r="AI52" s="53" t="str">
        <f>IF(AND('Mapa final'!$AY$83="Muy Baja",'Mapa final'!$BA$83="Catastrófico"),CONCATENATE("R7C",'Mapa final'!$AL$83),"")</f>
        <v/>
      </c>
      <c r="AJ52" s="53" t="str">
        <f>IF(AND('Mapa final'!$AY$84="Muy Baja",'Mapa final'!$BA$84="Catastrófico"),CONCATENATE("R7C",'Mapa final'!$AL$84),"")</f>
        <v/>
      </c>
      <c r="AK52" s="53" t="str">
        <f>IF(AND('Mapa final'!$AY$85="Muy Baja",'Mapa final'!$BA$85="Catastrófico"),CONCATENATE("R7C",'Mapa final'!$AL$85),"")</f>
        <v/>
      </c>
      <c r="AL52" s="53" t="str">
        <f>IF(AND('Mapa final'!$AY$86="Muy Baja",'Mapa final'!$BA$86="Catastrófico"),CONCATENATE("R7C",'Mapa final'!$AL$86),"")</f>
        <v/>
      </c>
      <c r="AM52" s="54" t="str">
        <f>IF(AND('Mapa final'!$AY$87="Muy Baja",'Mapa final'!$BA$87="Catastrófico"),CONCATENATE("R7C",'Mapa final'!$AL$87),"")</f>
        <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
      <c r="A53" s="1"/>
      <c r="B53" s="319"/>
      <c r="C53" s="189"/>
      <c r="D53" s="190"/>
      <c r="E53" s="201"/>
      <c r="F53" s="189"/>
      <c r="G53" s="189"/>
      <c r="H53" s="189"/>
      <c r="I53" s="190"/>
      <c r="J53" s="73" t="str">
        <f>IF(AND('Mapa final'!$AY$88="Muy Baja",'Mapa final'!$BA$88="Leve"),CONCATENATE("R8C",'Mapa final'!$AL$88),"")</f>
        <v/>
      </c>
      <c r="K53" s="74" t="str">
        <f>IF(AND('Mapa final'!$AY$89="Muy Baja",'Mapa final'!$BA$89="Leve"),CONCATENATE("R8C",'Mapa final'!$AL$89),"")</f>
        <v/>
      </c>
      <c r="L53" s="74" t="str">
        <f>IF(AND('Mapa final'!$AY$90="Muy Baja",'Mapa final'!$BA$90="Leve"),CONCATENATE("R8C",'Mapa final'!$AL$90),"")</f>
        <v/>
      </c>
      <c r="M53" s="74" t="str">
        <f>IF(AND('Mapa final'!$AY$91="Muy Baja",'Mapa final'!$BA$91="Leve"),CONCATENATE("R8C",'Mapa final'!$AL$91),"")</f>
        <v/>
      </c>
      <c r="N53" s="74" t="str">
        <f>IF(AND('Mapa final'!$AY$92="Muy Baja",'Mapa final'!$BA$92="Leve"),CONCATENATE("R8C",'Mapa final'!$AL$92),"")</f>
        <v/>
      </c>
      <c r="O53" s="75" t="str">
        <f>IF(AND('Mapa final'!$AY$93="Muy Baja",'Mapa final'!$BA$93="Leve"),CONCATENATE("R8C",'Mapa final'!$AL$93),"")</f>
        <v/>
      </c>
      <c r="P53" s="73" t="str">
        <f>IF(AND('Mapa final'!$AY$88="Muy Baja",'Mapa final'!$BA$88="Menor"),CONCATENATE("R8C",'Mapa final'!$AL$88),"")</f>
        <v/>
      </c>
      <c r="Q53" s="74" t="str">
        <f>IF(AND('Mapa final'!$AY$89="Muy Baja",'Mapa final'!$BA$89="Menor"),CONCATENATE("R8C",'Mapa final'!$AL$89),"")</f>
        <v/>
      </c>
      <c r="R53" s="74" t="str">
        <f>IF(AND('Mapa final'!$AY$90="Muy Baja",'Mapa final'!$BA$90="Menor"),CONCATENATE("R8C",'Mapa final'!$AL$90),"")</f>
        <v/>
      </c>
      <c r="S53" s="74" t="str">
        <f>IF(AND('Mapa final'!$AY$91="Muy Baja",'Mapa final'!$BA$91="Menor"),CONCATENATE("R8C",'Mapa final'!$AL$91),"")</f>
        <v/>
      </c>
      <c r="T53" s="74" t="str">
        <f>IF(AND('Mapa final'!$AY$92="Muy Baja",'Mapa final'!$BA$92="Menor"),CONCATENATE("R8C",'Mapa final'!$AL$92),"")</f>
        <v/>
      </c>
      <c r="U53" s="75" t="str">
        <f>IF(AND('Mapa final'!$AY$93="Muy Baja",'Mapa final'!$BA$93="Menor"),CONCATENATE("R8C",'Mapa final'!$AL$93),"")</f>
        <v/>
      </c>
      <c r="V53" s="64" t="str">
        <f>IF(AND('Mapa final'!$AY$88="Muy Baja",'Mapa final'!$BA$88="Moderado"),CONCATENATE("R8C",'Mapa final'!$AL$88),"")</f>
        <v/>
      </c>
      <c r="W53" s="65" t="str">
        <f>IF(AND('Mapa final'!$AY$89="Muy Baja",'Mapa final'!$BA$89="Moderado"),CONCATENATE("R8C",'Mapa final'!$AL$89),"")</f>
        <v/>
      </c>
      <c r="X53" s="65" t="str">
        <f>IF(AND('Mapa final'!$AY$90="Muy Baja",'Mapa final'!$BA$90="Moderado"),CONCATENATE("R8C",'Mapa final'!$AL$90),"")</f>
        <v/>
      </c>
      <c r="Y53" s="65" t="str">
        <f>IF(AND('Mapa final'!$AY$91="Muy Baja",'Mapa final'!$BA$91="Moderado"),CONCATENATE("R8C",'Mapa final'!$AL$91),"")</f>
        <v/>
      </c>
      <c r="Z53" s="65" t="str">
        <f>IF(AND('Mapa final'!$AY$92="Muy Baja",'Mapa final'!$BA$92="Moderado"),CONCATENATE("R8C",'Mapa final'!$AL$92),"")</f>
        <v/>
      </c>
      <c r="AA53" s="66" t="str">
        <f>IF(AND('Mapa final'!$AY$93="Muy Baja",'Mapa final'!$BA$93="Moderado"),CONCATENATE("R8C",'Mapa final'!$AL$93),"")</f>
        <v/>
      </c>
      <c r="AB53" s="49" t="str">
        <f>IF(AND('Mapa final'!$AY$88="Muy Baja",'Mapa final'!$BA$88="Mayor"),CONCATENATE("R8C",'Mapa final'!$AL$88),"")</f>
        <v/>
      </c>
      <c r="AC53" s="50" t="str">
        <f>IF(AND('Mapa final'!$AY$89="Muy Baja",'Mapa final'!$BA$89="Mayor"),CONCATENATE("R8C",'Mapa final'!$AL$89),"")</f>
        <v/>
      </c>
      <c r="AD53" s="50" t="str">
        <f>IF(AND('Mapa final'!$AY$90="Muy Baja",'Mapa final'!$BA$90="Mayor"),CONCATENATE("R8C",'Mapa final'!$AL$90),"")</f>
        <v/>
      </c>
      <c r="AE53" s="50" t="str">
        <f>IF(AND('Mapa final'!$AY$91="Muy Baja",'Mapa final'!$BA$91="Mayor"),CONCATENATE("R8C",'Mapa final'!$AL$91),"")</f>
        <v/>
      </c>
      <c r="AF53" s="50" t="str">
        <f>IF(AND('Mapa final'!$AY$92="Muy Baja",'Mapa final'!$BA$92="Mayor"),CONCATENATE("R8C",'Mapa final'!$AL$92),"")</f>
        <v/>
      </c>
      <c r="AG53" s="51" t="str">
        <f>IF(AND('Mapa final'!$AY$93="Muy Baja",'Mapa final'!$BA$93="Mayor"),CONCATENATE("R8C",'Mapa final'!$AL$93),"")</f>
        <v/>
      </c>
      <c r="AH53" s="52" t="str">
        <f>IF(AND('Mapa final'!$AY$88="Muy Baja",'Mapa final'!$BA$88="Catastrófico"),CONCATENATE("R8C",'Mapa final'!$AL$88),"")</f>
        <v/>
      </c>
      <c r="AI53" s="53" t="str">
        <f>IF(AND('Mapa final'!$AY$89="Muy Baja",'Mapa final'!$BA$89="Catastrófico"),CONCATENATE("R8C",'Mapa final'!$AL$89),"")</f>
        <v/>
      </c>
      <c r="AJ53" s="53" t="str">
        <f>IF(AND('Mapa final'!$AY$90="Muy Baja",'Mapa final'!$BA$90="Catastrófico"),CONCATENATE("R8C",'Mapa final'!$AL$90),"")</f>
        <v/>
      </c>
      <c r="AK53" s="53" t="str">
        <f>IF(AND('Mapa final'!$AY$91="Muy Baja",'Mapa final'!$BA$91="Catastrófico"),CONCATENATE("R8C",'Mapa final'!$AL$91),"")</f>
        <v/>
      </c>
      <c r="AL53" s="53" t="str">
        <f>IF(AND('Mapa final'!$AY$92="Muy Baja",'Mapa final'!$BA$92="Catastrófico"),CONCATENATE("R8C",'Mapa final'!$AL$92),"")</f>
        <v/>
      </c>
      <c r="AM53" s="54" t="str">
        <f>IF(AND('Mapa final'!$AY$93="Muy Baja",'Mapa final'!$BA$93="Catastrófico"),CONCATENATE("R8C",'Mapa final'!$AL$93),"")</f>
        <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x14ac:dyDescent="0.2">
      <c r="A54" s="1"/>
      <c r="B54" s="319"/>
      <c r="C54" s="189"/>
      <c r="D54" s="190"/>
      <c r="E54" s="201"/>
      <c r="F54" s="189"/>
      <c r="G54" s="189"/>
      <c r="H54" s="189"/>
      <c r="I54" s="190"/>
      <c r="J54" s="73" t="str">
        <f>IF(AND('Mapa final'!$AY$94="Muy Baja",'Mapa final'!$BA$94="Leve"),CONCATENATE("R9C",'Mapa final'!$AL$94),"")</f>
        <v/>
      </c>
      <c r="K54" s="74" t="str">
        <f>IF(AND('Mapa final'!$AY$95="Muy Baja",'Mapa final'!$BA$95="Leve"),CONCATENATE("R9C",'Mapa final'!$AL$95),"")</f>
        <v/>
      </c>
      <c r="L54" s="74" t="str">
        <f>IF(AND('Mapa final'!$AY$96="Muy Baja",'Mapa final'!$BA$96="Leve"),CONCATENATE("R9C",'Mapa final'!$AL$96),"")</f>
        <v/>
      </c>
      <c r="M54" s="74" t="str">
        <f>IF(AND('Mapa final'!$AY$97="Muy Baja",'Mapa final'!$BA$97="Leve"),CONCATENATE("R9C",'Mapa final'!$AL$97),"")</f>
        <v/>
      </c>
      <c r="N54" s="74" t="str">
        <f>IF(AND('Mapa final'!$AY$98="Muy Baja",'Mapa final'!$BA$98="Leve"),CONCATENATE("R9C",'Mapa final'!$AL$98),"")</f>
        <v/>
      </c>
      <c r="O54" s="75" t="str">
        <f>IF(AND('Mapa final'!$AY$99="Muy Baja",'Mapa final'!$BA$99="Leve"),CONCATENATE("R9C",'Mapa final'!$AL$99),"")</f>
        <v/>
      </c>
      <c r="P54" s="73" t="str">
        <f>IF(AND('Mapa final'!$AY$94="Muy Baja",'Mapa final'!$BA$94="Menor"),CONCATENATE("R9C",'Mapa final'!$AL$94),"")</f>
        <v/>
      </c>
      <c r="Q54" s="74" t="str">
        <f>IF(AND('Mapa final'!$AY$95="Muy Baja",'Mapa final'!$BA$95="Menor"),CONCATENATE("R9C",'Mapa final'!$AL$95),"")</f>
        <v/>
      </c>
      <c r="R54" s="74" t="str">
        <f>IF(AND('Mapa final'!$AY$96="Muy Baja",'Mapa final'!$BA$96="Menor"),CONCATENATE("R9C",'Mapa final'!$AL$96),"")</f>
        <v/>
      </c>
      <c r="S54" s="74" t="str">
        <f>IF(AND('Mapa final'!$AY$97="Muy Baja",'Mapa final'!$BA$97="Menor"),CONCATENATE("R9C",'Mapa final'!$AL$97),"")</f>
        <v/>
      </c>
      <c r="T54" s="74" t="str">
        <f>IF(AND('Mapa final'!$AY$98="Muy Baja",'Mapa final'!$BA$98="Menor"),CONCATENATE("R9C",'Mapa final'!$AL$98),"")</f>
        <v/>
      </c>
      <c r="U54" s="75" t="str">
        <f>IF(AND('Mapa final'!$AY$99="Muy Baja",'Mapa final'!$BA$99="Menor"),CONCATENATE("R9C",'Mapa final'!$AL$99),"")</f>
        <v/>
      </c>
      <c r="V54" s="64" t="str">
        <f>IF(AND('Mapa final'!$AY$94="Muy Baja",'Mapa final'!$BA$94="Moderado"),CONCATENATE("R9C",'Mapa final'!$AL$94),"")</f>
        <v/>
      </c>
      <c r="W54" s="65" t="str">
        <f>IF(AND('Mapa final'!$AY$95="Muy Baja",'Mapa final'!$BA$95="Moderado"),CONCATENATE("R9C",'Mapa final'!$AL$95),"")</f>
        <v/>
      </c>
      <c r="X54" s="65" t="str">
        <f>IF(AND('Mapa final'!$AY$96="Muy Baja",'Mapa final'!$BA$96="Moderado"),CONCATENATE("R9C",'Mapa final'!$AL$96),"")</f>
        <v/>
      </c>
      <c r="Y54" s="65" t="str">
        <f>IF(AND('Mapa final'!$AY$97="Muy Baja",'Mapa final'!$BA$97="Moderado"),CONCATENATE("R9C",'Mapa final'!$AL$97),"")</f>
        <v/>
      </c>
      <c r="Z54" s="65" t="str">
        <f>IF(AND('Mapa final'!$AY$98="Muy Baja",'Mapa final'!$BA$98="Moderado"),CONCATENATE("R9C",'Mapa final'!$AL$98),"")</f>
        <v/>
      </c>
      <c r="AA54" s="66" t="str">
        <f>IF(AND('Mapa final'!$AY$99="Muy Baja",'Mapa final'!$BA$99="Moderado"),CONCATENATE("R9C",'Mapa final'!$AL$99),"")</f>
        <v/>
      </c>
      <c r="AB54" s="49" t="str">
        <f>IF(AND('Mapa final'!$AY$94="Muy Baja",'Mapa final'!$BA$94="Mayor"),CONCATENATE("R9C",'Mapa final'!$AL$94),"")</f>
        <v/>
      </c>
      <c r="AC54" s="50" t="str">
        <f>IF(AND('Mapa final'!$AY$95="Muy Baja",'Mapa final'!$BA$95="Mayor"),CONCATENATE("R9C",'Mapa final'!$AL$95),"")</f>
        <v/>
      </c>
      <c r="AD54" s="50" t="str">
        <f>IF(AND('Mapa final'!$AY$96="Muy Baja",'Mapa final'!$BA$96="Mayor"),CONCATENATE("R9C",'Mapa final'!$AL$96),"")</f>
        <v/>
      </c>
      <c r="AE54" s="50" t="str">
        <f>IF(AND('Mapa final'!$AY$97="Muy Baja",'Mapa final'!$BA$97="Mayor"),CONCATENATE("R9C",'Mapa final'!$AL$97),"")</f>
        <v/>
      </c>
      <c r="AF54" s="50" t="str">
        <f>IF(AND('Mapa final'!$AY$98="Muy Baja",'Mapa final'!$BA$98="Mayor"),CONCATENATE("R9C",'Mapa final'!$AL$98),"")</f>
        <v/>
      </c>
      <c r="AG54" s="51" t="str">
        <f>IF(AND('Mapa final'!$AY$99="Muy Baja",'Mapa final'!$BA$99="Mayor"),CONCATENATE("R9C",'Mapa final'!$AL$99),"")</f>
        <v/>
      </c>
      <c r="AH54" s="52" t="str">
        <f>IF(AND('Mapa final'!$AY$94="Muy Baja",'Mapa final'!$BA$94="Catastrófico"),CONCATENATE("R9C",'Mapa final'!$AL$94),"")</f>
        <v/>
      </c>
      <c r="AI54" s="53" t="str">
        <f>IF(AND('Mapa final'!$AY$95="Muy Baja",'Mapa final'!$BA$95="Catastrófico"),CONCATENATE("R9C",'Mapa final'!$AL$95),"")</f>
        <v/>
      </c>
      <c r="AJ54" s="53" t="str">
        <f>IF(AND('Mapa final'!$AY$96="Muy Baja",'Mapa final'!$BA$96="Catastrófico"),CONCATENATE("R9C",'Mapa final'!$AL$96),"")</f>
        <v/>
      </c>
      <c r="AK54" s="53" t="str">
        <f>IF(AND('Mapa final'!$AY$97="Muy Baja",'Mapa final'!$BA$97="Catastrófico"),CONCATENATE("R9C",'Mapa final'!$AL$97),"")</f>
        <v/>
      </c>
      <c r="AL54" s="53" t="str">
        <f>IF(AND('Mapa final'!$AY$98="Muy Baja",'Mapa final'!$BA$98="Catastrófico"),CONCATENATE("R9C",'Mapa final'!$AL$98),"")</f>
        <v/>
      </c>
      <c r="AM54" s="54" t="str">
        <f>IF(AND('Mapa final'!$AY$99="Muy Baja",'Mapa final'!$BA$99="Catastrófico"),CONCATENATE("R9C",'Mapa final'!$AL$99),"")</f>
        <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x14ac:dyDescent="0.2">
      <c r="A55" s="1"/>
      <c r="B55" s="289"/>
      <c r="C55" s="321"/>
      <c r="D55" s="290"/>
      <c r="E55" s="309"/>
      <c r="F55" s="310"/>
      <c r="G55" s="310"/>
      <c r="H55" s="310"/>
      <c r="I55" s="313"/>
      <c r="J55" s="76" t="str">
        <f>IF(AND('Mapa final'!$AY$100="Muy Baja",'Mapa final'!$BA$100="Leve"),CONCATENATE("R10C",'Mapa final'!$AL$100),"")</f>
        <v/>
      </c>
      <c r="K55" s="77" t="str">
        <f>IF(AND('Mapa final'!$AY$101="Muy Baja",'Mapa final'!$BA$101="Leve"),CONCATENATE("R10C",'Mapa final'!$AL$101),"")</f>
        <v/>
      </c>
      <c r="L55" s="77" t="str">
        <f>IF(AND('Mapa final'!$AY$102="Muy Baja",'Mapa final'!$BA$102="Leve"),CONCATENATE("R10C",'Mapa final'!$AL$102),"")</f>
        <v/>
      </c>
      <c r="M55" s="77" t="str">
        <f>IF(AND('Mapa final'!$AY$103="Muy Baja",'Mapa final'!$BA$103="Leve"),CONCATENATE("R10C",'Mapa final'!$AL$103),"")</f>
        <v/>
      </c>
      <c r="N55" s="77" t="str">
        <f>IF(AND('Mapa final'!$AY$104="Muy Baja",'Mapa final'!$BA$104="Leve"),CONCATENATE("R10C",'Mapa final'!$AL$104),"")</f>
        <v/>
      </c>
      <c r="O55" s="78" t="str">
        <f>IF(AND('Mapa final'!$AY$105="Muy Baja",'Mapa final'!$BA$105="Leve"),CONCATENATE("R10C",'Mapa final'!$AL$105),"")</f>
        <v/>
      </c>
      <c r="P55" s="76" t="str">
        <f>IF(AND('Mapa final'!$AY$100="Muy Baja",'Mapa final'!$BA$100="Menor"),CONCATENATE("R10C",'Mapa final'!$AL$100),"")</f>
        <v/>
      </c>
      <c r="Q55" s="77" t="str">
        <f>IF(AND('Mapa final'!$AY$101="Muy Baja",'Mapa final'!$BA$101="Menor"),CONCATENATE("R10C",'Mapa final'!$AL$101),"")</f>
        <v/>
      </c>
      <c r="R55" s="77" t="str">
        <f>IF(AND('Mapa final'!$AY$102="Muy Baja",'Mapa final'!$BA$102="Menor"),CONCATENATE("R10C",'Mapa final'!$AL$102),"")</f>
        <v/>
      </c>
      <c r="S55" s="77" t="str">
        <f>IF(AND('Mapa final'!$AY$103="Muy Baja",'Mapa final'!$BA$103="Menor"),CONCATENATE("R10C",'Mapa final'!$AL$103),"")</f>
        <v/>
      </c>
      <c r="T55" s="77" t="str">
        <f>IF(AND('Mapa final'!$AY$104="Muy Baja",'Mapa final'!$BA$104="Menor"),CONCATENATE("R10C",'Mapa final'!$AL$104),"")</f>
        <v/>
      </c>
      <c r="U55" s="78" t="str">
        <f>IF(AND('Mapa final'!$AY$105="Muy Baja",'Mapa final'!$BA$105="Menor"),CONCATENATE("R10C",'Mapa final'!$AL$105),"")</f>
        <v/>
      </c>
      <c r="V55" s="67" t="str">
        <f>IF(AND('Mapa final'!$AY$100="Muy Baja",'Mapa final'!$BA$100="Moderado"),CONCATENATE("R10C",'Mapa final'!$AL$100),"")</f>
        <v/>
      </c>
      <c r="W55" s="68" t="str">
        <f>IF(AND('Mapa final'!$AY$101="Muy Baja",'Mapa final'!$BA$101="Moderado"),CONCATENATE("R10C",'Mapa final'!$AL$101),"")</f>
        <v/>
      </c>
      <c r="X55" s="68" t="str">
        <f>IF(AND('Mapa final'!$AY$102="Muy Baja",'Mapa final'!$BA$102="Moderado"),CONCATENATE("R10C",'Mapa final'!$AL$102),"")</f>
        <v/>
      </c>
      <c r="Y55" s="68" t="str">
        <f>IF(AND('Mapa final'!$AY$103="Muy Baja",'Mapa final'!$BA$103="Moderado"),CONCATENATE("R10C",'Mapa final'!$AL$103),"")</f>
        <v/>
      </c>
      <c r="Z55" s="68" t="str">
        <f>IF(AND('Mapa final'!$AY$104="Muy Baja",'Mapa final'!$BA$104="Moderado"),CONCATENATE("R10C",'Mapa final'!$AL$104),"")</f>
        <v/>
      </c>
      <c r="AA55" s="69" t="str">
        <f>IF(AND('Mapa final'!$AY$105="Muy Baja",'Mapa final'!$BA$105="Moderado"),CONCATENATE("R10C",'Mapa final'!$AL$105),"")</f>
        <v/>
      </c>
      <c r="AB55" s="55" t="str">
        <f>IF(AND('Mapa final'!$AY$100="Muy Baja",'Mapa final'!$BA$100="Mayor"),CONCATENATE("R10C",'Mapa final'!$AL$100),"")</f>
        <v/>
      </c>
      <c r="AC55" s="56" t="str">
        <f>IF(AND('Mapa final'!$AY$101="Muy Baja",'Mapa final'!$BA$101="Mayor"),CONCATENATE("R10C",'Mapa final'!$AL$101),"")</f>
        <v/>
      </c>
      <c r="AD55" s="56" t="str">
        <f>IF(AND('Mapa final'!$AY$102="Muy Baja",'Mapa final'!$BA$102="Mayor"),CONCATENATE("R10C",'Mapa final'!$AL$102),"")</f>
        <v/>
      </c>
      <c r="AE55" s="56" t="str">
        <f>IF(AND('Mapa final'!$AY$103="Muy Baja",'Mapa final'!$BA$103="Mayor"),CONCATENATE("R10C",'Mapa final'!$AL$103),"")</f>
        <v/>
      </c>
      <c r="AF55" s="56" t="str">
        <f>IF(AND('Mapa final'!$AY$104="Muy Baja",'Mapa final'!$BA$104="Mayor"),CONCATENATE("R10C",'Mapa final'!$AL$104),"")</f>
        <v/>
      </c>
      <c r="AG55" s="57" t="str">
        <f>IF(AND('Mapa final'!$AY$105="Muy Baja",'Mapa final'!$BA$105="Mayor"),CONCATENATE("R10C",'Mapa final'!$AL$105),"")</f>
        <v/>
      </c>
      <c r="AH55" s="58" t="str">
        <f>IF(AND('Mapa final'!$AY$100="Muy Baja",'Mapa final'!$BA$100="Catastrófico"),CONCATENATE("R10C",'Mapa final'!$AL$100),"")</f>
        <v/>
      </c>
      <c r="AI55" s="59" t="str">
        <f>IF(AND('Mapa final'!$AY$101="Muy Baja",'Mapa final'!$BA$101="Catastrófico"),CONCATENATE("R10C",'Mapa final'!$AL$101),"")</f>
        <v/>
      </c>
      <c r="AJ55" s="59" t="str">
        <f>IF(AND('Mapa final'!$AY$102="Muy Baja",'Mapa final'!$BA$102="Catastrófico"),CONCATENATE("R10C",'Mapa final'!$AL$102),"")</f>
        <v/>
      </c>
      <c r="AK55" s="59" t="str">
        <f>IF(AND('Mapa final'!$AY$103="Muy Baja",'Mapa final'!$BA$103="Catastrófico"),CONCATENATE("R10C",'Mapa final'!$AL$103),"")</f>
        <v/>
      </c>
      <c r="AL55" s="59" t="str">
        <f>IF(AND('Mapa final'!$AY$104="Muy Baja",'Mapa final'!$BA$104="Catastrófico"),CONCATENATE("R10C",'Mapa final'!$AL$104),"")</f>
        <v/>
      </c>
      <c r="AM55" s="60" t="str">
        <f>IF(AND('Mapa final'!$AY$105="Muy Baja",'Mapa final'!$BA$105="Catastrófico"),CONCATENATE("R10C",'Mapa final'!$AL$105),"")</f>
        <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2">
      <c r="A56" s="1"/>
      <c r="B56" s="1"/>
      <c r="C56" s="1"/>
      <c r="D56" s="1"/>
      <c r="E56" s="1"/>
      <c r="F56" s="1"/>
      <c r="G56" s="1"/>
      <c r="H56" s="1"/>
      <c r="I56" s="1"/>
      <c r="J56" s="337" t="s">
        <v>100</v>
      </c>
      <c r="K56" s="308"/>
      <c r="L56" s="308"/>
      <c r="M56" s="308"/>
      <c r="N56" s="308"/>
      <c r="O56" s="294"/>
      <c r="P56" s="337" t="s">
        <v>101</v>
      </c>
      <c r="Q56" s="308"/>
      <c r="R56" s="308"/>
      <c r="S56" s="308"/>
      <c r="T56" s="308"/>
      <c r="U56" s="294"/>
      <c r="V56" s="337" t="s">
        <v>102</v>
      </c>
      <c r="W56" s="308"/>
      <c r="X56" s="308"/>
      <c r="Y56" s="308"/>
      <c r="Z56" s="308"/>
      <c r="AA56" s="294"/>
      <c r="AB56" s="337" t="s">
        <v>103</v>
      </c>
      <c r="AC56" s="308"/>
      <c r="AD56" s="308"/>
      <c r="AE56" s="308"/>
      <c r="AF56" s="308"/>
      <c r="AG56" s="294"/>
      <c r="AH56" s="337" t="s">
        <v>104</v>
      </c>
      <c r="AI56" s="308"/>
      <c r="AJ56" s="308"/>
      <c r="AK56" s="308"/>
      <c r="AL56" s="308"/>
      <c r="AM56" s="294"/>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2">
      <c r="A57" s="1"/>
      <c r="B57" s="1"/>
      <c r="C57" s="1"/>
      <c r="D57" s="1"/>
      <c r="E57" s="1"/>
      <c r="F57" s="1"/>
      <c r="G57" s="1"/>
      <c r="H57" s="1"/>
      <c r="I57" s="1"/>
      <c r="J57" s="201"/>
      <c r="K57" s="189"/>
      <c r="L57" s="189"/>
      <c r="M57" s="189"/>
      <c r="N57" s="189"/>
      <c r="O57" s="190"/>
      <c r="P57" s="201"/>
      <c r="Q57" s="189"/>
      <c r="R57" s="189"/>
      <c r="S57" s="189"/>
      <c r="T57" s="189"/>
      <c r="U57" s="190"/>
      <c r="V57" s="201"/>
      <c r="W57" s="189"/>
      <c r="X57" s="189"/>
      <c r="Y57" s="189"/>
      <c r="Z57" s="189"/>
      <c r="AA57" s="190"/>
      <c r="AB57" s="201"/>
      <c r="AC57" s="189"/>
      <c r="AD57" s="189"/>
      <c r="AE57" s="189"/>
      <c r="AF57" s="189"/>
      <c r="AG57" s="190"/>
      <c r="AH57" s="201"/>
      <c r="AI57" s="189"/>
      <c r="AJ57" s="189"/>
      <c r="AK57" s="189"/>
      <c r="AL57" s="189"/>
      <c r="AM57" s="190"/>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2">
      <c r="A58" s="1"/>
      <c r="B58" s="1"/>
      <c r="C58" s="1"/>
      <c r="D58" s="1"/>
      <c r="E58" s="1"/>
      <c r="F58" s="1"/>
      <c r="G58" s="1"/>
      <c r="H58" s="1"/>
      <c r="I58" s="1"/>
      <c r="J58" s="201"/>
      <c r="K58" s="189"/>
      <c r="L58" s="189"/>
      <c r="M58" s="189"/>
      <c r="N58" s="189"/>
      <c r="O58" s="190"/>
      <c r="P58" s="201"/>
      <c r="Q58" s="189"/>
      <c r="R58" s="189"/>
      <c r="S58" s="189"/>
      <c r="T58" s="189"/>
      <c r="U58" s="190"/>
      <c r="V58" s="201"/>
      <c r="W58" s="189"/>
      <c r="X58" s="189"/>
      <c r="Y58" s="189"/>
      <c r="Z58" s="189"/>
      <c r="AA58" s="190"/>
      <c r="AB58" s="201"/>
      <c r="AC58" s="189"/>
      <c r="AD58" s="189"/>
      <c r="AE58" s="189"/>
      <c r="AF58" s="189"/>
      <c r="AG58" s="190"/>
      <c r="AH58" s="201"/>
      <c r="AI58" s="189"/>
      <c r="AJ58" s="189"/>
      <c r="AK58" s="189"/>
      <c r="AL58" s="189"/>
      <c r="AM58" s="190"/>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2">
      <c r="A59" s="1"/>
      <c r="B59" s="1"/>
      <c r="C59" s="1"/>
      <c r="D59" s="1"/>
      <c r="E59" s="1"/>
      <c r="F59" s="1"/>
      <c r="G59" s="1"/>
      <c r="H59" s="1"/>
      <c r="I59" s="1"/>
      <c r="J59" s="201"/>
      <c r="K59" s="189"/>
      <c r="L59" s="189"/>
      <c r="M59" s="189"/>
      <c r="N59" s="189"/>
      <c r="O59" s="190"/>
      <c r="P59" s="201"/>
      <c r="Q59" s="189"/>
      <c r="R59" s="189"/>
      <c r="S59" s="189"/>
      <c r="T59" s="189"/>
      <c r="U59" s="190"/>
      <c r="V59" s="201"/>
      <c r="W59" s="189"/>
      <c r="X59" s="189"/>
      <c r="Y59" s="189"/>
      <c r="Z59" s="189"/>
      <c r="AA59" s="190"/>
      <c r="AB59" s="201"/>
      <c r="AC59" s="189"/>
      <c r="AD59" s="189"/>
      <c r="AE59" s="189"/>
      <c r="AF59" s="189"/>
      <c r="AG59" s="190"/>
      <c r="AH59" s="201"/>
      <c r="AI59" s="189"/>
      <c r="AJ59" s="189"/>
      <c r="AK59" s="189"/>
      <c r="AL59" s="189"/>
      <c r="AM59" s="190"/>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2">
      <c r="A60" s="1"/>
      <c r="B60" s="1"/>
      <c r="C60" s="1"/>
      <c r="D60" s="1"/>
      <c r="E60" s="1"/>
      <c r="F60" s="1"/>
      <c r="G60" s="1"/>
      <c r="H60" s="1"/>
      <c r="I60" s="1"/>
      <c r="J60" s="201"/>
      <c r="K60" s="189"/>
      <c r="L60" s="189"/>
      <c r="M60" s="189"/>
      <c r="N60" s="189"/>
      <c r="O60" s="190"/>
      <c r="P60" s="201"/>
      <c r="Q60" s="189"/>
      <c r="R60" s="189"/>
      <c r="S60" s="189"/>
      <c r="T60" s="189"/>
      <c r="U60" s="190"/>
      <c r="V60" s="201"/>
      <c r="W60" s="189"/>
      <c r="X60" s="189"/>
      <c r="Y60" s="189"/>
      <c r="Z60" s="189"/>
      <c r="AA60" s="190"/>
      <c r="AB60" s="201"/>
      <c r="AC60" s="189"/>
      <c r="AD60" s="189"/>
      <c r="AE60" s="189"/>
      <c r="AF60" s="189"/>
      <c r="AG60" s="190"/>
      <c r="AH60" s="201"/>
      <c r="AI60" s="189"/>
      <c r="AJ60" s="189"/>
      <c r="AK60" s="189"/>
      <c r="AL60" s="189"/>
      <c r="AM60" s="190"/>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2">
      <c r="A61" s="1"/>
      <c r="B61" s="1"/>
      <c r="C61" s="1"/>
      <c r="D61" s="1"/>
      <c r="E61" s="1"/>
      <c r="F61" s="1"/>
      <c r="G61" s="1"/>
      <c r="H61" s="1"/>
      <c r="I61" s="1"/>
      <c r="J61" s="309"/>
      <c r="K61" s="310"/>
      <c r="L61" s="310"/>
      <c r="M61" s="310"/>
      <c r="N61" s="310"/>
      <c r="O61" s="313"/>
      <c r="P61" s="309"/>
      <c r="Q61" s="310"/>
      <c r="R61" s="310"/>
      <c r="S61" s="310"/>
      <c r="T61" s="310"/>
      <c r="U61" s="313"/>
      <c r="V61" s="309"/>
      <c r="W61" s="310"/>
      <c r="X61" s="310"/>
      <c r="Y61" s="310"/>
      <c r="Z61" s="310"/>
      <c r="AA61" s="313"/>
      <c r="AB61" s="309"/>
      <c r="AC61" s="310"/>
      <c r="AD61" s="310"/>
      <c r="AE61" s="310"/>
      <c r="AF61" s="310"/>
      <c r="AG61" s="313"/>
      <c r="AH61" s="309"/>
      <c r="AI61" s="310"/>
      <c r="AJ61" s="310"/>
      <c r="AK61" s="310"/>
      <c r="AL61" s="310"/>
      <c r="AM61" s="313"/>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x14ac:dyDescent="0.2">
      <c r="A63" s="1"/>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1"/>
      <c r="AV63" s="1"/>
      <c r="AW63" s="1"/>
      <c r="AX63" s="1"/>
      <c r="AY63" s="1"/>
      <c r="AZ63" s="1"/>
      <c r="BA63" s="1"/>
      <c r="BB63" s="1"/>
      <c r="BC63" s="1"/>
      <c r="BD63" s="1"/>
      <c r="BE63" s="1"/>
      <c r="BF63" s="1"/>
      <c r="BG63" s="1"/>
      <c r="BH63" s="1"/>
    </row>
    <row r="64" spans="1:61" ht="15" customHeight="1" x14ac:dyDescent="0.2">
      <c r="A64" s="1"/>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1"/>
      <c r="AV64" s="1"/>
      <c r="AW64" s="1"/>
      <c r="AX64" s="1"/>
      <c r="AY64" s="1"/>
      <c r="AZ64" s="1"/>
      <c r="BA64" s="1"/>
      <c r="BB64" s="1"/>
      <c r="BC64" s="1"/>
      <c r="BD64" s="1"/>
      <c r="BE64" s="1"/>
      <c r="BF64" s="1"/>
      <c r="BG64" s="1"/>
      <c r="BH64" s="1"/>
    </row>
    <row r="65" spans="1:60"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x14ac:dyDescent="0.2">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x14ac:dyDescent="0.2">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x14ac:dyDescent="0.2">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x14ac:dyDescent="0.2">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x14ac:dyDescent="0.2">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x14ac:dyDescent="0.2">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x14ac:dyDescent="0.2">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x14ac:dyDescent="0.2">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x14ac:dyDescent="0.2">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x14ac:dyDescent="0.2">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x14ac:dyDescent="0.2">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x14ac:dyDescent="0.2">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x14ac:dyDescent="0.2">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x14ac:dyDescent="0.2">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x14ac:dyDescent="0.2">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x14ac:dyDescent="0.2">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x14ac:dyDescent="0.2">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x14ac:dyDescent="0.2">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x14ac:dyDescent="0.2">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x14ac:dyDescent="0.2">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x14ac:dyDescent="0.2">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x14ac:dyDescent="0.2">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x14ac:dyDescent="0.2">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x14ac:dyDescent="0.2">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x14ac:dyDescent="0.2">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x14ac:dyDescent="0.2">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x14ac:dyDescent="0.2">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x14ac:dyDescent="0.2">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x14ac:dyDescent="0.2">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x14ac:dyDescent="0.2">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x14ac:dyDescent="0.2">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x14ac:dyDescent="0.2">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x14ac:dyDescent="0.2">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x14ac:dyDescent="0.2">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x14ac:dyDescent="0.2">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x14ac:dyDescent="0.2">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x14ac:dyDescent="0.2">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x14ac:dyDescent="0.2">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x14ac:dyDescent="0.2">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x14ac:dyDescent="0.2">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x14ac:dyDescent="0.2">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x14ac:dyDescent="0.2">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x14ac:dyDescent="0.2">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x14ac:dyDescent="0.2">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x14ac:dyDescent="0.2">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x14ac:dyDescent="0.2">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x14ac:dyDescent="0.2">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x14ac:dyDescent="0.2">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x14ac:dyDescent="0.2">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x14ac:dyDescent="0.2">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x14ac:dyDescent="0.2">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x14ac:dyDescent="0.2">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x14ac:dyDescent="0.2">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x14ac:dyDescent="0.2">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x14ac:dyDescent="0.2">
      <c r="A245" s="1"/>
    </row>
    <row r="246" spans="1:60" ht="15.75" customHeight="1" x14ac:dyDescent="0.2">
      <c r="A246" s="1"/>
    </row>
    <row r="247" spans="1:60" ht="15.75" customHeight="1" x14ac:dyDescent="0.2">
      <c r="A247" s="1"/>
    </row>
    <row r="248" spans="1:60" ht="15.75" customHeight="1" x14ac:dyDescent="0.2">
      <c r="A248" s="1"/>
    </row>
    <row r="249" spans="1:60" ht="15.75" customHeight="1" x14ac:dyDescent="0.15"/>
    <row r="250" spans="1:60" ht="15.75" customHeight="1" x14ac:dyDescent="0.15"/>
    <row r="251" spans="1:60" ht="15.75" customHeight="1" x14ac:dyDescent="0.15"/>
    <row r="252" spans="1:60" ht="15.75" customHeight="1" x14ac:dyDescent="0.15"/>
    <row r="253" spans="1:60" ht="15.75" customHeight="1" x14ac:dyDescent="0.15"/>
    <row r="254" spans="1:60" ht="15.75" customHeight="1" x14ac:dyDescent="0.15"/>
    <row r="255" spans="1:60" ht="15.75" customHeight="1" x14ac:dyDescent="0.15"/>
    <row r="256" spans="1:60"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X1000"/>
  <sheetViews>
    <sheetView workbookViewId="0"/>
  </sheetViews>
  <sheetFormatPr baseColWidth="10" defaultColWidth="12.5" defaultRowHeight="15" customHeight="1" x14ac:dyDescent="0.15"/>
  <cols>
    <col min="1" max="1" width="9.33203125" customWidth="1"/>
    <col min="2" max="2" width="21" customWidth="1"/>
    <col min="3" max="3" width="61.33203125" customWidth="1"/>
    <col min="4" max="4" width="26" customWidth="1"/>
    <col min="5" max="26" width="9.33203125" customWidth="1"/>
  </cols>
  <sheetData>
    <row r="1" spans="1:24" ht="23" x14ac:dyDescent="0.2">
      <c r="A1" s="1"/>
      <c r="B1" s="342" t="s">
        <v>106</v>
      </c>
      <c r="C1" s="189"/>
      <c r="D1" s="189"/>
      <c r="E1" s="1"/>
      <c r="F1" s="1"/>
      <c r="G1" s="1"/>
      <c r="H1" s="1"/>
      <c r="I1" s="1"/>
      <c r="J1" s="1"/>
      <c r="K1" s="1"/>
      <c r="L1" s="1"/>
      <c r="M1" s="1"/>
      <c r="N1" s="1"/>
      <c r="O1" s="1"/>
      <c r="P1" s="1"/>
      <c r="Q1" s="1"/>
      <c r="R1" s="1"/>
      <c r="S1" s="1"/>
      <c r="T1" s="1"/>
      <c r="U1" s="1"/>
      <c r="V1" s="1"/>
      <c r="W1" s="1"/>
      <c r="X1" s="1"/>
    </row>
    <row r="2" spans="1:24" x14ac:dyDescent="0.2">
      <c r="A2" s="1"/>
      <c r="B2" s="1"/>
      <c r="C2" s="1"/>
      <c r="D2" s="1"/>
      <c r="E2" s="1"/>
      <c r="F2" s="1"/>
      <c r="G2" s="1"/>
      <c r="H2" s="1"/>
      <c r="I2" s="1"/>
      <c r="J2" s="1"/>
      <c r="K2" s="1"/>
      <c r="L2" s="1"/>
      <c r="M2" s="1"/>
      <c r="N2" s="1"/>
      <c r="O2" s="1"/>
      <c r="P2" s="1"/>
      <c r="Q2" s="1"/>
      <c r="R2" s="1"/>
      <c r="S2" s="1"/>
      <c r="T2" s="1"/>
      <c r="U2" s="1"/>
      <c r="V2" s="1"/>
      <c r="W2" s="1"/>
      <c r="X2" s="1"/>
    </row>
    <row r="3" spans="1:24" ht="26" x14ac:dyDescent="0.2">
      <c r="A3" s="1"/>
      <c r="B3" s="80"/>
      <c r="C3" s="81" t="s">
        <v>107</v>
      </c>
      <c r="D3" s="81" t="s">
        <v>90</v>
      </c>
      <c r="E3" s="1"/>
      <c r="F3" s="1"/>
      <c r="G3" s="1"/>
      <c r="H3" s="1"/>
      <c r="I3" s="1"/>
      <c r="J3" s="1"/>
      <c r="K3" s="1"/>
      <c r="L3" s="1"/>
      <c r="M3" s="1"/>
      <c r="N3" s="1"/>
      <c r="O3" s="1"/>
      <c r="P3" s="1"/>
      <c r="Q3" s="1"/>
      <c r="R3" s="1"/>
      <c r="S3" s="1"/>
      <c r="T3" s="1"/>
      <c r="U3" s="1"/>
      <c r="V3" s="1"/>
      <c r="W3" s="1"/>
      <c r="X3" s="1"/>
    </row>
    <row r="4" spans="1:24" ht="52" x14ac:dyDescent="0.2">
      <c r="A4" s="1"/>
      <c r="B4" s="82" t="s">
        <v>108</v>
      </c>
      <c r="C4" s="83" t="s">
        <v>109</v>
      </c>
      <c r="D4" s="84">
        <v>0.2</v>
      </c>
      <c r="E4" s="1"/>
      <c r="F4" s="1"/>
      <c r="G4" s="1"/>
      <c r="H4" s="1"/>
      <c r="I4" s="1"/>
      <c r="J4" s="1"/>
      <c r="K4" s="1"/>
      <c r="L4" s="1"/>
      <c r="M4" s="1"/>
      <c r="N4" s="1"/>
      <c r="O4" s="1"/>
      <c r="P4" s="1"/>
      <c r="Q4" s="1"/>
      <c r="R4" s="1"/>
      <c r="S4" s="1"/>
      <c r="T4" s="1"/>
      <c r="U4" s="1"/>
      <c r="V4" s="1"/>
      <c r="W4" s="1"/>
      <c r="X4" s="1"/>
    </row>
    <row r="5" spans="1:24" ht="52" x14ac:dyDescent="0.2">
      <c r="A5" s="1"/>
      <c r="B5" s="85" t="s">
        <v>110</v>
      </c>
      <c r="C5" s="86" t="s">
        <v>111</v>
      </c>
      <c r="D5" s="87">
        <v>0.4</v>
      </c>
      <c r="E5" s="1"/>
      <c r="F5" s="1"/>
      <c r="G5" s="1"/>
      <c r="H5" s="1"/>
      <c r="I5" s="1"/>
      <c r="J5" s="1"/>
      <c r="K5" s="1"/>
      <c r="L5" s="1"/>
      <c r="M5" s="1"/>
      <c r="N5" s="1"/>
      <c r="O5" s="1"/>
      <c r="P5" s="1"/>
      <c r="Q5" s="1"/>
      <c r="R5" s="1"/>
      <c r="S5" s="1"/>
      <c r="T5" s="1"/>
      <c r="U5" s="1"/>
      <c r="V5" s="1"/>
      <c r="W5" s="1"/>
      <c r="X5" s="1"/>
    </row>
    <row r="6" spans="1:24" ht="52" x14ac:dyDescent="0.2">
      <c r="A6" s="1"/>
      <c r="B6" s="88" t="s">
        <v>112</v>
      </c>
      <c r="C6" s="86" t="s">
        <v>113</v>
      </c>
      <c r="D6" s="87">
        <v>0.6</v>
      </c>
      <c r="E6" s="1"/>
      <c r="F6" s="1"/>
      <c r="G6" s="1"/>
      <c r="H6" s="1"/>
      <c r="I6" s="1"/>
      <c r="J6" s="1"/>
      <c r="K6" s="1"/>
      <c r="L6" s="1"/>
      <c r="M6" s="1"/>
      <c r="N6" s="1"/>
      <c r="O6" s="1"/>
      <c r="P6" s="1"/>
      <c r="Q6" s="1"/>
      <c r="R6" s="1"/>
      <c r="S6" s="1"/>
      <c r="T6" s="1"/>
      <c r="U6" s="1"/>
      <c r="V6" s="1"/>
      <c r="W6" s="1"/>
      <c r="X6" s="1"/>
    </row>
    <row r="7" spans="1:24" ht="78" x14ac:dyDescent="0.2">
      <c r="A7" s="1"/>
      <c r="B7" s="89" t="s">
        <v>114</v>
      </c>
      <c r="C7" s="86" t="s">
        <v>115</v>
      </c>
      <c r="D7" s="87">
        <v>0.8</v>
      </c>
      <c r="E7" s="1"/>
      <c r="F7" s="1"/>
      <c r="G7" s="1"/>
      <c r="H7" s="1"/>
      <c r="I7" s="1"/>
      <c r="J7" s="1"/>
      <c r="K7" s="1"/>
      <c r="L7" s="1"/>
      <c r="M7" s="1"/>
      <c r="N7" s="1"/>
      <c r="O7" s="1"/>
      <c r="P7" s="1"/>
      <c r="Q7" s="1"/>
      <c r="R7" s="1"/>
      <c r="S7" s="1"/>
      <c r="T7" s="1"/>
      <c r="U7" s="1"/>
      <c r="V7" s="1"/>
      <c r="W7" s="1"/>
      <c r="X7" s="1"/>
    </row>
    <row r="8" spans="1:24" ht="52" x14ac:dyDescent="0.2">
      <c r="A8" s="1"/>
      <c r="B8" s="90" t="s">
        <v>116</v>
      </c>
      <c r="C8" s="86" t="s">
        <v>117</v>
      </c>
      <c r="D8" s="87">
        <v>1</v>
      </c>
      <c r="E8" s="1"/>
      <c r="F8" s="1"/>
      <c r="G8" s="1"/>
      <c r="H8" s="1"/>
      <c r="I8" s="1"/>
      <c r="J8" s="1"/>
      <c r="K8" s="1"/>
      <c r="L8" s="1"/>
      <c r="M8" s="1"/>
      <c r="N8" s="1"/>
      <c r="O8" s="1"/>
      <c r="P8" s="1"/>
      <c r="Q8" s="1"/>
      <c r="R8" s="1"/>
      <c r="S8" s="1"/>
      <c r="T8" s="1"/>
      <c r="U8" s="1"/>
      <c r="V8" s="1"/>
      <c r="W8" s="1"/>
      <c r="X8" s="1"/>
    </row>
    <row r="9" spans="1:24" x14ac:dyDescent="0.2">
      <c r="A9" s="1"/>
      <c r="B9" s="1"/>
      <c r="C9" s="1"/>
      <c r="D9" s="1"/>
      <c r="E9" s="1"/>
      <c r="F9" s="1"/>
      <c r="G9" s="1"/>
      <c r="H9" s="1"/>
      <c r="I9" s="1"/>
      <c r="J9" s="1"/>
      <c r="K9" s="1"/>
      <c r="L9" s="1"/>
      <c r="M9" s="1"/>
      <c r="N9" s="1"/>
      <c r="O9" s="1"/>
      <c r="P9" s="1"/>
      <c r="Q9" s="1"/>
      <c r="R9" s="1"/>
      <c r="S9" s="1"/>
      <c r="T9" s="1"/>
      <c r="U9" s="1"/>
      <c r="V9" s="1"/>
      <c r="W9" s="1"/>
      <c r="X9" s="1"/>
    </row>
    <row r="10" spans="1:24" x14ac:dyDescent="0.2">
      <c r="A10" s="1"/>
      <c r="B10" s="91"/>
      <c r="C10" s="1"/>
      <c r="D10" s="1"/>
      <c r="E10" s="1"/>
      <c r="F10" s="1"/>
      <c r="G10" s="1"/>
      <c r="H10" s="1"/>
      <c r="I10" s="1"/>
      <c r="J10" s="1"/>
      <c r="K10" s="1"/>
      <c r="L10" s="1"/>
      <c r="M10" s="1"/>
      <c r="N10" s="1"/>
      <c r="O10" s="1"/>
      <c r="P10" s="1"/>
      <c r="Q10" s="1"/>
      <c r="R10" s="1"/>
      <c r="S10" s="1"/>
      <c r="T10" s="1"/>
      <c r="U10" s="1"/>
      <c r="V10" s="1"/>
      <c r="W10" s="1"/>
      <c r="X10" s="1"/>
    </row>
    <row r="11" spans="1:24" x14ac:dyDescent="0.2">
      <c r="A11" s="1"/>
      <c r="B11" s="1"/>
      <c r="C11" s="1"/>
      <c r="D11" s="1"/>
      <c r="E11" s="1"/>
      <c r="F11" s="1"/>
      <c r="G11" s="1"/>
      <c r="H11" s="1"/>
      <c r="I11" s="1"/>
      <c r="J11" s="1"/>
      <c r="K11" s="1"/>
      <c r="L11" s="1"/>
      <c r="M11" s="1"/>
      <c r="N11" s="1"/>
      <c r="O11" s="1"/>
      <c r="P11" s="1"/>
      <c r="Q11" s="1"/>
      <c r="R11" s="1"/>
      <c r="S11" s="1"/>
      <c r="T11" s="1"/>
      <c r="U11" s="1"/>
      <c r="V11" s="1"/>
      <c r="W11" s="1"/>
      <c r="X11" s="1"/>
    </row>
    <row r="12" spans="1:24" x14ac:dyDescent="0.2">
      <c r="A12" s="1"/>
      <c r="B12" s="1"/>
      <c r="C12" s="1"/>
      <c r="D12" s="1"/>
      <c r="E12" s="1"/>
      <c r="F12" s="1"/>
      <c r="G12" s="1"/>
      <c r="H12" s="1"/>
      <c r="I12" s="1"/>
      <c r="J12" s="1"/>
      <c r="K12" s="1"/>
      <c r="L12" s="1"/>
      <c r="M12" s="1"/>
      <c r="N12" s="1"/>
      <c r="O12" s="1"/>
      <c r="P12" s="1"/>
      <c r="Q12" s="1"/>
      <c r="R12" s="1"/>
      <c r="S12" s="1"/>
      <c r="T12" s="1"/>
      <c r="U12" s="1"/>
      <c r="V12" s="1"/>
      <c r="W12" s="1"/>
      <c r="X12" s="1"/>
    </row>
    <row r="13" spans="1:24" x14ac:dyDescent="0.2">
      <c r="A13" s="1"/>
      <c r="B13" s="1"/>
      <c r="C13" s="1"/>
      <c r="D13" s="1"/>
      <c r="E13" s="1"/>
      <c r="F13" s="1"/>
      <c r="G13" s="1"/>
      <c r="H13" s="1"/>
      <c r="I13" s="1"/>
      <c r="J13" s="1"/>
      <c r="K13" s="1"/>
      <c r="L13" s="1"/>
      <c r="M13" s="1"/>
      <c r="N13" s="1"/>
      <c r="O13" s="1"/>
      <c r="P13" s="1"/>
      <c r="Q13" s="1"/>
      <c r="R13" s="1"/>
      <c r="S13" s="1"/>
      <c r="T13" s="1"/>
      <c r="U13" s="1"/>
      <c r="V13" s="1"/>
      <c r="W13" s="1"/>
      <c r="X13" s="1"/>
    </row>
    <row r="14" spans="1:24" x14ac:dyDescent="0.2">
      <c r="A14" s="1"/>
      <c r="B14" s="1"/>
      <c r="C14" s="1"/>
      <c r="D14" s="1"/>
      <c r="E14" s="1"/>
      <c r="F14" s="1"/>
      <c r="G14" s="1"/>
      <c r="H14" s="1"/>
      <c r="I14" s="1"/>
      <c r="J14" s="1"/>
      <c r="K14" s="1"/>
      <c r="L14" s="1"/>
      <c r="M14" s="1"/>
      <c r="N14" s="1"/>
      <c r="O14" s="1"/>
      <c r="P14" s="1"/>
      <c r="Q14" s="1"/>
      <c r="R14" s="1"/>
      <c r="S14" s="1"/>
      <c r="T14" s="1"/>
      <c r="U14" s="1"/>
      <c r="V14" s="1"/>
      <c r="W14" s="1"/>
      <c r="X14" s="1"/>
    </row>
    <row r="15" spans="1:24" x14ac:dyDescent="0.2">
      <c r="A15" s="1"/>
      <c r="B15" s="1"/>
      <c r="C15" s="1"/>
      <c r="D15" s="1"/>
      <c r="E15" s="1"/>
      <c r="F15" s="1"/>
      <c r="G15" s="1"/>
      <c r="H15" s="1"/>
      <c r="I15" s="1"/>
      <c r="J15" s="1"/>
      <c r="K15" s="1"/>
      <c r="L15" s="1"/>
      <c r="M15" s="1"/>
      <c r="N15" s="1"/>
      <c r="O15" s="1"/>
      <c r="P15" s="1"/>
      <c r="Q15" s="1"/>
      <c r="R15" s="1"/>
      <c r="S15" s="1"/>
      <c r="T15" s="1"/>
      <c r="U15" s="1"/>
      <c r="V15" s="1"/>
      <c r="W15" s="1"/>
      <c r="X15" s="1"/>
    </row>
    <row r="16" spans="1:24" x14ac:dyDescent="0.2">
      <c r="A16" s="1"/>
      <c r="B16" s="1"/>
      <c r="C16" s="1"/>
      <c r="D16" s="1"/>
      <c r="E16" s="1"/>
      <c r="F16" s="1"/>
      <c r="G16" s="1"/>
      <c r="H16" s="1"/>
      <c r="I16" s="1"/>
      <c r="J16" s="1"/>
      <c r="K16" s="1"/>
      <c r="L16" s="1"/>
      <c r="M16" s="1"/>
      <c r="N16" s="1"/>
      <c r="O16" s="1"/>
      <c r="P16" s="1"/>
      <c r="Q16" s="1"/>
      <c r="R16" s="1"/>
      <c r="S16" s="1"/>
      <c r="T16" s="1"/>
      <c r="U16" s="1"/>
      <c r="V16" s="1"/>
      <c r="W16" s="1"/>
      <c r="X16" s="1"/>
    </row>
    <row r="17" spans="1:24" x14ac:dyDescent="0.2">
      <c r="A17" s="1"/>
      <c r="B17" s="1"/>
      <c r="C17" s="1"/>
      <c r="D17" s="1"/>
      <c r="E17" s="1"/>
      <c r="F17" s="1"/>
      <c r="G17" s="1"/>
      <c r="H17" s="1"/>
      <c r="I17" s="1"/>
      <c r="J17" s="1"/>
      <c r="K17" s="1"/>
      <c r="L17" s="1"/>
      <c r="M17" s="1"/>
      <c r="N17" s="1"/>
      <c r="O17" s="1"/>
      <c r="P17" s="1"/>
      <c r="Q17" s="1"/>
      <c r="R17" s="1"/>
      <c r="S17" s="1"/>
      <c r="T17" s="1"/>
      <c r="U17" s="1"/>
      <c r="V17" s="1"/>
      <c r="W17" s="1"/>
      <c r="X17" s="1"/>
    </row>
    <row r="18" spans="1:24" x14ac:dyDescent="0.2">
      <c r="A18" s="1"/>
      <c r="B18" s="1"/>
      <c r="C18" s="1"/>
      <c r="D18" s="1"/>
      <c r="E18" s="1"/>
      <c r="F18" s="1"/>
      <c r="G18" s="1"/>
      <c r="H18" s="1"/>
      <c r="I18" s="1"/>
      <c r="J18" s="1"/>
      <c r="K18" s="1"/>
      <c r="L18" s="1"/>
      <c r="M18" s="1"/>
      <c r="N18" s="1"/>
      <c r="O18" s="1"/>
      <c r="P18" s="1"/>
      <c r="Q18" s="1"/>
      <c r="R18" s="1"/>
      <c r="S18" s="1"/>
      <c r="T18" s="1"/>
      <c r="U18" s="1"/>
      <c r="V18" s="1"/>
      <c r="W18" s="1"/>
      <c r="X18" s="1"/>
    </row>
    <row r="19" spans="1:24" x14ac:dyDescent="0.2">
      <c r="A19" s="1"/>
      <c r="B19" s="1"/>
      <c r="C19" s="1"/>
      <c r="D19" s="1"/>
      <c r="E19" s="1"/>
      <c r="F19" s="1"/>
      <c r="G19" s="1"/>
      <c r="H19" s="1"/>
      <c r="I19" s="1"/>
      <c r="J19" s="1"/>
      <c r="K19" s="1"/>
      <c r="L19" s="1"/>
      <c r="M19" s="1"/>
      <c r="N19" s="1"/>
      <c r="O19" s="1"/>
      <c r="P19" s="1"/>
      <c r="Q19" s="1"/>
      <c r="R19" s="1"/>
      <c r="S19" s="1"/>
      <c r="T19" s="1"/>
      <c r="U19" s="1"/>
      <c r="V19" s="1"/>
      <c r="W19" s="1"/>
      <c r="X19" s="1"/>
    </row>
    <row r="20" spans="1:24" x14ac:dyDescent="0.2">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
      <c r="A33" s="1"/>
      <c r="E33" s="1"/>
      <c r="F33" s="1"/>
      <c r="G33" s="1"/>
      <c r="H33" s="1"/>
      <c r="I33" s="1"/>
      <c r="J33" s="1"/>
      <c r="K33" s="1"/>
      <c r="L33" s="1"/>
      <c r="M33" s="1"/>
      <c r="N33" s="1"/>
      <c r="O33" s="1"/>
      <c r="P33" s="1"/>
      <c r="Q33" s="1"/>
      <c r="R33" s="1"/>
      <c r="S33" s="1"/>
      <c r="T33" s="1"/>
      <c r="U33" s="1"/>
      <c r="V33" s="1"/>
      <c r="W33" s="1"/>
      <c r="X33" s="1"/>
    </row>
    <row r="34" spans="1:24" ht="15.75" customHeight="1" x14ac:dyDescent="0.2">
      <c r="A34" s="1"/>
      <c r="E34" s="1"/>
      <c r="F34" s="1"/>
      <c r="G34" s="1"/>
      <c r="H34" s="1"/>
      <c r="I34" s="1"/>
      <c r="J34" s="1"/>
      <c r="K34" s="1"/>
      <c r="L34" s="1"/>
      <c r="M34" s="1"/>
      <c r="N34" s="1"/>
      <c r="O34" s="1"/>
      <c r="P34" s="1"/>
      <c r="Q34" s="1"/>
      <c r="R34" s="1"/>
      <c r="S34" s="1"/>
      <c r="T34" s="1"/>
      <c r="U34" s="1"/>
      <c r="V34" s="1"/>
      <c r="W34" s="1"/>
      <c r="X34" s="1"/>
    </row>
    <row r="35" spans="1:24" ht="15.75" customHeight="1" x14ac:dyDescent="0.2">
      <c r="A35" s="1"/>
    </row>
    <row r="36" spans="1:24" ht="15.75" customHeight="1" x14ac:dyDescent="0.2">
      <c r="A36" s="1"/>
    </row>
    <row r="37" spans="1:24" ht="15.75" customHeight="1" x14ac:dyDescent="0.2">
      <c r="A37" s="1"/>
    </row>
    <row r="38" spans="1:24" ht="15.75" customHeight="1" x14ac:dyDescent="0.2">
      <c r="A38" s="1"/>
    </row>
    <row r="39" spans="1:24" ht="15.75" customHeight="1" x14ac:dyDescent="0.2">
      <c r="A39" s="1"/>
    </row>
    <row r="40" spans="1:24" ht="15.75" customHeight="1" x14ac:dyDescent="0.2">
      <c r="A40" s="1"/>
    </row>
    <row r="41" spans="1:24" ht="15.75" customHeight="1" x14ac:dyDescent="0.2">
      <c r="A41" s="1"/>
    </row>
    <row r="42" spans="1:24" ht="15.75" customHeight="1" x14ac:dyDescent="0.2">
      <c r="A42" s="1"/>
    </row>
    <row r="43" spans="1:24" ht="15.75" customHeight="1" x14ac:dyDescent="0.2">
      <c r="A43" s="1"/>
    </row>
    <row r="44" spans="1:24" ht="15.75" customHeight="1" x14ac:dyDescent="0.2">
      <c r="A44" s="1"/>
    </row>
    <row r="45" spans="1:24" ht="15.75" customHeight="1" x14ac:dyDescent="0.2">
      <c r="A45" s="1"/>
    </row>
    <row r="46" spans="1:24" ht="15.75" customHeight="1" x14ac:dyDescent="0.2">
      <c r="A46" s="1"/>
    </row>
    <row r="47" spans="1:24" ht="15.75" customHeight="1" x14ac:dyDescent="0.2">
      <c r="A47" s="1"/>
    </row>
    <row r="48" spans="1:24" ht="15.75" customHeight="1" x14ac:dyDescent="0.2">
      <c r="A48" s="1"/>
    </row>
    <row r="49" spans="1:1" ht="15.75" customHeight="1" x14ac:dyDescent="0.2">
      <c r="A49" s="1"/>
    </row>
    <row r="50" spans="1:1" ht="15.75" customHeight="1" x14ac:dyDescent="0.2">
      <c r="A50" s="1"/>
    </row>
    <row r="51" spans="1:1" ht="15.75" customHeight="1" x14ac:dyDescent="0.2">
      <c r="A51" s="1"/>
    </row>
    <row r="52" spans="1:1" ht="15.75" customHeight="1" x14ac:dyDescent="0.2">
      <c r="A52" s="1"/>
    </row>
    <row r="53" spans="1:1" ht="15.75" customHeight="1" x14ac:dyDescent="0.2">
      <c r="A53" s="1"/>
    </row>
    <row r="54" spans="1:1" ht="15.75" customHeight="1" x14ac:dyDescent="0.2">
      <c r="A54" s="1"/>
    </row>
    <row r="55" spans="1:1" ht="15.75" customHeight="1" x14ac:dyDescent="0.2">
      <c r="A55" s="1"/>
    </row>
    <row r="56" spans="1:1" ht="15.75" customHeight="1" x14ac:dyDescent="0.15"/>
    <row r="57" spans="1:1" ht="15.75" customHeight="1" x14ac:dyDescent="0.15"/>
    <row r="58" spans="1:1" ht="15.75" customHeight="1" x14ac:dyDescent="0.15"/>
    <row r="59" spans="1:1" ht="15.75" customHeight="1" x14ac:dyDescent="0.15"/>
    <row r="60" spans="1:1" ht="15.75" customHeight="1" x14ac:dyDescent="0.15"/>
    <row r="61" spans="1:1" ht="15.75" customHeight="1" x14ac:dyDescent="0.15"/>
    <row r="62" spans="1:1" ht="15.75" customHeight="1" x14ac:dyDescent="0.15"/>
    <row r="63" spans="1:1" ht="15.75" customHeight="1" x14ac:dyDescent="0.15"/>
    <row r="64" spans="1:1"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
    <mergeCell ref="B1:D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6923C"/>
  </sheetPr>
  <dimension ref="A1:U1000"/>
  <sheetViews>
    <sheetView workbookViewId="0"/>
  </sheetViews>
  <sheetFormatPr baseColWidth="10" defaultColWidth="12.5" defaultRowHeight="15" customHeight="1" x14ac:dyDescent="0.15"/>
  <cols>
    <col min="1" max="1" width="9.33203125" customWidth="1"/>
    <col min="2" max="2" width="35.33203125" customWidth="1"/>
    <col min="3" max="3" width="65.5" customWidth="1"/>
    <col min="4" max="4" width="118" customWidth="1"/>
    <col min="5" max="5" width="126.5" customWidth="1"/>
    <col min="6" max="26" width="9.33203125" customWidth="1"/>
  </cols>
  <sheetData>
    <row r="1" spans="1:21" ht="33" x14ac:dyDescent="0.2">
      <c r="A1" s="1"/>
      <c r="B1" s="343" t="s">
        <v>118</v>
      </c>
      <c r="C1" s="189"/>
      <c r="D1" s="189"/>
      <c r="E1" s="1"/>
      <c r="F1" s="1"/>
      <c r="G1" s="1"/>
      <c r="H1" s="1"/>
      <c r="I1" s="1"/>
      <c r="J1" s="1"/>
      <c r="K1" s="1"/>
      <c r="L1" s="1"/>
      <c r="M1" s="1"/>
      <c r="N1" s="1"/>
      <c r="O1" s="1"/>
      <c r="P1" s="1"/>
      <c r="Q1" s="1"/>
      <c r="R1" s="1"/>
      <c r="S1" s="1"/>
      <c r="T1" s="1"/>
      <c r="U1" s="1"/>
    </row>
    <row r="2" spans="1:21" x14ac:dyDescent="0.2">
      <c r="A2" s="1"/>
      <c r="B2" s="1"/>
      <c r="C2" s="1"/>
      <c r="D2" s="1"/>
      <c r="E2" s="1"/>
      <c r="F2" s="1"/>
      <c r="G2" s="1"/>
      <c r="H2" s="1"/>
      <c r="I2" s="1"/>
      <c r="J2" s="1"/>
      <c r="K2" s="1"/>
      <c r="L2" s="1"/>
      <c r="M2" s="1"/>
      <c r="N2" s="1"/>
      <c r="O2" s="1"/>
      <c r="P2" s="1"/>
      <c r="Q2" s="1"/>
      <c r="R2" s="1"/>
      <c r="S2" s="1"/>
      <c r="T2" s="1"/>
      <c r="U2" s="1"/>
    </row>
    <row r="3" spans="1:21" ht="31" x14ac:dyDescent="0.2">
      <c r="A3" s="1"/>
      <c r="B3" s="92"/>
      <c r="C3" s="93" t="s">
        <v>119</v>
      </c>
      <c r="D3" s="93" t="s">
        <v>120</v>
      </c>
      <c r="E3" s="1"/>
      <c r="F3" s="1"/>
      <c r="G3" s="1"/>
      <c r="H3" s="1"/>
      <c r="I3" s="1"/>
      <c r="J3" s="1"/>
      <c r="K3" s="1"/>
      <c r="L3" s="1"/>
      <c r="M3" s="1"/>
      <c r="N3" s="1"/>
      <c r="O3" s="1"/>
      <c r="P3" s="1"/>
      <c r="Q3" s="1"/>
      <c r="R3" s="1"/>
      <c r="S3" s="1"/>
      <c r="T3" s="1"/>
      <c r="U3" s="1"/>
    </row>
    <row r="4" spans="1:21" ht="34" x14ac:dyDescent="0.2">
      <c r="A4" s="94" t="s">
        <v>121</v>
      </c>
      <c r="B4" s="95" t="s">
        <v>122</v>
      </c>
      <c r="C4" s="96" t="s">
        <v>123</v>
      </c>
      <c r="D4" s="97" t="s">
        <v>124</v>
      </c>
      <c r="E4" s="1"/>
      <c r="F4" s="1"/>
      <c r="G4" s="1"/>
      <c r="H4" s="1"/>
      <c r="I4" s="1"/>
      <c r="J4" s="1"/>
      <c r="K4" s="1"/>
      <c r="L4" s="1"/>
      <c r="M4" s="1"/>
      <c r="N4" s="1"/>
      <c r="O4" s="1"/>
      <c r="P4" s="1"/>
      <c r="Q4" s="1"/>
      <c r="R4" s="1"/>
      <c r="S4" s="1"/>
      <c r="T4" s="1"/>
      <c r="U4" s="1"/>
    </row>
    <row r="5" spans="1:21" ht="102" x14ac:dyDescent="0.2">
      <c r="A5" s="94" t="s">
        <v>125</v>
      </c>
      <c r="B5" s="98" t="s">
        <v>126</v>
      </c>
      <c r="C5" s="99" t="s">
        <v>127</v>
      </c>
      <c r="D5" s="100" t="s">
        <v>128</v>
      </c>
      <c r="E5" s="1"/>
      <c r="F5" s="1"/>
      <c r="G5" s="1"/>
      <c r="H5" s="1"/>
      <c r="I5" s="1"/>
      <c r="J5" s="1"/>
      <c r="K5" s="1"/>
      <c r="L5" s="1"/>
      <c r="M5" s="1"/>
      <c r="N5" s="1"/>
      <c r="O5" s="1"/>
      <c r="P5" s="1"/>
      <c r="Q5" s="1"/>
      <c r="R5" s="1"/>
      <c r="S5" s="1"/>
      <c r="T5" s="1"/>
      <c r="U5" s="1"/>
    </row>
    <row r="6" spans="1:21" ht="68" x14ac:dyDescent="0.2">
      <c r="A6" s="94" t="s">
        <v>96</v>
      </c>
      <c r="B6" s="101" t="s">
        <v>129</v>
      </c>
      <c r="C6" s="99" t="s">
        <v>130</v>
      </c>
      <c r="D6" s="100" t="s">
        <v>131</v>
      </c>
      <c r="E6" s="1"/>
      <c r="F6" s="1"/>
      <c r="G6" s="1"/>
      <c r="H6" s="1"/>
      <c r="I6" s="1"/>
      <c r="J6" s="1"/>
      <c r="K6" s="1"/>
      <c r="L6" s="1"/>
      <c r="M6" s="1"/>
      <c r="N6" s="1"/>
      <c r="O6" s="1"/>
      <c r="P6" s="1"/>
      <c r="Q6" s="1"/>
      <c r="R6" s="1"/>
      <c r="S6" s="1"/>
      <c r="T6" s="1"/>
      <c r="U6" s="1"/>
    </row>
    <row r="7" spans="1:21" ht="102" x14ac:dyDescent="0.2">
      <c r="A7" s="94" t="s">
        <v>132</v>
      </c>
      <c r="B7" s="102" t="s">
        <v>133</v>
      </c>
      <c r="C7" s="99" t="s">
        <v>134</v>
      </c>
      <c r="D7" s="100" t="s">
        <v>135</v>
      </c>
      <c r="E7" s="1"/>
      <c r="F7" s="1"/>
      <c r="G7" s="1"/>
      <c r="H7" s="1"/>
      <c r="I7" s="1"/>
      <c r="J7" s="1"/>
      <c r="K7" s="1"/>
      <c r="L7" s="1"/>
      <c r="M7" s="1"/>
      <c r="N7" s="1"/>
      <c r="O7" s="1"/>
      <c r="P7" s="1"/>
      <c r="Q7" s="1"/>
      <c r="R7" s="1"/>
      <c r="S7" s="1"/>
      <c r="T7" s="1"/>
      <c r="U7" s="1"/>
    </row>
    <row r="8" spans="1:21" ht="68" x14ac:dyDescent="0.2">
      <c r="A8" s="94" t="s">
        <v>136</v>
      </c>
      <c r="B8" s="103" t="s">
        <v>137</v>
      </c>
      <c r="C8" s="99" t="s">
        <v>138</v>
      </c>
      <c r="D8" s="100" t="s">
        <v>139</v>
      </c>
      <c r="E8" s="1"/>
      <c r="F8" s="1"/>
      <c r="G8" s="1"/>
      <c r="H8" s="1"/>
      <c r="I8" s="1"/>
      <c r="J8" s="1"/>
      <c r="K8" s="1"/>
      <c r="L8" s="1"/>
      <c r="M8" s="1"/>
      <c r="N8" s="1"/>
      <c r="O8" s="1"/>
      <c r="P8" s="1"/>
      <c r="Q8" s="1"/>
      <c r="R8" s="1"/>
      <c r="S8" s="1"/>
      <c r="T8" s="1"/>
      <c r="U8" s="1"/>
    </row>
    <row r="9" spans="1:21" ht="20" x14ac:dyDescent="0.2">
      <c r="A9" s="94"/>
      <c r="B9" s="94"/>
      <c r="C9" s="104"/>
      <c r="D9" s="104"/>
      <c r="E9" s="1"/>
      <c r="F9" s="1"/>
      <c r="G9" s="1"/>
      <c r="H9" s="1"/>
      <c r="I9" s="1"/>
      <c r="J9" s="1"/>
      <c r="K9" s="1"/>
      <c r="L9" s="1"/>
      <c r="M9" s="1"/>
      <c r="N9" s="1"/>
      <c r="O9" s="1"/>
      <c r="P9" s="1"/>
      <c r="Q9" s="1"/>
      <c r="R9" s="1"/>
      <c r="S9" s="1"/>
      <c r="T9" s="1"/>
      <c r="U9" s="1"/>
    </row>
    <row r="10" spans="1:21" x14ac:dyDescent="0.2">
      <c r="A10" s="94"/>
      <c r="B10" s="105"/>
      <c r="C10" s="105"/>
      <c r="D10" s="105"/>
      <c r="E10" s="1"/>
      <c r="F10" s="1"/>
      <c r="G10" s="1"/>
      <c r="H10" s="1"/>
      <c r="I10" s="1"/>
      <c r="J10" s="1"/>
      <c r="K10" s="1"/>
      <c r="L10" s="1"/>
      <c r="M10" s="1"/>
      <c r="N10" s="1"/>
      <c r="O10" s="1"/>
      <c r="P10" s="1"/>
      <c r="Q10" s="1"/>
      <c r="R10" s="1"/>
      <c r="S10" s="1"/>
      <c r="T10" s="1"/>
      <c r="U10" s="1"/>
    </row>
    <row r="11" spans="1:21" x14ac:dyDescent="0.2">
      <c r="A11" s="94"/>
      <c r="B11" s="94" t="s">
        <v>140</v>
      </c>
      <c r="C11" s="94" t="s">
        <v>141</v>
      </c>
      <c r="D11" s="94" t="s">
        <v>142</v>
      </c>
      <c r="E11" s="1"/>
      <c r="F11" s="1"/>
      <c r="G11" s="1"/>
      <c r="H11" s="1"/>
      <c r="I11" s="1"/>
      <c r="J11" s="1"/>
      <c r="K11" s="1"/>
      <c r="L11" s="1"/>
      <c r="M11" s="1"/>
      <c r="N11" s="1"/>
      <c r="O11" s="1"/>
      <c r="P11" s="1"/>
      <c r="Q11" s="1"/>
      <c r="R11" s="1"/>
      <c r="S11" s="1"/>
      <c r="T11" s="1"/>
      <c r="U11" s="1"/>
    </row>
    <row r="12" spans="1:21" x14ac:dyDescent="0.2">
      <c r="A12" s="94"/>
      <c r="B12" s="94" t="s">
        <v>143</v>
      </c>
      <c r="C12" s="94" t="s">
        <v>144</v>
      </c>
      <c r="D12" s="94" t="s">
        <v>145</v>
      </c>
      <c r="E12" s="1"/>
      <c r="F12" s="1"/>
      <c r="G12" s="1"/>
      <c r="H12" s="1"/>
      <c r="I12" s="1"/>
      <c r="J12" s="1"/>
      <c r="K12" s="1"/>
      <c r="L12" s="1"/>
      <c r="M12" s="1"/>
      <c r="N12" s="1"/>
      <c r="O12" s="1"/>
      <c r="P12" s="1"/>
      <c r="Q12" s="1"/>
      <c r="R12" s="1"/>
      <c r="S12" s="1"/>
      <c r="T12" s="1"/>
      <c r="U12" s="1"/>
    </row>
    <row r="13" spans="1:21" x14ac:dyDescent="0.2">
      <c r="A13" s="94"/>
      <c r="B13" s="94"/>
      <c r="C13" s="94" t="s">
        <v>146</v>
      </c>
      <c r="D13" s="94" t="s">
        <v>147</v>
      </c>
      <c r="E13" s="1"/>
      <c r="F13" s="1"/>
      <c r="G13" s="1"/>
      <c r="H13" s="1"/>
      <c r="I13" s="1"/>
      <c r="J13" s="1"/>
      <c r="K13" s="1"/>
      <c r="L13" s="1"/>
      <c r="M13" s="1"/>
      <c r="N13" s="1"/>
      <c r="O13" s="1"/>
      <c r="P13" s="1"/>
      <c r="Q13" s="1"/>
      <c r="R13" s="1"/>
      <c r="S13" s="1"/>
      <c r="T13" s="1"/>
      <c r="U13" s="1"/>
    </row>
    <row r="14" spans="1:21" x14ac:dyDescent="0.2">
      <c r="A14" s="94"/>
      <c r="B14" s="94"/>
      <c r="C14" s="94" t="s">
        <v>148</v>
      </c>
      <c r="D14" s="94" t="s">
        <v>149</v>
      </c>
      <c r="E14" s="1"/>
      <c r="F14" s="1"/>
      <c r="G14" s="1"/>
      <c r="H14" s="1"/>
      <c r="I14" s="1"/>
      <c r="J14" s="1"/>
      <c r="K14" s="1"/>
      <c r="L14" s="1"/>
      <c r="M14" s="1"/>
      <c r="N14" s="1"/>
      <c r="O14" s="1"/>
      <c r="P14" s="1"/>
      <c r="Q14" s="1"/>
      <c r="R14" s="1"/>
      <c r="S14" s="1"/>
      <c r="T14" s="1"/>
      <c r="U14" s="1"/>
    </row>
    <row r="15" spans="1:21" x14ac:dyDescent="0.2">
      <c r="A15" s="94"/>
      <c r="B15" s="94"/>
      <c r="C15" s="94" t="s">
        <v>150</v>
      </c>
      <c r="D15" s="94" t="s">
        <v>151</v>
      </c>
      <c r="E15" s="1"/>
      <c r="F15" s="1"/>
      <c r="G15" s="1"/>
      <c r="H15" s="1"/>
      <c r="I15" s="1"/>
      <c r="J15" s="1"/>
      <c r="K15" s="1"/>
      <c r="L15" s="1"/>
      <c r="M15" s="1"/>
      <c r="N15" s="1"/>
      <c r="O15" s="1"/>
      <c r="P15" s="1"/>
      <c r="Q15" s="1"/>
      <c r="R15" s="1"/>
      <c r="S15" s="1"/>
      <c r="T15" s="1"/>
      <c r="U15" s="1"/>
    </row>
    <row r="16" spans="1:21" x14ac:dyDescent="0.2">
      <c r="A16" s="94"/>
      <c r="B16" s="94"/>
      <c r="C16" s="94"/>
      <c r="D16" s="94"/>
      <c r="E16" s="1"/>
      <c r="F16" s="1"/>
      <c r="G16" s="1"/>
      <c r="H16" s="1"/>
      <c r="I16" s="1"/>
      <c r="J16" s="1"/>
      <c r="K16" s="1"/>
      <c r="L16" s="1"/>
      <c r="M16" s="1"/>
      <c r="N16" s="1"/>
      <c r="O16" s="1"/>
    </row>
    <row r="17" spans="1:15" x14ac:dyDescent="0.2">
      <c r="A17" s="94"/>
      <c r="B17" s="94"/>
      <c r="C17" s="94"/>
      <c r="D17" s="94"/>
      <c r="E17" s="1"/>
      <c r="F17" s="1"/>
      <c r="G17" s="1"/>
      <c r="H17" s="1"/>
      <c r="I17" s="1"/>
      <c r="J17" s="1"/>
      <c r="K17" s="1"/>
      <c r="L17" s="1"/>
      <c r="M17" s="1"/>
      <c r="N17" s="1"/>
      <c r="O17" s="1"/>
    </row>
    <row r="18" spans="1:15" x14ac:dyDescent="0.2">
      <c r="A18" s="94"/>
      <c r="B18" s="1"/>
      <c r="C18" s="1"/>
      <c r="D18" s="1"/>
      <c r="E18" s="1"/>
      <c r="F18" s="1"/>
      <c r="G18" s="1"/>
      <c r="H18" s="1"/>
      <c r="I18" s="1"/>
      <c r="J18" s="1"/>
      <c r="K18" s="1"/>
      <c r="L18" s="1"/>
      <c r="M18" s="1"/>
      <c r="N18" s="1"/>
      <c r="O18" s="1"/>
    </row>
    <row r="19" spans="1:15" x14ac:dyDescent="0.2">
      <c r="A19" s="94"/>
      <c r="B19" s="1"/>
      <c r="C19" s="1"/>
      <c r="D19" s="1"/>
      <c r="E19" s="1"/>
      <c r="F19" s="1"/>
      <c r="G19" s="1"/>
      <c r="H19" s="1"/>
      <c r="I19" s="1"/>
      <c r="J19" s="1"/>
      <c r="K19" s="1"/>
      <c r="L19" s="1"/>
      <c r="M19" s="1"/>
      <c r="N19" s="1"/>
      <c r="O19" s="1"/>
    </row>
    <row r="20" spans="1:15" x14ac:dyDescent="0.2">
      <c r="A20" s="94"/>
      <c r="B20" s="1"/>
      <c r="C20" s="1"/>
      <c r="D20" s="1"/>
      <c r="E20" s="1"/>
      <c r="F20" s="1"/>
      <c r="G20" s="1"/>
      <c r="H20" s="1"/>
      <c r="I20" s="1"/>
      <c r="J20" s="1"/>
      <c r="K20" s="1"/>
      <c r="L20" s="1"/>
      <c r="M20" s="1"/>
      <c r="N20" s="1"/>
      <c r="O20" s="1"/>
    </row>
    <row r="21" spans="1:15" ht="15.75" customHeight="1" x14ac:dyDescent="0.2">
      <c r="A21" s="94"/>
      <c r="B21" s="1"/>
      <c r="C21" s="1"/>
      <c r="D21" s="1"/>
      <c r="E21" s="1"/>
      <c r="F21" s="1"/>
      <c r="G21" s="1"/>
      <c r="H21" s="1"/>
      <c r="I21" s="1"/>
      <c r="J21" s="1"/>
      <c r="K21" s="1"/>
      <c r="L21" s="1"/>
      <c r="M21" s="1"/>
      <c r="N21" s="1"/>
      <c r="O21" s="1"/>
    </row>
    <row r="22" spans="1:15" ht="15.75" customHeight="1" x14ac:dyDescent="0.2">
      <c r="A22" s="94"/>
      <c r="B22" s="94"/>
      <c r="C22" s="104"/>
      <c r="D22" s="104"/>
      <c r="E22" s="1"/>
      <c r="F22" s="1"/>
      <c r="G22" s="1"/>
      <c r="H22" s="1"/>
      <c r="I22" s="1"/>
      <c r="J22" s="1"/>
      <c r="K22" s="1"/>
      <c r="L22" s="1"/>
      <c r="M22" s="1"/>
      <c r="N22" s="1"/>
      <c r="O22" s="1"/>
    </row>
    <row r="23" spans="1:15" ht="15.75" customHeight="1" x14ac:dyDescent="0.2">
      <c r="A23" s="94"/>
      <c r="B23" s="94"/>
      <c r="C23" s="104"/>
      <c r="D23" s="104"/>
      <c r="E23" s="1"/>
      <c r="F23" s="1"/>
      <c r="G23" s="1"/>
      <c r="H23" s="1"/>
      <c r="I23" s="1"/>
      <c r="J23" s="1"/>
      <c r="K23" s="1"/>
      <c r="L23" s="1"/>
      <c r="M23" s="1"/>
      <c r="N23" s="1"/>
      <c r="O23" s="1"/>
    </row>
    <row r="24" spans="1:15" ht="15.75" customHeight="1" x14ac:dyDescent="0.2">
      <c r="A24" s="94"/>
      <c r="B24" s="94"/>
      <c r="C24" s="104"/>
      <c r="D24" s="104"/>
      <c r="E24" s="1"/>
      <c r="F24" s="1"/>
      <c r="G24" s="1"/>
      <c r="H24" s="1"/>
      <c r="I24" s="1"/>
      <c r="J24" s="1"/>
      <c r="K24" s="1"/>
      <c r="L24" s="1"/>
      <c r="M24" s="1"/>
      <c r="N24" s="1"/>
      <c r="O24" s="1"/>
    </row>
    <row r="25" spans="1:15" ht="15.75" customHeight="1" x14ac:dyDescent="0.2">
      <c r="A25" s="94"/>
      <c r="B25" s="94"/>
      <c r="C25" s="104"/>
      <c r="D25" s="104"/>
      <c r="E25" s="1"/>
      <c r="F25" s="1"/>
      <c r="G25" s="1"/>
      <c r="H25" s="1"/>
      <c r="I25" s="1"/>
      <c r="J25" s="1"/>
      <c r="K25" s="1"/>
      <c r="L25" s="1"/>
      <c r="M25" s="1"/>
      <c r="N25" s="1"/>
      <c r="O25" s="1"/>
    </row>
    <row r="26" spans="1:15" ht="15.75" customHeight="1" x14ac:dyDescent="0.2">
      <c r="A26" s="94"/>
      <c r="B26" s="94"/>
      <c r="C26" s="104"/>
      <c r="D26" s="104"/>
      <c r="E26" s="1"/>
      <c r="F26" s="1"/>
      <c r="G26" s="1"/>
      <c r="H26" s="1"/>
      <c r="I26" s="1"/>
      <c r="J26" s="1"/>
      <c r="K26" s="1"/>
      <c r="L26" s="1"/>
      <c r="M26" s="1"/>
      <c r="N26" s="1"/>
      <c r="O26" s="1"/>
    </row>
    <row r="27" spans="1:15" ht="15.75" customHeight="1" x14ac:dyDescent="0.2">
      <c r="A27" s="94"/>
      <c r="B27" s="94"/>
      <c r="C27" s="104"/>
      <c r="D27" s="104"/>
      <c r="E27" s="1"/>
      <c r="F27" s="1"/>
      <c r="G27" s="1"/>
      <c r="H27" s="1"/>
      <c r="I27" s="1"/>
      <c r="J27" s="1"/>
      <c r="K27" s="1"/>
      <c r="L27" s="1"/>
      <c r="M27" s="1"/>
      <c r="N27" s="1"/>
      <c r="O27" s="1"/>
    </row>
    <row r="28" spans="1:15" ht="15.75" customHeight="1" x14ac:dyDescent="0.2">
      <c r="A28" s="94"/>
      <c r="B28" s="94"/>
      <c r="C28" s="104"/>
      <c r="D28" s="104"/>
      <c r="E28" s="1"/>
      <c r="F28" s="1"/>
      <c r="G28" s="1"/>
      <c r="H28" s="1"/>
      <c r="I28" s="1"/>
      <c r="J28" s="1"/>
      <c r="K28" s="1"/>
      <c r="L28" s="1"/>
      <c r="M28" s="1"/>
      <c r="N28" s="1"/>
      <c r="O28" s="1"/>
    </row>
    <row r="29" spans="1:15" ht="15.75" customHeight="1" x14ac:dyDescent="0.2">
      <c r="A29" s="94"/>
      <c r="B29" s="94"/>
      <c r="C29" s="104"/>
      <c r="D29" s="104"/>
      <c r="E29" s="1"/>
      <c r="F29" s="1"/>
      <c r="G29" s="1"/>
      <c r="H29" s="1"/>
      <c r="I29" s="1"/>
      <c r="J29" s="1"/>
      <c r="K29" s="1"/>
      <c r="L29" s="1"/>
      <c r="M29" s="1"/>
      <c r="N29" s="1"/>
      <c r="O29" s="1"/>
    </row>
    <row r="30" spans="1:15" ht="15.75" customHeight="1" x14ac:dyDescent="0.2">
      <c r="A30" s="94"/>
      <c r="B30" s="94"/>
      <c r="C30" s="104"/>
      <c r="D30" s="104"/>
      <c r="E30" s="1"/>
      <c r="F30" s="1"/>
      <c r="G30" s="1"/>
      <c r="H30" s="1"/>
      <c r="I30" s="1"/>
      <c r="J30" s="1"/>
      <c r="K30" s="1"/>
      <c r="L30" s="1"/>
      <c r="M30" s="1"/>
      <c r="N30" s="1"/>
      <c r="O30" s="1"/>
    </row>
    <row r="31" spans="1:15" ht="15.75" customHeight="1" x14ac:dyDescent="0.2">
      <c r="A31" s="94"/>
      <c r="B31" s="94"/>
      <c r="C31" s="104"/>
      <c r="D31" s="104"/>
      <c r="E31" s="1"/>
      <c r="F31" s="1"/>
      <c r="G31" s="1"/>
      <c r="H31" s="1"/>
      <c r="I31" s="1"/>
      <c r="J31" s="1"/>
      <c r="K31" s="1"/>
      <c r="L31" s="1"/>
      <c r="M31" s="1"/>
      <c r="N31" s="1"/>
      <c r="O31" s="1"/>
    </row>
    <row r="32" spans="1:15" ht="15.75" customHeight="1" x14ac:dyDescent="0.2">
      <c r="A32" s="94"/>
      <c r="B32" s="94"/>
      <c r="C32" s="104"/>
      <c r="D32" s="104"/>
      <c r="E32" s="1"/>
      <c r="F32" s="1"/>
      <c r="G32" s="1"/>
      <c r="H32" s="1"/>
      <c r="I32" s="1"/>
      <c r="J32" s="1"/>
      <c r="K32" s="1"/>
      <c r="L32" s="1"/>
      <c r="M32" s="1"/>
      <c r="N32" s="1"/>
      <c r="O32" s="1"/>
    </row>
    <row r="33" spans="1:15" ht="15.75" customHeight="1" x14ac:dyDescent="0.2">
      <c r="A33" s="94"/>
      <c r="B33" s="94"/>
      <c r="C33" s="104"/>
      <c r="D33" s="104"/>
      <c r="E33" s="1"/>
      <c r="F33" s="1"/>
      <c r="G33" s="1"/>
      <c r="H33" s="1"/>
      <c r="I33" s="1"/>
      <c r="J33" s="1"/>
      <c r="K33" s="1"/>
      <c r="L33" s="1"/>
      <c r="M33" s="1"/>
      <c r="N33" s="1"/>
      <c r="O33" s="1"/>
    </row>
    <row r="34" spans="1:15" ht="15.75" customHeight="1" x14ac:dyDescent="0.2">
      <c r="A34" s="94"/>
      <c r="B34" s="94"/>
      <c r="C34" s="104"/>
      <c r="D34" s="104"/>
      <c r="E34" s="1"/>
      <c r="F34" s="1"/>
      <c r="G34" s="1"/>
      <c r="H34" s="1"/>
      <c r="I34" s="1"/>
      <c r="J34" s="1"/>
      <c r="K34" s="1"/>
      <c r="L34" s="1"/>
      <c r="M34" s="1"/>
      <c r="N34" s="1"/>
      <c r="O34" s="1"/>
    </row>
    <row r="35" spans="1:15" ht="15.75" customHeight="1" x14ac:dyDescent="0.2">
      <c r="A35" s="94"/>
      <c r="B35" s="94"/>
      <c r="C35" s="104"/>
      <c r="D35" s="104"/>
      <c r="E35" s="1"/>
      <c r="F35" s="1"/>
      <c r="G35" s="1"/>
      <c r="H35" s="1"/>
      <c r="I35" s="1"/>
      <c r="J35" s="1"/>
      <c r="K35" s="1"/>
      <c r="L35" s="1"/>
      <c r="M35" s="1"/>
      <c r="N35" s="1"/>
      <c r="O35" s="1"/>
    </row>
    <row r="36" spans="1:15" ht="15.75" customHeight="1" x14ac:dyDescent="0.2">
      <c r="A36" s="94"/>
      <c r="B36" s="94"/>
      <c r="C36" s="104"/>
      <c r="D36" s="104"/>
      <c r="E36" s="1"/>
      <c r="F36" s="1"/>
      <c r="G36" s="1"/>
      <c r="H36" s="1"/>
      <c r="I36" s="1"/>
      <c r="J36" s="1"/>
      <c r="K36" s="1"/>
      <c r="L36" s="1"/>
      <c r="M36" s="1"/>
      <c r="N36" s="1"/>
      <c r="O36" s="1"/>
    </row>
    <row r="37" spans="1:15" ht="15.75" customHeight="1" x14ac:dyDescent="0.2">
      <c r="A37" s="94"/>
      <c r="B37" s="94"/>
      <c r="C37" s="104"/>
      <c r="D37" s="104"/>
      <c r="E37" s="1"/>
      <c r="F37" s="1"/>
      <c r="G37" s="1"/>
      <c r="H37" s="1"/>
      <c r="I37" s="1"/>
      <c r="J37" s="1"/>
      <c r="K37" s="1"/>
      <c r="L37" s="1"/>
      <c r="M37" s="1"/>
      <c r="N37" s="1"/>
      <c r="O37" s="1"/>
    </row>
    <row r="38" spans="1:15" ht="15.75" customHeight="1" x14ac:dyDescent="0.2">
      <c r="A38" s="94"/>
      <c r="B38" s="94"/>
      <c r="C38" s="104"/>
      <c r="D38" s="104"/>
      <c r="E38" s="1"/>
      <c r="F38" s="1"/>
      <c r="G38" s="1"/>
      <c r="H38" s="1"/>
      <c r="I38" s="1"/>
      <c r="J38" s="1"/>
      <c r="K38" s="1"/>
      <c r="L38" s="1"/>
      <c r="M38" s="1"/>
      <c r="N38" s="1"/>
      <c r="O38" s="1"/>
    </row>
    <row r="39" spans="1:15" ht="15.75" customHeight="1" x14ac:dyDescent="0.2">
      <c r="A39" s="94"/>
      <c r="B39" s="94"/>
      <c r="C39" s="104"/>
      <c r="D39" s="104"/>
      <c r="E39" s="1"/>
      <c r="F39" s="1"/>
      <c r="G39" s="1"/>
      <c r="H39" s="1"/>
      <c r="I39" s="1"/>
      <c r="J39" s="1"/>
      <c r="K39" s="1"/>
      <c r="L39" s="1"/>
      <c r="M39" s="1"/>
      <c r="N39" s="1"/>
      <c r="O39" s="1"/>
    </row>
    <row r="40" spans="1:15" ht="15.75" customHeight="1" x14ac:dyDescent="0.2">
      <c r="A40" s="94"/>
      <c r="B40" s="94"/>
      <c r="C40" s="104"/>
      <c r="D40" s="104"/>
      <c r="E40" s="1"/>
      <c r="F40" s="1"/>
      <c r="G40" s="1"/>
      <c r="H40" s="1"/>
      <c r="I40" s="1"/>
      <c r="J40" s="1"/>
      <c r="K40" s="1"/>
      <c r="L40" s="1"/>
      <c r="M40" s="1"/>
      <c r="N40" s="1"/>
      <c r="O40" s="1"/>
    </row>
    <row r="41" spans="1:15" ht="15.75" customHeight="1" x14ac:dyDescent="0.2">
      <c r="A41" s="94"/>
      <c r="B41" s="94"/>
      <c r="C41" s="104"/>
      <c r="D41" s="104"/>
      <c r="E41" s="1"/>
      <c r="F41" s="1"/>
      <c r="G41" s="1"/>
      <c r="H41" s="1"/>
      <c r="I41" s="1"/>
      <c r="J41" s="1"/>
      <c r="K41" s="1"/>
      <c r="L41" s="1"/>
      <c r="M41" s="1"/>
      <c r="N41" s="1"/>
      <c r="O41" s="1"/>
    </row>
    <row r="42" spans="1:15" ht="15.75" customHeight="1" x14ac:dyDescent="0.2">
      <c r="A42" s="94"/>
      <c r="B42" s="94"/>
      <c r="C42" s="104"/>
      <c r="D42" s="104"/>
      <c r="E42" s="1"/>
      <c r="F42" s="1"/>
      <c r="G42" s="1"/>
      <c r="H42" s="1"/>
      <c r="I42" s="1"/>
      <c r="J42" s="1"/>
      <c r="K42" s="1"/>
      <c r="L42" s="1"/>
      <c r="M42" s="1"/>
      <c r="N42" s="1"/>
      <c r="O42" s="1"/>
    </row>
    <row r="43" spans="1:15" ht="15.75" customHeight="1" x14ac:dyDescent="0.2">
      <c r="A43" s="94"/>
      <c r="B43" s="94"/>
      <c r="C43" s="104"/>
      <c r="D43" s="104"/>
      <c r="E43" s="1"/>
      <c r="F43" s="1"/>
      <c r="G43" s="1"/>
      <c r="H43" s="1"/>
      <c r="I43" s="1"/>
      <c r="J43" s="1"/>
      <c r="K43" s="1"/>
      <c r="L43" s="1"/>
      <c r="M43" s="1"/>
      <c r="N43" s="1"/>
      <c r="O43" s="1"/>
    </row>
    <row r="44" spans="1:15" ht="15.75" customHeight="1" x14ac:dyDescent="0.2">
      <c r="A44" s="94"/>
      <c r="B44" s="94"/>
      <c r="C44" s="104"/>
      <c r="D44" s="104"/>
      <c r="E44" s="1"/>
      <c r="F44" s="1"/>
      <c r="G44" s="1"/>
      <c r="H44" s="1"/>
      <c r="I44" s="1"/>
      <c r="J44" s="1"/>
      <c r="K44" s="1"/>
      <c r="L44" s="1"/>
      <c r="M44" s="1"/>
      <c r="N44" s="1"/>
      <c r="O44" s="1"/>
    </row>
    <row r="45" spans="1:15" ht="15.75" customHeight="1" x14ac:dyDescent="0.2">
      <c r="A45" s="94"/>
      <c r="B45" s="94"/>
      <c r="C45" s="104"/>
      <c r="D45" s="104"/>
      <c r="E45" s="1"/>
      <c r="F45" s="1"/>
      <c r="G45" s="1"/>
      <c r="H45" s="1"/>
      <c r="I45" s="1"/>
      <c r="J45" s="1"/>
      <c r="K45" s="1"/>
      <c r="L45" s="1"/>
      <c r="M45" s="1"/>
      <c r="N45" s="1"/>
      <c r="O45" s="1"/>
    </row>
    <row r="46" spans="1:15" ht="15.75" customHeight="1" x14ac:dyDescent="0.2">
      <c r="A46" s="94"/>
      <c r="B46" s="94"/>
      <c r="C46" s="104"/>
      <c r="D46" s="104"/>
      <c r="E46" s="1"/>
      <c r="F46" s="1"/>
      <c r="G46" s="1"/>
      <c r="H46" s="1"/>
      <c r="I46" s="1"/>
      <c r="J46" s="1"/>
      <c r="K46" s="1"/>
      <c r="L46" s="1"/>
      <c r="M46" s="1"/>
      <c r="N46" s="1"/>
      <c r="O46" s="1"/>
    </row>
    <row r="47" spans="1:15" ht="15.75" customHeight="1" x14ac:dyDescent="0.2">
      <c r="A47" s="94"/>
      <c r="B47" s="94"/>
      <c r="C47" s="104"/>
      <c r="D47" s="104"/>
      <c r="E47" s="1"/>
      <c r="F47" s="1"/>
      <c r="G47" s="1"/>
      <c r="H47" s="1"/>
      <c r="I47" s="1"/>
      <c r="J47" s="1"/>
      <c r="K47" s="1"/>
      <c r="L47" s="1"/>
      <c r="M47" s="1"/>
      <c r="N47" s="1"/>
      <c r="O47" s="1"/>
    </row>
    <row r="48" spans="1:15" ht="15.75" customHeight="1" x14ac:dyDescent="0.2">
      <c r="A48" s="94"/>
      <c r="B48" s="94"/>
      <c r="C48" s="104"/>
      <c r="D48" s="104"/>
      <c r="E48" s="1"/>
      <c r="F48" s="1"/>
      <c r="G48" s="1"/>
      <c r="H48" s="1"/>
      <c r="I48" s="1"/>
      <c r="J48" s="1"/>
      <c r="K48" s="1"/>
      <c r="L48" s="1"/>
      <c r="M48" s="1"/>
      <c r="N48" s="1"/>
      <c r="O48" s="1"/>
    </row>
    <row r="49" spans="1:15" ht="15.75" customHeight="1" x14ac:dyDescent="0.2">
      <c r="A49" s="94"/>
      <c r="B49" s="94"/>
      <c r="C49" s="104"/>
      <c r="D49" s="104"/>
      <c r="E49" s="1"/>
      <c r="F49" s="1"/>
      <c r="G49" s="1"/>
      <c r="H49" s="1"/>
      <c r="I49" s="1"/>
      <c r="J49" s="1"/>
      <c r="K49" s="1"/>
      <c r="L49" s="1"/>
      <c r="M49" s="1"/>
      <c r="N49" s="1"/>
      <c r="O49" s="1"/>
    </row>
    <row r="50" spans="1:15" ht="15.75" customHeight="1" x14ac:dyDescent="0.2">
      <c r="A50" s="94"/>
      <c r="B50" s="94"/>
      <c r="C50" s="104"/>
      <c r="D50" s="104"/>
      <c r="E50" s="1"/>
      <c r="F50" s="1"/>
      <c r="G50" s="1"/>
      <c r="H50" s="1"/>
      <c r="I50" s="1"/>
      <c r="J50" s="1"/>
      <c r="K50" s="1"/>
      <c r="L50" s="1"/>
      <c r="M50" s="1"/>
      <c r="N50" s="1"/>
      <c r="O50" s="1"/>
    </row>
    <row r="51" spans="1:15" ht="15.75" customHeight="1" x14ac:dyDescent="0.2">
      <c r="A51" s="94"/>
      <c r="B51" s="94"/>
      <c r="C51" s="104"/>
      <c r="D51" s="104"/>
      <c r="E51" s="1"/>
      <c r="F51" s="1"/>
      <c r="G51" s="1"/>
      <c r="H51" s="1"/>
      <c r="I51" s="1"/>
      <c r="J51" s="1"/>
      <c r="K51" s="1"/>
      <c r="L51" s="1"/>
      <c r="M51" s="1"/>
      <c r="N51" s="1"/>
      <c r="O51" s="1"/>
    </row>
    <row r="52" spans="1:15" ht="15.75" customHeight="1" x14ac:dyDescent="0.2">
      <c r="A52" s="94"/>
      <c r="B52" s="106"/>
      <c r="C52" s="107"/>
      <c r="D52" s="107"/>
    </row>
    <row r="53" spans="1:15" ht="15.75" customHeight="1" x14ac:dyDescent="0.2">
      <c r="A53" s="94"/>
      <c r="B53" s="106"/>
      <c r="C53" s="107"/>
      <c r="D53" s="107"/>
    </row>
    <row r="54" spans="1:15" ht="15.75" customHeight="1" x14ac:dyDescent="0.2">
      <c r="A54" s="94"/>
      <c r="B54" s="106"/>
      <c r="C54" s="107"/>
      <c r="D54" s="107"/>
    </row>
    <row r="55" spans="1:15" ht="15.75" customHeight="1" x14ac:dyDescent="0.2">
      <c r="A55" s="94"/>
      <c r="B55" s="106"/>
      <c r="C55" s="107"/>
      <c r="D55" s="107"/>
    </row>
    <row r="56" spans="1:15" ht="15.75" customHeight="1" x14ac:dyDescent="0.2">
      <c r="A56" s="94"/>
      <c r="B56" s="106"/>
      <c r="C56" s="107"/>
      <c r="D56" s="107"/>
    </row>
    <row r="57" spans="1:15" ht="15.75" customHeight="1" x14ac:dyDescent="0.2">
      <c r="A57" s="94"/>
      <c r="B57" s="106"/>
      <c r="C57" s="107"/>
      <c r="D57" s="107"/>
    </row>
    <row r="58" spans="1:15" ht="15.75" customHeight="1" x14ac:dyDescent="0.2">
      <c r="A58" s="94"/>
      <c r="B58" s="106"/>
      <c r="C58" s="107"/>
      <c r="D58" s="107"/>
    </row>
    <row r="59" spans="1:15" ht="15.75" customHeight="1" x14ac:dyDescent="0.2">
      <c r="A59" s="94"/>
      <c r="B59" s="106"/>
      <c r="C59" s="107"/>
      <c r="D59" s="107"/>
    </row>
    <row r="60" spans="1:15" ht="15.75" customHeight="1" x14ac:dyDescent="0.2">
      <c r="A60" s="94"/>
      <c r="B60" s="106"/>
      <c r="C60" s="107"/>
      <c r="D60" s="107"/>
    </row>
    <row r="61" spans="1:15" ht="15.75" customHeight="1" x14ac:dyDescent="0.2">
      <c r="A61" s="94"/>
      <c r="B61" s="106"/>
      <c r="C61" s="107"/>
      <c r="D61" s="107"/>
    </row>
    <row r="62" spans="1:15" ht="15.75" customHeight="1" x14ac:dyDescent="0.2">
      <c r="A62" s="94"/>
      <c r="B62" s="106"/>
      <c r="C62" s="107"/>
      <c r="D62" s="107"/>
    </row>
    <row r="63" spans="1:15" ht="15.75" customHeight="1" x14ac:dyDescent="0.2">
      <c r="A63" s="94"/>
      <c r="B63" s="106"/>
      <c r="C63" s="107"/>
      <c r="D63" s="107"/>
    </row>
    <row r="64" spans="1:15" ht="15.75" customHeight="1" x14ac:dyDescent="0.2">
      <c r="A64" s="94"/>
      <c r="B64" s="106"/>
      <c r="C64" s="107"/>
      <c r="D64" s="107"/>
    </row>
    <row r="65" spans="1:4" ht="15.75" customHeight="1" x14ac:dyDescent="0.2">
      <c r="A65" s="94"/>
      <c r="B65" s="106"/>
      <c r="C65" s="107"/>
      <c r="D65" s="107"/>
    </row>
    <row r="66" spans="1:4" ht="15.75" customHeight="1" x14ac:dyDescent="0.2">
      <c r="A66" s="94"/>
      <c r="B66" s="106"/>
      <c r="C66" s="107"/>
      <c r="D66" s="107"/>
    </row>
    <row r="67" spans="1:4" ht="15.75" customHeight="1" x14ac:dyDescent="0.2">
      <c r="A67" s="94"/>
      <c r="B67" s="106"/>
      <c r="C67" s="107"/>
      <c r="D67" s="107"/>
    </row>
    <row r="68" spans="1:4" ht="15.75" customHeight="1" x14ac:dyDescent="0.2">
      <c r="A68" s="94"/>
      <c r="B68" s="106"/>
      <c r="C68" s="107"/>
      <c r="D68" s="107"/>
    </row>
    <row r="69" spans="1:4" ht="15.75" customHeight="1" x14ac:dyDescent="0.2">
      <c r="A69" s="94"/>
      <c r="B69" s="106"/>
      <c r="C69" s="107"/>
      <c r="D69" s="107"/>
    </row>
    <row r="70" spans="1:4" ht="15.75" customHeight="1" x14ac:dyDescent="0.2">
      <c r="A70" s="94"/>
      <c r="B70" s="106"/>
      <c r="C70" s="107"/>
      <c r="D70" s="107"/>
    </row>
    <row r="71" spans="1:4" ht="15.75" customHeight="1" x14ac:dyDescent="0.2">
      <c r="A71" s="94"/>
      <c r="B71" s="106"/>
      <c r="C71" s="107"/>
      <c r="D71" s="107"/>
    </row>
    <row r="72" spans="1:4" ht="15.75" customHeight="1" x14ac:dyDescent="0.2">
      <c r="A72" s="94"/>
      <c r="B72" s="106"/>
      <c r="C72" s="107"/>
      <c r="D72" s="107"/>
    </row>
    <row r="73" spans="1:4" ht="15.75" customHeight="1" x14ac:dyDescent="0.2">
      <c r="A73" s="94"/>
      <c r="B73" s="106"/>
      <c r="C73" s="107"/>
      <c r="D73" s="107"/>
    </row>
    <row r="74" spans="1:4" ht="15.75" customHeight="1" x14ac:dyDescent="0.2">
      <c r="A74" s="94"/>
      <c r="B74" s="106"/>
      <c r="C74" s="107"/>
      <c r="D74" s="107"/>
    </row>
    <row r="75" spans="1:4" ht="15.75" customHeight="1" x14ac:dyDescent="0.2">
      <c r="A75" s="94"/>
      <c r="B75" s="106"/>
      <c r="C75" s="107"/>
      <c r="D75" s="107"/>
    </row>
    <row r="76" spans="1:4" ht="15.75" customHeight="1" x14ac:dyDescent="0.2">
      <c r="A76" s="94"/>
      <c r="B76" s="106"/>
      <c r="C76" s="107"/>
      <c r="D76" s="107"/>
    </row>
    <row r="77" spans="1:4" ht="15.75" customHeight="1" x14ac:dyDescent="0.2">
      <c r="A77" s="94"/>
      <c r="B77" s="106"/>
      <c r="C77" s="107"/>
      <c r="D77" s="107"/>
    </row>
    <row r="78" spans="1:4" ht="15.75" customHeight="1" x14ac:dyDescent="0.2">
      <c r="A78" s="94"/>
      <c r="B78" s="106"/>
      <c r="C78" s="107"/>
      <c r="D78" s="107"/>
    </row>
    <row r="79" spans="1:4" ht="15.75" customHeight="1" x14ac:dyDescent="0.2">
      <c r="A79" s="94"/>
      <c r="B79" s="106"/>
      <c r="C79" s="107"/>
      <c r="D79" s="107"/>
    </row>
    <row r="80" spans="1:4" ht="15.75" customHeight="1" x14ac:dyDescent="0.2">
      <c r="A80" s="94"/>
      <c r="B80" s="106"/>
      <c r="C80" s="107"/>
      <c r="D80" s="107"/>
    </row>
    <row r="81" spans="1:4" ht="15.75" customHeight="1" x14ac:dyDescent="0.2">
      <c r="A81" s="94"/>
      <c r="B81" s="106"/>
      <c r="C81" s="107"/>
      <c r="D81" s="107"/>
    </row>
    <row r="82" spans="1:4" ht="15.75" customHeight="1" x14ac:dyDescent="0.2">
      <c r="A82" s="94"/>
      <c r="B82" s="106"/>
      <c r="C82" s="107"/>
      <c r="D82" s="107"/>
    </row>
    <row r="83" spans="1:4" ht="15.75" customHeight="1" x14ac:dyDescent="0.2">
      <c r="A83" s="94"/>
      <c r="B83" s="106"/>
      <c r="C83" s="107"/>
      <c r="D83" s="107"/>
    </row>
    <row r="84" spans="1:4" ht="15.75" customHeight="1" x14ac:dyDescent="0.2">
      <c r="A84" s="94"/>
      <c r="B84" s="106"/>
      <c r="C84" s="107"/>
      <c r="D84" s="107"/>
    </row>
    <row r="85" spans="1:4" ht="15.75" customHeight="1" x14ac:dyDescent="0.2">
      <c r="A85" s="94"/>
      <c r="B85" s="106"/>
      <c r="C85" s="107"/>
      <c r="D85" s="107"/>
    </row>
    <row r="86" spans="1:4" ht="15.75" customHeight="1" x14ac:dyDescent="0.2">
      <c r="A86" s="94"/>
      <c r="B86" s="106"/>
      <c r="C86" s="107"/>
      <c r="D86" s="107"/>
    </row>
    <row r="87" spans="1:4" ht="15.75" customHeight="1" x14ac:dyDescent="0.2">
      <c r="A87" s="94"/>
      <c r="B87" s="106"/>
      <c r="C87" s="107"/>
      <c r="D87" s="107"/>
    </row>
    <row r="88" spans="1:4" ht="15.75" customHeight="1" x14ac:dyDescent="0.2">
      <c r="A88" s="94"/>
      <c r="B88" s="106"/>
      <c r="C88" s="107"/>
      <c r="D88" s="107"/>
    </row>
    <row r="89" spans="1:4" ht="15.75" customHeight="1" x14ac:dyDescent="0.2">
      <c r="A89" s="94"/>
      <c r="B89" s="106"/>
      <c r="C89" s="107"/>
      <c r="D89" s="107"/>
    </row>
    <row r="90" spans="1:4" ht="15.75" customHeight="1" x14ac:dyDescent="0.2">
      <c r="A90" s="94"/>
      <c r="B90" s="106"/>
      <c r="C90" s="107"/>
      <c r="D90" s="107"/>
    </row>
    <row r="91" spans="1:4" ht="15.75" customHeight="1" x14ac:dyDescent="0.2">
      <c r="A91" s="94"/>
      <c r="B91" s="106"/>
      <c r="C91" s="107"/>
      <c r="D91" s="107"/>
    </row>
    <row r="92" spans="1:4" ht="15.75" customHeight="1" x14ac:dyDescent="0.2">
      <c r="A92" s="94"/>
      <c r="B92" s="106"/>
      <c r="C92" s="107"/>
      <c r="D92" s="107"/>
    </row>
    <row r="93" spans="1:4" ht="15.75" customHeight="1" x14ac:dyDescent="0.2">
      <c r="A93" s="94"/>
      <c r="B93" s="106"/>
      <c r="C93" s="107"/>
      <c r="D93" s="107"/>
    </row>
    <row r="94" spans="1:4" ht="15.75" customHeight="1" x14ac:dyDescent="0.2">
      <c r="A94" s="94"/>
      <c r="B94" s="106"/>
      <c r="C94" s="107"/>
      <c r="D94" s="107"/>
    </row>
    <row r="95" spans="1:4" ht="15.75" customHeight="1" x14ac:dyDescent="0.2">
      <c r="A95" s="94"/>
      <c r="B95" s="106"/>
      <c r="C95" s="107"/>
      <c r="D95" s="107"/>
    </row>
    <row r="96" spans="1:4" ht="15.75" customHeight="1" x14ac:dyDescent="0.2">
      <c r="A96" s="94"/>
      <c r="B96" s="106"/>
      <c r="C96" s="107"/>
      <c r="D96" s="107"/>
    </row>
    <row r="97" spans="1:4" ht="15.75" customHeight="1" x14ac:dyDescent="0.2">
      <c r="A97" s="94"/>
      <c r="B97" s="106"/>
      <c r="C97" s="107"/>
      <c r="D97" s="107"/>
    </row>
    <row r="98" spans="1:4" ht="15.75" customHeight="1" x14ac:dyDescent="0.2">
      <c r="A98" s="94"/>
      <c r="B98" s="106"/>
      <c r="C98" s="107"/>
      <c r="D98" s="107"/>
    </row>
    <row r="99" spans="1:4" ht="15.75" customHeight="1" x14ac:dyDescent="0.2">
      <c r="A99" s="94"/>
      <c r="B99" s="106"/>
      <c r="C99" s="107"/>
      <c r="D99" s="107"/>
    </row>
    <row r="100" spans="1:4" ht="15.75" customHeight="1" x14ac:dyDescent="0.2">
      <c r="A100" s="94"/>
      <c r="B100" s="106"/>
      <c r="C100" s="107"/>
      <c r="D100" s="107"/>
    </row>
    <row r="101" spans="1:4" ht="15.75" customHeight="1" x14ac:dyDescent="0.2">
      <c r="A101" s="94"/>
      <c r="B101" s="106"/>
      <c r="C101" s="107"/>
      <c r="D101" s="107"/>
    </row>
    <row r="102" spans="1:4" ht="15.75" customHeight="1" x14ac:dyDescent="0.2">
      <c r="A102" s="94"/>
      <c r="B102" s="106"/>
      <c r="C102" s="107"/>
      <c r="D102" s="107"/>
    </row>
    <row r="103" spans="1:4" ht="15.75" customHeight="1" x14ac:dyDescent="0.2">
      <c r="A103" s="94"/>
      <c r="B103" s="106"/>
      <c r="C103" s="107"/>
      <c r="D103" s="107"/>
    </row>
    <row r="104" spans="1:4" ht="15.75" customHeight="1" x14ac:dyDescent="0.2">
      <c r="A104" s="94"/>
      <c r="B104" s="106"/>
      <c r="C104" s="107"/>
      <c r="D104" s="107"/>
    </row>
    <row r="105" spans="1:4" ht="15.75" customHeight="1" x14ac:dyDescent="0.2">
      <c r="A105" s="94"/>
      <c r="B105" s="106"/>
      <c r="C105" s="107"/>
      <c r="D105" s="107"/>
    </row>
    <row r="106" spans="1:4" ht="15.75" customHeight="1" x14ac:dyDescent="0.2">
      <c r="A106" s="94"/>
      <c r="B106" s="106"/>
      <c r="C106" s="107"/>
      <c r="D106" s="107"/>
    </row>
    <row r="107" spans="1:4" ht="15.75" customHeight="1" x14ac:dyDescent="0.2">
      <c r="A107" s="94"/>
      <c r="B107" s="106"/>
      <c r="C107" s="107"/>
      <c r="D107" s="107"/>
    </row>
    <row r="108" spans="1:4" ht="15.75" customHeight="1" x14ac:dyDescent="0.2">
      <c r="A108" s="94"/>
      <c r="B108" s="106"/>
      <c r="C108" s="107"/>
      <c r="D108" s="107"/>
    </row>
    <row r="109" spans="1:4" ht="15.75" customHeight="1" x14ac:dyDescent="0.2">
      <c r="A109" s="94"/>
      <c r="B109" s="106"/>
      <c r="C109" s="107"/>
      <c r="D109" s="107"/>
    </row>
    <row r="110" spans="1:4" ht="15.75" customHeight="1" x14ac:dyDescent="0.2">
      <c r="A110" s="94"/>
      <c r="B110" s="106"/>
      <c r="C110" s="107"/>
      <c r="D110" s="107"/>
    </row>
    <row r="111" spans="1:4" ht="15.75" customHeight="1" x14ac:dyDescent="0.2">
      <c r="A111" s="94"/>
      <c r="B111" s="106"/>
      <c r="C111" s="107"/>
      <c r="D111" s="107"/>
    </row>
    <row r="112" spans="1:4" ht="15.75" customHeight="1" x14ac:dyDescent="0.2">
      <c r="A112" s="94"/>
      <c r="B112" s="106"/>
      <c r="C112" s="107"/>
      <c r="D112" s="107"/>
    </row>
    <row r="113" spans="1:4" ht="15.75" customHeight="1" x14ac:dyDescent="0.2">
      <c r="A113" s="94"/>
      <c r="B113" s="106"/>
      <c r="C113" s="107"/>
      <c r="D113" s="107"/>
    </row>
    <row r="114" spans="1:4" ht="15.75" customHeight="1" x14ac:dyDescent="0.2">
      <c r="A114" s="94"/>
      <c r="B114" s="106"/>
      <c r="C114" s="107"/>
      <c r="D114" s="107"/>
    </row>
    <row r="115" spans="1:4" ht="15.75" customHeight="1" x14ac:dyDescent="0.2">
      <c r="A115" s="94"/>
      <c r="B115" s="106"/>
      <c r="C115" s="107"/>
      <c r="D115" s="107"/>
    </row>
    <row r="116" spans="1:4" ht="15.75" customHeight="1" x14ac:dyDescent="0.2">
      <c r="A116" s="94"/>
      <c r="B116" s="106"/>
      <c r="C116" s="107"/>
      <c r="D116" s="107"/>
    </row>
    <row r="117" spans="1:4" ht="15.75" customHeight="1" x14ac:dyDescent="0.2">
      <c r="A117" s="94"/>
      <c r="B117" s="106"/>
      <c r="C117" s="107"/>
      <c r="D117" s="107"/>
    </row>
    <row r="118" spans="1:4" ht="15.75" customHeight="1" x14ac:dyDescent="0.2">
      <c r="A118" s="94"/>
      <c r="B118" s="106"/>
      <c r="C118" s="107"/>
      <c r="D118" s="107"/>
    </row>
    <row r="119" spans="1:4" ht="15.75" customHeight="1" x14ac:dyDescent="0.2">
      <c r="A119" s="94"/>
      <c r="B119" s="106"/>
      <c r="C119" s="107"/>
      <c r="D119" s="107"/>
    </row>
    <row r="120" spans="1:4" ht="15.75" customHeight="1" x14ac:dyDescent="0.2">
      <c r="A120" s="94"/>
      <c r="B120" s="106"/>
      <c r="C120" s="107"/>
      <c r="D120" s="107"/>
    </row>
    <row r="121" spans="1:4" ht="15.75" customHeight="1" x14ac:dyDescent="0.2">
      <c r="A121" s="94"/>
      <c r="B121" s="106"/>
      <c r="C121" s="107"/>
      <c r="D121" s="107"/>
    </row>
    <row r="122" spans="1:4" ht="15.75" customHeight="1" x14ac:dyDescent="0.2">
      <c r="A122" s="94"/>
      <c r="B122" s="106"/>
      <c r="C122" s="107"/>
      <c r="D122" s="107"/>
    </row>
    <row r="123" spans="1:4" ht="15.75" customHeight="1" x14ac:dyDescent="0.2">
      <c r="A123" s="94"/>
      <c r="B123" s="106"/>
      <c r="C123" s="107"/>
      <c r="D123" s="107"/>
    </row>
    <row r="124" spans="1:4" ht="15.75" customHeight="1" x14ac:dyDescent="0.2">
      <c r="A124" s="94"/>
      <c r="B124" s="106"/>
      <c r="C124" s="107"/>
      <c r="D124" s="107"/>
    </row>
    <row r="125" spans="1:4" ht="15.75" customHeight="1" x14ac:dyDescent="0.2">
      <c r="A125" s="94"/>
      <c r="B125" s="106"/>
      <c r="C125" s="107"/>
      <c r="D125" s="107"/>
    </row>
    <row r="126" spans="1:4" ht="15.75" customHeight="1" x14ac:dyDescent="0.2">
      <c r="A126" s="94"/>
      <c r="B126" s="106"/>
      <c r="C126" s="107"/>
      <c r="D126" s="107"/>
    </row>
    <row r="127" spans="1:4" ht="15.75" customHeight="1" x14ac:dyDescent="0.2">
      <c r="A127" s="94"/>
      <c r="B127" s="106"/>
      <c r="C127" s="107"/>
      <c r="D127" s="107"/>
    </row>
    <row r="128" spans="1:4" ht="15.75" customHeight="1" x14ac:dyDescent="0.2">
      <c r="A128" s="94"/>
      <c r="B128" s="106"/>
      <c r="C128" s="107"/>
      <c r="D128" s="107"/>
    </row>
    <row r="129" spans="1:4" ht="15.75" customHeight="1" x14ac:dyDescent="0.2">
      <c r="A129" s="94"/>
      <c r="B129" s="106"/>
      <c r="C129" s="107"/>
      <c r="D129" s="107"/>
    </row>
    <row r="130" spans="1:4" ht="15.75" customHeight="1" x14ac:dyDescent="0.2">
      <c r="A130" s="94"/>
      <c r="B130" s="106"/>
      <c r="C130" s="107"/>
      <c r="D130" s="107"/>
    </row>
    <row r="131" spans="1:4" ht="15.75" customHeight="1" x14ac:dyDescent="0.2">
      <c r="A131" s="94"/>
      <c r="B131" s="106"/>
      <c r="C131" s="107"/>
      <c r="D131" s="107"/>
    </row>
    <row r="132" spans="1:4" ht="15.75" customHeight="1" x14ac:dyDescent="0.2">
      <c r="A132" s="94"/>
      <c r="B132" s="106"/>
      <c r="C132" s="107"/>
      <c r="D132" s="107"/>
    </row>
    <row r="133" spans="1:4" ht="15.75" customHeight="1" x14ac:dyDescent="0.2">
      <c r="A133" s="94"/>
      <c r="B133" s="106"/>
      <c r="C133" s="107"/>
      <c r="D133" s="107"/>
    </row>
    <row r="134" spans="1:4" ht="15.75" customHeight="1" x14ac:dyDescent="0.2">
      <c r="A134" s="94"/>
      <c r="B134" s="106"/>
      <c r="C134" s="107"/>
      <c r="D134" s="107"/>
    </row>
    <row r="135" spans="1:4" ht="15.75" customHeight="1" x14ac:dyDescent="0.2">
      <c r="A135" s="94"/>
      <c r="B135" s="106"/>
      <c r="C135" s="107"/>
      <c r="D135" s="107"/>
    </row>
    <row r="136" spans="1:4" ht="15.75" customHeight="1" x14ac:dyDescent="0.2">
      <c r="A136" s="94"/>
      <c r="B136" s="106"/>
      <c r="C136" s="107"/>
      <c r="D136" s="107"/>
    </row>
    <row r="137" spans="1:4" ht="15.75" customHeight="1" x14ac:dyDescent="0.2">
      <c r="A137" s="94"/>
      <c r="B137" s="106"/>
      <c r="C137" s="107"/>
      <c r="D137" s="107"/>
    </row>
    <row r="138" spans="1:4" ht="15.75" customHeight="1" x14ac:dyDescent="0.2">
      <c r="A138" s="94"/>
      <c r="B138" s="106"/>
      <c r="C138" s="107"/>
      <c r="D138" s="107"/>
    </row>
    <row r="139" spans="1:4" ht="15.75" customHeight="1" x14ac:dyDescent="0.2">
      <c r="A139" s="94"/>
      <c r="B139" s="106"/>
      <c r="C139" s="107"/>
      <c r="D139" s="107"/>
    </row>
    <row r="140" spans="1:4" ht="15.75" customHeight="1" x14ac:dyDescent="0.2">
      <c r="A140" s="94"/>
      <c r="B140" s="106"/>
      <c r="C140" s="107"/>
      <c r="D140" s="107"/>
    </row>
    <row r="141" spans="1:4" ht="15.75" customHeight="1" x14ac:dyDescent="0.2">
      <c r="A141" s="94"/>
      <c r="B141" s="106"/>
      <c r="C141" s="107"/>
      <c r="D141" s="107"/>
    </row>
    <row r="142" spans="1:4" ht="15.75" customHeight="1" x14ac:dyDescent="0.2">
      <c r="A142" s="94"/>
      <c r="B142" s="106"/>
      <c r="C142" s="107"/>
      <c r="D142" s="107"/>
    </row>
    <row r="143" spans="1:4" ht="15.75" customHeight="1" x14ac:dyDescent="0.2">
      <c r="A143" s="94"/>
      <c r="B143" s="106"/>
      <c r="C143" s="107"/>
      <c r="D143" s="107"/>
    </row>
    <row r="144" spans="1:4" ht="15.75" customHeight="1" x14ac:dyDescent="0.2">
      <c r="A144" s="94"/>
      <c r="B144" s="106"/>
      <c r="C144" s="107"/>
      <c r="D144" s="107"/>
    </row>
    <row r="145" spans="1:4" ht="15.75" customHeight="1" x14ac:dyDescent="0.2">
      <c r="A145" s="94"/>
      <c r="B145" s="106"/>
      <c r="C145" s="107"/>
      <c r="D145" s="107"/>
    </row>
    <row r="146" spans="1:4" ht="15.75" customHeight="1" x14ac:dyDescent="0.2">
      <c r="A146" s="94"/>
      <c r="B146" s="106"/>
      <c r="C146" s="107"/>
      <c r="D146" s="107"/>
    </row>
    <row r="147" spans="1:4" ht="15.75" customHeight="1" x14ac:dyDescent="0.2">
      <c r="A147" s="94"/>
      <c r="B147" s="106"/>
      <c r="C147" s="107"/>
      <c r="D147" s="107"/>
    </row>
    <row r="148" spans="1:4" ht="15.75" customHeight="1" x14ac:dyDescent="0.2">
      <c r="A148" s="94"/>
      <c r="B148" s="106"/>
      <c r="C148" s="107"/>
      <c r="D148" s="107"/>
    </row>
    <row r="149" spans="1:4" ht="15.75" customHeight="1" x14ac:dyDescent="0.2">
      <c r="A149" s="94"/>
      <c r="B149" s="106"/>
      <c r="C149" s="107"/>
      <c r="D149" s="107"/>
    </row>
    <row r="150" spans="1:4" ht="15.75" customHeight="1" x14ac:dyDescent="0.2">
      <c r="A150" s="94"/>
      <c r="B150" s="106"/>
      <c r="C150" s="107"/>
      <c r="D150" s="107"/>
    </row>
    <row r="151" spans="1:4" ht="15.75" customHeight="1" x14ac:dyDescent="0.2">
      <c r="A151" s="94"/>
      <c r="B151" s="106"/>
      <c r="C151" s="107"/>
      <c r="D151" s="107"/>
    </row>
    <row r="152" spans="1:4" ht="15.75" customHeight="1" x14ac:dyDescent="0.2">
      <c r="A152" s="94"/>
      <c r="B152" s="106"/>
      <c r="C152" s="107"/>
      <c r="D152" s="107"/>
    </row>
    <row r="153" spans="1:4" ht="15.75" customHeight="1" x14ac:dyDescent="0.2">
      <c r="A153" s="94"/>
      <c r="B153" s="106"/>
      <c r="C153" s="107"/>
      <c r="D153" s="107"/>
    </row>
    <row r="154" spans="1:4" ht="15.75" customHeight="1" x14ac:dyDescent="0.2">
      <c r="A154" s="94"/>
      <c r="B154" s="106"/>
      <c r="C154" s="107"/>
      <c r="D154" s="107"/>
    </row>
    <row r="155" spans="1:4" ht="15.75" customHeight="1" x14ac:dyDescent="0.2">
      <c r="A155" s="94"/>
      <c r="B155" s="106"/>
      <c r="C155" s="107"/>
      <c r="D155" s="107"/>
    </row>
    <row r="156" spans="1:4" ht="15.75" customHeight="1" x14ac:dyDescent="0.2">
      <c r="A156" s="94"/>
      <c r="B156" s="106"/>
      <c r="C156" s="107"/>
      <c r="D156" s="107"/>
    </row>
    <row r="157" spans="1:4" ht="15.75" customHeight="1" x14ac:dyDescent="0.2">
      <c r="A157" s="94"/>
      <c r="B157" s="106"/>
      <c r="C157" s="107"/>
      <c r="D157" s="107"/>
    </row>
    <row r="158" spans="1:4" ht="15.75" customHeight="1" x14ac:dyDescent="0.2">
      <c r="A158" s="94"/>
      <c r="B158" s="106"/>
      <c r="C158" s="107"/>
      <c r="D158" s="107"/>
    </row>
    <row r="159" spans="1:4" ht="15.75" customHeight="1" x14ac:dyDescent="0.2">
      <c r="A159" s="94"/>
      <c r="B159" s="106"/>
      <c r="C159" s="107"/>
      <c r="D159" s="107"/>
    </row>
    <row r="160" spans="1:4" ht="15.75" customHeight="1" x14ac:dyDescent="0.2">
      <c r="A160" s="94"/>
      <c r="B160" s="106"/>
      <c r="C160" s="107"/>
      <c r="D160" s="107"/>
    </row>
    <row r="161" spans="1:4" ht="15.75" customHeight="1" x14ac:dyDescent="0.2">
      <c r="A161" s="94"/>
      <c r="B161" s="106"/>
      <c r="C161" s="107"/>
      <c r="D161" s="107"/>
    </row>
    <row r="162" spans="1:4" ht="15.75" customHeight="1" x14ac:dyDescent="0.2">
      <c r="A162" s="94"/>
      <c r="B162" s="106"/>
      <c r="C162" s="107"/>
      <c r="D162" s="107"/>
    </row>
    <row r="163" spans="1:4" ht="15.75" customHeight="1" x14ac:dyDescent="0.2">
      <c r="A163" s="94"/>
      <c r="B163" s="106"/>
      <c r="C163" s="107"/>
      <c r="D163" s="107"/>
    </row>
    <row r="164" spans="1:4" ht="15.75" customHeight="1" x14ac:dyDescent="0.2">
      <c r="A164" s="94"/>
      <c r="B164" s="106"/>
      <c r="C164" s="107"/>
      <c r="D164" s="107"/>
    </row>
    <row r="165" spans="1:4" ht="15.75" customHeight="1" x14ac:dyDescent="0.2">
      <c r="A165" s="94"/>
      <c r="B165" s="106"/>
      <c r="C165" s="107"/>
      <c r="D165" s="107"/>
    </row>
    <row r="166" spans="1:4" ht="15.75" customHeight="1" x14ac:dyDescent="0.2">
      <c r="A166" s="94"/>
      <c r="B166" s="106"/>
      <c r="C166" s="107"/>
      <c r="D166" s="107"/>
    </row>
    <row r="167" spans="1:4" ht="15.75" customHeight="1" x14ac:dyDescent="0.2">
      <c r="A167" s="94"/>
      <c r="B167" s="106"/>
      <c r="C167" s="107"/>
      <c r="D167" s="107"/>
    </row>
    <row r="168" spans="1:4" ht="15.75" customHeight="1" x14ac:dyDescent="0.2">
      <c r="A168" s="94"/>
      <c r="B168" s="106"/>
      <c r="C168" s="107"/>
      <c r="D168" s="107"/>
    </row>
    <row r="169" spans="1:4" ht="15.75" customHeight="1" x14ac:dyDescent="0.2">
      <c r="A169" s="94"/>
      <c r="B169" s="106"/>
      <c r="C169" s="107"/>
      <c r="D169" s="107"/>
    </row>
    <row r="170" spans="1:4" ht="15.75" customHeight="1" x14ac:dyDescent="0.2">
      <c r="A170" s="94"/>
      <c r="B170" s="106"/>
      <c r="C170" s="107"/>
      <c r="D170" s="107"/>
    </row>
    <row r="171" spans="1:4" ht="15.75" customHeight="1" x14ac:dyDescent="0.2">
      <c r="A171" s="94"/>
      <c r="B171" s="106"/>
      <c r="C171" s="107"/>
      <c r="D171" s="107"/>
    </row>
    <row r="172" spans="1:4" ht="15.75" customHeight="1" x14ac:dyDescent="0.2">
      <c r="A172" s="94"/>
      <c r="B172" s="106"/>
      <c r="C172" s="107"/>
      <c r="D172" s="107"/>
    </row>
    <row r="173" spans="1:4" ht="15.75" customHeight="1" x14ac:dyDescent="0.2">
      <c r="A173" s="94"/>
      <c r="B173" s="106"/>
      <c r="C173" s="107"/>
      <c r="D173" s="107"/>
    </row>
    <row r="174" spans="1:4" ht="15.75" customHeight="1" x14ac:dyDescent="0.2">
      <c r="A174" s="94"/>
      <c r="B174" s="106"/>
      <c r="C174" s="107"/>
      <c r="D174" s="107"/>
    </row>
    <row r="175" spans="1:4" ht="15.75" customHeight="1" x14ac:dyDescent="0.2">
      <c r="A175" s="94"/>
      <c r="B175" s="106"/>
      <c r="C175" s="107"/>
      <c r="D175" s="107"/>
    </row>
    <row r="176" spans="1:4" ht="15.75" customHeight="1" x14ac:dyDescent="0.2">
      <c r="A176" s="94"/>
      <c r="B176" s="106"/>
      <c r="C176" s="107"/>
      <c r="D176" s="107"/>
    </row>
    <row r="177" spans="1:4" ht="15.75" customHeight="1" x14ac:dyDescent="0.2">
      <c r="A177" s="94"/>
      <c r="B177" s="106"/>
      <c r="C177" s="107"/>
      <c r="D177" s="107"/>
    </row>
    <row r="178" spans="1:4" ht="15.75" customHeight="1" x14ac:dyDescent="0.2">
      <c r="A178" s="94"/>
      <c r="B178" s="106"/>
      <c r="C178" s="107"/>
      <c r="D178" s="107"/>
    </row>
    <row r="179" spans="1:4" ht="15.75" customHeight="1" x14ac:dyDescent="0.2">
      <c r="A179" s="94"/>
      <c r="B179" s="106"/>
      <c r="C179" s="107"/>
      <c r="D179" s="107"/>
    </row>
    <row r="180" spans="1:4" ht="15.75" customHeight="1" x14ac:dyDescent="0.2">
      <c r="A180" s="94"/>
      <c r="B180" s="106"/>
      <c r="C180" s="107"/>
      <c r="D180" s="107"/>
    </row>
    <row r="181" spans="1:4" ht="15.75" customHeight="1" x14ac:dyDescent="0.2">
      <c r="A181" s="94"/>
      <c r="B181" s="106"/>
      <c r="C181" s="107"/>
      <c r="D181" s="107"/>
    </row>
    <row r="182" spans="1:4" ht="15.75" customHeight="1" x14ac:dyDescent="0.2">
      <c r="A182" s="94"/>
      <c r="B182" s="106"/>
      <c r="C182" s="107"/>
      <c r="D182" s="107"/>
    </row>
    <row r="183" spans="1:4" ht="15.75" customHeight="1" x14ac:dyDescent="0.2">
      <c r="A183" s="94"/>
      <c r="B183" s="106"/>
      <c r="C183" s="107"/>
      <c r="D183" s="107"/>
    </row>
    <row r="184" spans="1:4" ht="15.75" customHeight="1" x14ac:dyDescent="0.2">
      <c r="A184" s="94"/>
      <c r="B184" s="106"/>
      <c r="C184" s="107"/>
      <c r="D184" s="107"/>
    </row>
    <row r="185" spans="1:4" ht="15.75" customHeight="1" x14ac:dyDescent="0.2">
      <c r="A185" s="94"/>
      <c r="B185" s="106"/>
      <c r="C185" s="107"/>
      <c r="D185" s="107"/>
    </row>
    <row r="186" spans="1:4" ht="15.75" customHeight="1" x14ac:dyDescent="0.2">
      <c r="A186" s="94"/>
      <c r="B186" s="106"/>
      <c r="C186" s="107"/>
      <c r="D186" s="107"/>
    </row>
    <row r="187" spans="1:4" ht="15.75" customHeight="1" x14ac:dyDescent="0.2">
      <c r="A187" s="94"/>
      <c r="B187" s="106"/>
      <c r="C187" s="107"/>
      <c r="D187" s="107"/>
    </row>
    <row r="188" spans="1:4" ht="15.75" customHeight="1" x14ac:dyDescent="0.2">
      <c r="A188" s="94"/>
      <c r="B188" s="106"/>
      <c r="C188" s="107"/>
      <c r="D188" s="107"/>
    </row>
    <row r="189" spans="1:4" ht="15.75" customHeight="1" x14ac:dyDescent="0.2">
      <c r="A189" s="94"/>
      <c r="B189" s="106"/>
      <c r="C189" s="107"/>
      <c r="D189" s="107"/>
    </row>
    <row r="190" spans="1:4" ht="15.75" customHeight="1" x14ac:dyDescent="0.2">
      <c r="A190" s="94"/>
      <c r="B190" s="106"/>
      <c r="C190" s="107"/>
      <c r="D190" s="107"/>
    </row>
    <row r="191" spans="1:4" ht="15.75" customHeight="1" x14ac:dyDescent="0.2">
      <c r="A191" s="94"/>
      <c r="B191" s="106"/>
      <c r="C191" s="107"/>
      <c r="D191" s="107"/>
    </row>
    <row r="192" spans="1:4" ht="15.75" customHeight="1" x14ac:dyDescent="0.2">
      <c r="A192" s="94"/>
      <c r="B192" s="106"/>
      <c r="C192" s="107"/>
      <c r="D192" s="107"/>
    </row>
    <row r="193" spans="1:4" ht="15.75" customHeight="1" x14ac:dyDescent="0.2">
      <c r="A193" s="94"/>
      <c r="B193" s="106"/>
      <c r="C193" s="107"/>
      <c r="D193" s="107"/>
    </row>
    <row r="194" spans="1:4" ht="15.75" customHeight="1" x14ac:dyDescent="0.2">
      <c r="A194" s="94"/>
      <c r="B194" s="106"/>
      <c r="C194" s="107"/>
      <c r="D194" s="107"/>
    </row>
    <row r="195" spans="1:4" ht="15.75" customHeight="1" x14ac:dyDescent="0.2">
      <c r="A195" s="94"/>
      <c r="B195" s="106"/>
      <c r="C195" s="107"/>
      <c r="D195" s="107"/>
    </row>
    <row r="196" spans="1:4" ht="15.75" customHeight="1" x14ac:dyDescent="0.2">
      <c r="A196" s="94"/>
      <c r="B196" s="106"/>
      <c r="C196" s="107"/>
      <c r="D196" s="107"/>
    </row>
    <row r="197" spans="1:4" ht="15.75" customHeight="1" x14ac:dyDescent="0.2">
      <c r="A197" s="94"/>
      <c r="B197" s="106"/>
      <c r="C197" s="107"/>
      <c r="D197" s="107"/>
    </row>
    <row r="198" spans="1:4" ht="15.75" customHeight="1" x14ac:dyDescent="0.2">
      <c r="A198" s="94"/>
      <c r="B198" s="106"/>
      <c r="C198" s="107"/>
      <c r="D198" s="107"/>
    </row>
    <row r="199" spans="1:4" ht="15.75" customHeight="1" x14ac:dyDescent="0.2">
      <c r="A199" s="94"/>
      <c r="B199" s="106"/>
      <c r="C199" s="107"/>
      <c r="D199" s="107"/>
    </row>
    <row r="200" spans="1:4" ht="15.75" customHeight="1" x14ac:dyDescent="0.2">
      <c r="A200" s="94"/>
      <c r="B200" s="106"/>
      <c r="C200" s="107"/>
      <c r="D200" s="107"/>
    </row>
    <row r="201" spans="1:4" ht="15.75" customHeight="1" x14ac:dyDescent="0.2">
      <c r="A201" s="94"/>
      <c r="B201" s="106"/>
      <c r="C201" s="107"/>
      <c r="D201" s="107"/>
    </row>
    <row r="202" spans="1:4" ht="15.75" customHeight="1" x14ac:dyDescent="0.2">
      <c r="A202" s="94"/>
      <c r="B202" s="106"/>
      <c r="C202" s="107"/>
      <c r="D202" s="107"/>
    </row>
    <row r="203" spans="1:4" ht="15.75" customHeight="1" x14ac:dyDescent="0.2">
      <c r="A203" s="94"/>
      <c r="B203" s="106"/>
      <c r="C203" s="107"/>
      <c r="D203" s="107"/>
    </row>
    <row r="204" spans="1:4" ht="15.75" customHeight="1" x14ac:dyDescent="0.2">
      <c r="A204" s="94"/>
      <c r="B204" s="106"/>
      <c r="C204" s="107"/>
      <c r="D204" s="107"/>
    </row>
    <row r="205" spans="1:4" ht="15.75" customHeight="1" x14ac:dyDescent="0.2">
      <c r="A205" s="94"/>
      <c r="B205" s="106"/>
      <c r="C205" s="107"/>
      <c r="D205" s="107"/>
    </row>
    <row r="206" spans="1:4" ht="15.75" customHeight="1" x14ac:dyDescent="0.2">
      <c r="A206" s="94"/>
      <c r="B206" s="106"/>
      <c r="C206" s="107"/>
      <c r="D206" s="107"/>
    </row>
    <row r="207" spans="1:4" ht="15.75" customHeight="1" x14ac:dyDescent="0.2">
      <c r="A207" s="94"/>
      <c r="B207" s="106"/>
      <c r="C207" s="107"/>
      <c r="D207" s="107"/>
    </row>
    <row r="208" spans="1:4" ht="15.75" customHeight="1" x14ac:dyDescent="0.2">
      <c r="A208" s="1"/>
      <c r="B208" s="106"/>
      <c r="C208" s="106"/>
      <c r="D208" s="106"/>
    </row>
    <row r="209" spans="1:8" ht="15.75" customHeight="1" x14ac:dyDescent="0.2">
      <c r="A209" s="1"/>
      <c r="B209" s="108" t="s">
        <v>152</v>
      </c>
      <c r="C209" s="108" t="s">
        <v>153</v>
      </c>
      <c r="D209" s="109" t="s">
        <v>152</v>
      </c>
      <c r="E209" s="109" t="s">
        <v>153</v>
      </c>
    </row>
    <row r="210" spans="1:8" ht="15.75" customHeight="1" x14ac:dyDescent="0.25">
      <c r="A210" s="1"/>
      <c r="B210" s="110" t="s">
        <v>154</v>
      </c>
      <c r="C210" s="110" t="s">
        <v>155</v>
      </c>
      <c r="D210" s="111" t="s">
        <v>154</v>
      </c>
      <c r="F210" s="111" t="str">
        <f t="shared" ref="F210:F221" si="0">IF(NOT(ISBLANK(D210)),D210,IF(NOT(ISBLANK(E210)),"     "&amp;E210,FALSE))</f>
        <v>Afectación Económica o presupuestal</v>
      </c>
      <c r="G210" s="111" t="s">
        <v>154</v>
      </c>
      <c r="H210" s="111" t="str">
        <f ca="1">IF(NOT(ISERROR(MATCH(G210,ANCHORARRAY(B221),0))),F223&amp;"Por favor no seleccionar los criterios de impacto",G210)</f>
        <v>Afectación Económica o presupuestal</v>
      </c>
    </row>
    <row r="211" spans="1:8" ht="15.75" customHeight="1" x14ac:dyDescent="0.25">
      <c r="A211" s="1"/>
      <c r="B211" s="110" t="s">
        <v>154</v>
      </c>
      <c r="C211" s="110" t="s">
        <v>127</v>
      </c>
      <c r="E211" s="111" t="s">
        <v>155</v>
      </c>
      <c r="F211" s="111" t="str">
        <f t="shared" si="0"/>
        <v xml:space="preserve">     Afectación menor a 10 SMLMV .</v>
      </c>
    </row>
    <row r="212" spans="1:8" ht="15.75" customHeight="1" x14ac:dyDescent="0.25">
      <c r="A212" s="1"/>
      <c r="B212" s="110" t="s">
        <v>154</v>
      </c>
      <c r="C212" s="110" t="s">
        <v>130</v>
      </c>
      <c r="E212" s="111" t="s">
        <v>127</v>
      </c>
      <c r="F212" s="111" t="str">
        <f t="shared" si="0"/>
        <v xml:space="preserve">     Entre 10 y 50 SMLMV </v>
      </c>
    </row>
    <row r="213" spans="1:8" ht="15.75" customHeight="1" x14ac:dyDescent="0.25">
      <c r="A213" s="1"/>
      <c r="B213" s="110" t="s">
        <v>154</v>
      </c>
      <c r="C213" s="110" t="s">
        <v>134</v>
      </c>
      <c r="E213" s="111" t="s">
        <v>130</v>
      </c>
      <c r="F213" s="111" t="str">
        <f t="shared" si="0"/>
        <v xml:space="preserve">     Entre 50 y 100 SMLMV </v>
      </c>
    </row>
    <row r="214" spans="1:8" ht="15.75" customHeight="1" x14ac:dyDescent="0.25">
      <c r="A214" s="1"/>
      <c r="B214" s="110" t="s">
        <v>154</v>
      </c>
      <c r="C214" s="110" t="s">
        <v>138</v>
      </c>
      <c r="E214" s="111" t="s">
        <v>134</v>
      </c>
      <c r="F214" s="111" t="str">
        <f t="shared" si="0"/>
        <v xml:space="preserve">     Entre 100 y 500 SMLMV </v>
      </c>
    </row>
    <row r="215" spans="1:8" ht="15.75" customHeight="1" x14ac:dyDescent="0.25">
      <c r="A215" s="1"/>
      <c r="B215" s="110" t="s">
        <v>120</v>
      </c>
      <c r="C215" s="110" t="s">
        <v>124</v>
      </c>
      <c r="E215" s="111" t="s">
        <v>138</v>
      </c>
      <c r="F215" s="111" t="str">
        <f t="shared" si="0"/>
        <v xml:space="preserve">     Mayor a 500 SMLMV </v>
      </c>
    </row>
    <row r="216" spans="1:8" ht="15.75" customHeight="1" x14ac:dyDescent="0.25">
      <c r="A216" s="1"/>
      <c r="B216" s="110" t="s">
        <v>120</v>
      </c>
      <c r="C216" s="110" t="s">
        <v>128</v>
      </c>
      <c r="D216" s="111" t="s">
        <v>120</v>
      </c>
      <c r="F216" s="111" t="str">
        <f t="shared" si="0"/>
        <v>Pérdida Reputacional</v>
      </c>
    </row>
    <row r="217" spans="1:8" ht="15.75" customHeight="1" x14ac:dyDescent="0.25">
      <c r="A217" s="1"/>
      <c r="B217" s="110" t="s">
        <v>120</v>
      </c>
      <c r="C217" s="110" t="s">
        <v>131</v>
      </c>
      <c r="E217" s="111" t="s">
        <v>124</v>
      </c>
      <c r="F217" s="111" t="str">
        <f t="shared" si="0"/>
        <v xml:space="preserve">     El riesgo afecta la imagen de alguna área de la organización</v>
      </c>
    </row>
    <row r="218" spans="1:8" ht="15.75" customHeight="1" x14ac:dyDescent="0.25">
      <c r="A218" s="1"/>
      <c r="B218" s="110" t="s">
        <v>120</v>
      </c>
      <c r="C218" s="110" t="s">
        <v>135</v>
      </c>
      <c r="E218" s="111" t="s">
        <v>128</v>
      </c>
      <c r="F218" s="111" t="str">
        <f t="shared" si="0"/>
        <v xml:space="preserve">     El riesgo afecta la imagen de la entidad internamente, de conocimiento general, nivel interno, de junta dircetiva y accionistas y/o de provedores</v>
      </c>
    </row>
    <row r="219" spans="1:8" ht="15.75" customHeight="1" x14ac:dyDescent="0.25">
      <c r="A219" s="1"/>
      <c r="B219" s="110" t="s">
        <v>120</v>
      </c>
      <c r="C219" s="110" t="s">
        <v>139</v>
      </c>
      <c r="E219" s="111" t="s">
        <v>131</v>
      </c>
      <c r="F219" s="111" t="str">
        <f t="shared" si="0"/>
        <v xml:space="preserve">     El riesgo afecta la imagen de la entidad con algunos usuarios de relevancia frente al logro de los objetivos</v>
      </c>
    </row>
    <row r="220" spans="1:8" ht="15.75" customHeight="1" x14ac:dyDescent="0.2">
      <c r="A220" s="1"/>
      <c r="B220" s="112"/>
      <c r="C220" s="112"/>
      <c r="E220" s="111" t="s">
        <v>135</v>
      </c>
      <c r="F220" s="111" t="str">
        <f t="shared" si="0"/>
        <v xml:space="preserve">     El riesgo afecta la imagen de de la entidad con efecto publicitario sostenido a nivel de sector administrativo, nivel departamental o municipal</v>
      </c>
    </row>
    <row r="221" spans="1:8" ht="15.75" customHeight="1" x14ac:dyDescent="0.2">
      <c r="A221" s="1"/>
      <c r="B221" s="112" t="str">
        <f ca="1">IFERROR(__xludf.DUMMYFUNCTION("ARRAY_CONSTRAIN(ARRAYFORMULA(UNIQUE('Tabla Impacto'!$B$209:$B$219)), 3, 1)"),"Criterios")</f>
        <v>Criterios</v>
      </c>
      <c r="C221" s="112"/>
      <c r="E221" s="111" t="s">
        <v>139</v>
      </c>
      <c r="F221" s="111" t="str">
        <f t="shared" si="0"/>
        <v xml:space="preserve">     El riesgo afecta la imagen de la entidad a nivel nacional, con efecto publicitarios sostenible a nivel país</v>
      </c>
    </row>
    <row r="222" spans="1:8" ht="15.75" customHeight="1" x14ac:dyDescent="0.2">
      <c r="A222" s="1"/>
      <c r="B222" s="112" t="str">
        <f ca="1">IFERROR(__xludf.DUMMYFUNCTION("""COMPUTED_VALUE"""),"Afectación Económica o presupuestal")</f>
        <v>Afectación Económica o presupuestal</v>
      </c>
      <c r="C222" s="112"/>
    </row>
    <row r="223" spans="1:8" ht="15.75" customHeight="1" x14ac:dyDescent="0.2">
      <c r="B223" s="112" t="str">
        <f ca="1">IFERROR(__xludf.DUMMYFUNCTION("""COMPUTED_VALUE"""),"Pérdida Reputacional")</f>
        <v>Pérdida Reputacional</v>
      </c>
      <c r="C223" s="112"/>
      <c r="F223" s="113" t="s">
        <v>156</v>
      </c>
    </row>
    <row r="224" spans="1:8" ht="15.75" customHeight="1" x14ac:dyDescent="0.2">
      <c r="B224" s="109"/>
      <c r="C224" s="109"/>
      <c r="F224" s="113" t="s">
        <v>157</v>
      </c>
    </row>
    <row r="225" spans="2:4" ht="15.75" customHeight="1" x14ac:dyDescent="0.2">
      <c r="B225" s="109"/>
      <c r="C225" s="109"/>
    </row>
    <row r="226" spans="2:4" ht="15.75" customHeight="1" x14ac:dyDescent="0.2">
      <c r="B226" s="109"/>
      <c r="C226" s="109"/>
    </row>
    <row r="227" spans="2:4" ht="15.75" customHeight="1" x14ac:dyDescent="0.2">
      <c r="B227" s="109"/>
      <c r="C227" s="109"/>
      <c r="D227" s="109"/>
    </row>
    <row r="228" spans="2:4" ht="15.75" customHeight="1" x14ac:dyDescent="0.2">
      <c r="B228" s="109"/>
      <c r="C228" s="109"/>
      <c r="D228" s="109"/>
    </row>
    <row r="229" spans="2:4" ht="15.75" customHeight="1" x14ac:dyDescent="0.2">
      <c r="B229" s="109"/>
      <c r="C229" s="109"/>
      <c r="D229" s="109"/>
    </row>
    <row r="230" spans="2:4" ht="15.75" customHeight="1" x14ac:dyDescent="0.2">
      <c r="B230" s="109"/>
      <c r="C230" s="109"/>
      <c r="D230" s="109"/>
    </row>
    <row r="231" spans="2:4" ht="15.75" customHeight="1" x14ac:dyDescent="0.2">
      <c r="B231" s="109"/>
      <c r="C231" s="109"/>
      <c r="D231" s="109"/>
    </row>
    <row r="232" spans="2:4" ht="15.75" customHeight="1" x14ac:dyDescent="0.2">
      <c r="B232" s="109"/>
      <c r="C232" s="109"/>
      <c r="D232" s="109"/>
    </row>
    <row r="233" spans="2:4" ht="15.75" customHeight="1" x14ac:dyDescent="0.15"/>
    <row r="234" spans="2:4" ht="15.75" customHeight="1" x14ac:dyDescent="0.15"/>
    <row r="235" spans="2:4" ht="15.75" customHeight="1" x14ac:dyDescent="0.15"/>
    <row r="236" spans="2:4" ht="15.75" customHeight="1" x14ac:dyDescent="0.15"/>
    <row r="237" spans="2:4" ht="15.75" customHeight="1" x14ac:dyDescent="0.15"/>
    <row r="238" spans="2:4" ht="15.75" customHeight="1" x14ac:dyDescent="0.15"/>
    <row r="239" spans="2:4" ht="15.75" customHeight="1" x14ac:dyDescent="0.15"/>
    <row r="240" spans="2:4"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
    <mergeCell ref="B1:D1"/>
  </mergeCells>
  <dataValidations count="1">
    <dataValidation type="list" allowBlank="1" showErrorMessage="1" sqref="G210" xr:uid="{00000000-0002-0000-0500-000000000000}">
      <formula1>$F$210:$F$221</formula1>
    </dataValidation>
  </dataValidations>
  <pageMargins left="0.7" right="0.7" top="0.75" bottom="0.75" header="0" footer="0"/>
  <pageSetup orientation="portrait"/>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F497A"/>
  </sheetPr>
  <dimension ref="A1:Z1000"/>
  <sheetViews>
    <sheetView workbookViewId="0">
      <selection activeCell="E12" sqref="E12"/>
    </sheetView>
  </sheetViews>
  <sheetFormatPr baseColWidth="10" defaultColWidth="12.5" defaultRowHeight="15" customHeight="1" x14ac:dyDescent="0.15"/>
  <cols>
    <col min="1" max="2" width="12.5" customWidth="1"/>
    <col min="3" max="3" width="14.83203125" customWidth="1"/>
    <col min="4" max="4" width="12.5" customWidth="1"/>
    <col min="5" max="5" width="40.1640625" customWidth="1"/>
    <col min="6" max="26" width="12.5" customWidth="1"/>
  </cols>
  <sheetData>
    <row r="1" spans="1:26" ht="24" customHeight="1" x14ac:dyDescent="0.2">
      <c r="A1" s="114"/>
      <c r="B1" s="349" t="s">
        <v>158</v>
      </c>
      <c r="C1" s="350"/>
      <c r="D1" s="350"/>
      <c r="E1" s="350"/>
      <c r="F1" s="351"/>
      <c r="G1" s="114"/>
      <c r="H1" s="114"/>
      <c r="I1" s="114"/>
      <c r="J1" s="114"/>
      <c r="K1" s="114"/>
      <c r="L1" s="114"/>
      <c r="M1" s="114"/>
      <c r="N1" s="114"/>
      <c r="O1" s="114"/>
      <c r="P1" s="114"/>
      <c r="Q1" s="114"/>
      <c r="R1" s="114"/>
      <c r="S1" s="114"/>
      <c r="T1" s="114"/>
      <c r="U1" s="114"/>
      <c r="V1" s="114"/>
      <c r="W1" s="114"/>
      <c r="X1" s="114"/>
      <c r="Y1" s="114"/>
      <c r="Z1" s="114"/>
    </row>
    <row r="2" spans="1:26" ht="12.75" customHeight="1" x14ac:dyDescent="0.2">
      <c r="A2" s="114"/>
      <c r="B2" s="115"/>
      <c r="C2" s="115"/>
      <c r="D2" s="115"/>
      <c r="E2" s="115"/>
      <c r="F2" s="115"/>
      <c r="G2" s="114"/>
      <c r="H2" s="114"/>
      <c r="I2" s="114"/>
      <c r="J2" s="114"/>
      <c r="K2" s="114"/>
      <c r="L2" s="114"/>
      <c r="M2" s="114"/>
      <c r="N2" s="114"/>
      <c r="O2" s="114"/>
      <c r="P2" s="114"/>
      <c r="Q2" s="114"/>
      <c r="R2" s="114"/>
      <c r="S2" s="114"/>
      <c r="T2" s="114"/>
      <c r="U2" s="114"/>
      <c r="V2" s="114"/>
      <c r="W2" s="114"/>
      <c r="X2" s="114"/>
      <c r="Y2" s="114"/>
      <c r="Z2" s="114"/>
    </row>
    <row r="3" spans="1:26" ht="12.75" customHeight="1" x14ac:dyDescent="0.2">
      <c r="A3" s="114"/>
      <c r="B3" s="352" t="s">
        <v>159</v>
      </c>
      <c r="C3" s="350"/>
      <c r="D3" s="353"/>
      <c r="E3" s="116" t="s">
        <v>160</v>
      </c>
      <c r="F3" s="117" t="s">
        <v>161</v>
      </c>
      <c r="G3" s="114"/>
      <c r="H3" s="114"/>
      <c r="I3" s="114"/>
      <c r="J3" s="114"/>
      <c r="K3" s="114"/>
      <c r="L3" s="114"/>
      <c r="M3" s="114"/>
      <c r="N3" s="114"/>
      <c r="O3" s="114"/>
      <c r="P3" s="114"/>
      <c r="Q3" s="114"/>
      <c r="R3" s="114"/>
      <c r="S3" s="114"/>
      <c r="T3" s="114"/>
      <c r="U3" s="114"/>
      <c r="V3" s="114"/>
      <c r="W3" s="114"/>
      <c r="X3" s="114"/>
      <c r="Y3" s="114"/>
      <c r="Z3" s="114"/>
    </row>
    <row r="4" spans="1:26" ht="12.75" customHeight="1" x14ac:dyDescent="0.2">
      <c r="A4" s="114"/>
      <c r="B4" s="354" t="s">
        <v>162</v>
      </c>
      <c r="C4" s="357" t="s">
        <v>81</v>
      </c>
      <c r="D4" s="118" t="s">
        <v>163</v>
      </c>
      <c r="E4" s="119" t="s">
        <v>164</v>
      </c>
      <c r="F4" s="120">
        <v>0.25</v>
      </c>
      <c r="G4" s="114"/>
      <c r="H4" s="114"/>
      <c r="I4" s="114"/>
      <c r="J4" s="114"/>
      <c r="K4" s="114"/>
      <c r="L4" s="114"/>
      <c r="M4" s="114"/>
      <c r="N4" s="114"/>
      <c r="O4" s="114"/>
      <c r="P4" s="114"/>
      <c r="Q4" s="114"/>
      <c r="R4" s="114"/>
      <c r="S4" s="114"/>
      <c r="T4" s="114"/>
      <c r="U4" s="114"/>
      <c r="V4" s="114"/>
      <c r="W4" s="114"/>
      <c r="X4" s="114"/>
      <c r="Y4" s="114"/>
      <c r="Z4" s="114"/>
    </row>
    <row r="5" spans="1:26" ht="12.75" customHeight="1" x14ac:dyDescent="0.2">
      <c r="A5" s="114"/>
      <c r="B5" s="355"/>
      <c r="C5" s="358"/>
      <c r="D5" s="121" t="s">
        <v>165</v>
      </c>
      <c r="E5" s="122" t="s">
        <v>166</v>
      </c>
      <c r="F5" s="123">
        <v>0.15</v>
      </c>
      <c r="G5" s="114"/>
      <c r="H5" s="114"/>
      <c r="I5" s="114"/>
      <c r="J5" s="114"/>
      <c r="K5" s="114"/>
      <c r="L5" s="114"/>
      <c r="M5" s="114"/>
      <c r="N5" s="114"/>
      <c r="O5" s="114"/>
      <c r="P5" s="114"/>
      <c r="Q5" s="114"/>
      <c r="R5" s="114"/>
      <c r="S5" s="114"/>
      <c r="T5" s="114"/>
      <c r="U5" s="114"/>
      <c r="V5" s="114"/>
      <c r="W5" s="114"/>
      <c r="X5" s="114"/>
      <c r="Y5" s="114"/>
      <c r="Z5" s="114"/>
    </row>
    <row r="6" spans="1:26" ht="12.75" customHeight="1" x14ac:dyDescent="0.2">
      <c r="A6" s="114"/>
      <c r="B6" s="355"/>
      <c r="C6" s="347"/>
      <c r="D6" s="121" t="s">
        <v>167</v>
      </c>
      <c r="E6" s="122" t="s">
        <v>168</v>
      </c>
      <c r="F6" s="123">
        <v>0.1</v>
      </c>
      <c r="G6" s="114"/>
      <c r="H6" s="114"/>
      <c r="I6" s="114"/>
      <c r="J6" s="114"/>
      <c r="K6" s="114"/>
      <c r="L6" s="114"/>
      <c r="M6" s="114"/>
      <c r="N6" s="114"/>
      <c r="O6" s="114"/>
      <c r="P6" s="114"/>
      <c r="Q6" s="114"/>
      <c r="R6" s="114"/>
      <c r="S6" s="114"/>
      <c r="T6" s="114"/>
      <c r="U6" s="114"/>
      <c r="V6" s="114"/>
      <c r="W6" s="114"/>
      <c r="X6" s="114"/>
      <c r="Y6" s="114"/>
      <c r="Z6" s="114"/>
    </row>
    <row r="7" spans="1:26" ht="12.75" customHeight="1" x14ac:dyDescent="0.2">
      <c r="A7" s="114"/>
      <c r="B7" s="355"/>
      <c r="C7" s="346" t="s">
        <v>82</v>
      </c>
      <c r="D7" s="121" t="s">
        <v>169</v>
      </c>
      <c r="E7" s="122" t="s">
        <v>170</v>
      </c>
      <c r="F7" s="123">
        <v>0.25</v>
      </c>
      <c r="G7" s="114"/>
      <c r="H7" s="114"/>
      <c r="I7" s="114"/>
      <c r="J7" s="114"/>
      <c r="K7" s="114"/>
      <c r="L7" s="114"/>
      <c r="M7" s="114"/>
      <c r="N7" s="114"/>
      <c r="O7" s="114"/>
      <c r="P7" s="114"/>
      <c r="Q7" s="114"/>
      <c r="R7" s="114"/>
      <c r="S7" s="114"/>
      <c r="T7" s="114"/>
      <c r="U7" s="114"/>
      <c r="V7" s="114"/>
      <c r="W7" s="114"/>
      <c r="X7" s="114"/>
      <c r="Y7" s="114"/>
      <c r="Z7" s="114"/>
    </row>
    <row r="8" spans="1:26" ht="12.75" customHeight="1" x14ac:dyDescent="0.2">
      <c r="A8" s="114"/>
      <c r="B8" s="356"/>
      <c r="C8" s="347"/>
      <c r="D8" s="121" t="s">
        <v>171</v>
      </c>
      <c r="E8" s="122" t="s">
        <v>172</v>
      </c>
      <c r="F8" s="123">
        <v>0.15</v>
      </c>
      <c r="G8" s="114"/>
      <c r="H8" s="114"/>
      <c r="I8" s="114"/>
      <c r="J8" s="114"/>
      <c r="K8" s="114"/>
      <c r="L8" s="114"/>
      <c r="M8" s="114"/>
      <c r="N8" s="114"/>
      <c r="O8" s="114"/>
      <c r="P8" s="114"/>
      <c r="Q8" s="114"/>
      <c r="R8" s="114"/>
      <c r="S8" s="114"/>
      <c r="T8" s="114"/>
      <c r="U8" s="114"/>
      <c r="V8" s="114"/>
      <c r="W8" s="114"/>
      <c r="X8" s="114"/>
      <c r="Y8" s="114"/>
      <c r="Z8" s="114"/>
    </row>
    <row r="9" spans="1:26" ht="12.75" customHeight="1" x14ac:dyDescent="0.2">
      <c r="A9" s="114"/>
      <c r="B9" s="359" t="s">
        <v>173</v>
      </c>
      <c r="C9" s="346" t="s">
        <v>84</v>
      </c>
      <c r="D9" s="121" t="s">
        <v>174</v>
      </c>
      <c r="E9" s="122" t="s">
        <v>175</v>
      </c>
      <c r="F9" s="124" t="s">
        <v>176</v>
      </c>
      <c r="G9" s="114"/>
      <c r="H9" s="114"/>
      <c r="I9" s="114"/>
      <c r="J9" s="114"/>
      <c r="K9" s="114"/>
      <c r="L9" s="114"/>
      <c r="M9" s="114"/>
      <c r="N9" s="114"/>
      <c r="O9" s="114"/>
      <c r="P9" s="114"/>
      <c r="Q9" s="114"/>
      <c r="R9" s="114"/>
      <c r="S9" s="114"/>
      <c r="T9" s="114"/>
      <c r="U9" s="114"/>
      <c r="V9" s="114"/>
      <c r="W9" s="114"/>
      <c r="X9" s="114"/>
      <c r="Y9" s="114"/>
      <c r="Z9" s="114"/>
    </row>
    <row r="10" spans="1:26" ht="12.75" customHeight="1" x14ac:dyDescent="0.2">
      <c r="A10" s="114"/>
      <c r="B10" s="355"/>
      <c r="C10" s="347"/>
      <c r="D10" s="121" t="s">
        <v>177</v>
      </c>
      <c r="E10" s="122" t="s">
        <v>178</v>
      </c>
      <c r="F10" s="124" t="s">
        <v>176</v>
      </c>
      <c r="G10" s="114"/>
      <c r="H10" s="114"/>
      <c r="I10" s="114"/>
      <c r="J10" s="114"/>
      <c r="K10" s="114"/>
      <c r="L10" s="114"/>
      <c r="M10" s="114"/>
      <c r="N10" s="114"/>
      <c r="O10" s="114"/>
      <c r="P10" s="114"/>
      <c r="Q10" s="114"/>
      <c r="R10" s="114"/>
      <c r="S10" s="114"/>
      <c r="T10" s="114"/>
      <c r="U10" s="114"/>
      <c r="V10" s="114"/>
      <c r="W10" s="114"/>
      <c r="X10" s="114"/>
      <c r="Y10" s="114"/>
      <c r="Z10" s="114"/>
    </row>
    <row r="11" spans="1:26" ht="12.75" customHeight="1" x14ac:dyDescent="0.2">
      <c r="A11" s="114"/>
      <c r="B11" s="355"/>
      <c r="C11" s="346" t="s">
        <v>85</v>
      </c>
      <c r="D11" s="121" t="s">
        <v>179</v>
      </c>
      <c r="E11" s="122" t="s">
        <v>180</v>
      </c>
      <c r="F11" s="124" t="s">
        <v>176</v>
      </c>
      <c r="G11" s="114"/>
      <c r="H11" s="114"/>
      <c r="I11" s="114"/>
      <c r="J11" s="114"/>
      <c r="K11" s="114"/>
      <c r="L11" s="114"/>
      <c r="M11" s="114"/>
      <c r="N11" s="114"/>
      <c r="O11" s="114"/>
      <c r="P11" s="114"/>
      <c r="Q11" s="114"/>
      <c r="R11" s="114"/>
      <c r="S11" s="114"/>
      <c r="T11" s="114"/>
      <c r="U11" s="114"/>
      <c r="V11" s="114"/>
      <c r="W11" s="114"/>
      <c r="X11" s="114"/>
      <c r="Y11" s="114"/>
      <c r="Z11" s="114"/>
    </row>
    <row r="12" spans="1:26" ht="12.75" customHeight="1" x14ac:dyDescent="0.2">
      <c r="A12" s="114"/>
      <c r="B12" s="355"/>
      <c r="C12" s="347"/>
      <c r="D12" s="121" t="s">
        <v>181</v>
      </c>
      <c r="E12" s="122" t="s">
        <v>182</v>
      </c>
      <c r="F12" s="124" t="s">
        <v>176</v>
      </c>
      <c r="G12" s="114"/>
      <c r="H12" s="114"/>
      <c r="I12" s="114"/>
      <c r="J12" s="114"/>
      <c r="K12" s="114"/>
      <c r="L12" s="114"/>
      <c r="M12" s="114"/>
      <c r="N12" s="114"/>
      <c r="O12" s="114"/>
      <c r="P12" s="114"/>
      <c r="Q12" s="114"/>
      <c r="R12" s="114"/>
      <c r="S12" s="114"/>
      <c r="T12" s="114"/>
      <c r="U12" s="114"/>
      <c r="V12" s="114"/>
      <c r="W12" s="114"/>
      <c r="X12" s="114"/>
      <c r="Y12" s="114"/>
      <c r="Z12" s="114"/>
    </row>
    <row r="13" spans="1:26" ht="12.75" customHeight="1" x14ac:dyDescent="0.2">
      <c r="A13" s="114"/>
      <c r="B13" s="355"/>
      <c r="C13" s="346" t="s">
        <v>86</v>
      </c>
      <c r="D13" s="121" t="s">
        <v>183</v>
      </c>
      <c r="E13" s="122" t="s">
        <v>184</v>
      </c>
      <c r="F13" s="124" t="s">
        <v>176</v>
      </c>
      <c r="G13" s="114"/>
      <c r="H13" s="114"/>
      <c r="I13" s="114"/>
      <c r="J13" s="114"/>
      <c r="K13" s="114"/>
      <c r="L13" s="114"/>
      <c r="M13" s="114"/>
      <c r="N13" s="114"/>
      <c r="O13" s="114"/>
      <c r="P13" s="114"/>
      <c r="Q13" s="114"/>
      <c r="R13" s="114"/>
      <c r="S13" s="114"/>
      <c r="T13" s="114"/>
      <c r="U13" s="114"/>
      <c r="V13" s="114"/>
      <c r="W13" s="114"/>
      <c r="X13" s="114"/>
      <c r="Y13" s="114"/>
      <c r="Z13" s="114"/>
    </row>
    <row r="14" spans="1:26" ht="12.75" customHeight="1" x14ac:dyDescent="0.2">
      <c r="A14" s="114"/>
      <c r="B14" s="360"/>
      <c r="C14" s="348"/>
      <c r="D14" s="125" t="s">
        <v>185</v>
      </c>
      <c r="E14" s="126" t="s">
        <v>186</v>
      </c>
      <c r="F14" s="127" t="s">
        <v>176</v>
      </c>
      <c r="G14" s="114"/>
      <c r="H14" s="114"/>
      <c r="I14" s="114"/>
      <c r="J14" s="114"/>
      <c r="K14" s="114"/>
      <c r="L14" s="114"/>
      <c r="M14" s="114"/>
      <c r="N14" s="114"/>
      <c r="O14" s="114"/>
      <c r="P14" s="114"/>
      <c r="Q14" s="114"/>
      <c r="R14" s="114"/>
      <c r="S14" s="114"/>
      <c r="T14" s="114"/>
      <c r="U14" s="114"/>
      <c r="V14" s="114"/>
      <c r="W14" s="114"/>
      <c r="X14" s="114"/>
      <c r="Y14" s="114"/>
      <c r="Z14" s="114"/>
    </row>
    <row r="15" spans="1:26" ht="49.5" customHeight="1" x14ac:dyDescent="0.2">
      <c r="A15" s="114"/>
      <c r="B15" s="344" t="s">
        <v>187</v>
      </c>
      <c r="C15" s="167"/>
      <c r="D15" s="167"/>
      <c r="E15" s="167"/>
      <c r="F15" s="345"/>
      <c r="G15" s="114"/>
      <c r="H15" s="114"/>
      <c r="I15" s="114"/>
      <c r="J15" s="114"/>
      <c r="K15" s="114"/>
      <c r="L15" s="114"/>
      <c r="M15" s="114"/>
      <c r="N15" s="114"/>
      <c r="O15" s="114"/>
      <c r="P15" s="114"/>
      <c r="Q15" s="114"/>
      <c r="R15" s="114"/>
      <c r="S15" s="114"/>
      <c r="T15" s="114"/>
      <c r="U15" s="114"/>
      <c r="V15" s="114"/>
      <c r="W15" s="114"/>
      <c r="X15" s="114"/>
      <c r="Y15" s="114"/>
      <c r="Z15" s="114"/>
    </row>
    <row r="16" spans="1:26" ht="27" customHeight="1" x14ac:dyDescent="0.2">
      <c r="A16" s="114"/>
      <c r="B16" s="128"/>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row>
    <row r="17" spans="1:26" ht="12.75" customHeight="1" x14ac:dyDescent="0.2">
      <c r="A17" s="114"/>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row>
    <row r="18" spans="1:26" ht="12.75" customHeight="1" x14ac:dyDescent="0.2">
      <c r="A18" s="114"/>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row>
    <row r="19" spans="1:26" ht="12.75" customHeight="1" x14ac:dyDescent="0.2">
      <c r="A19" s="114"/>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row>
    <row r="20" spans="1:26" ht="12.75" customHeight="1" x14ac:dyDescent="0.2">
      <c r="A20" s="114"/>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row>
    <row r="21" spans="1:26" ht="12.75" customHeight="1" x14ac:dyDescent="0.2">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row>
    <row r="22" spans="1:26" ht="12.7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row>
    <row r="23" spans="1:26" ht="12.7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row>
    <row r="24" spans="1:26" ht="12.7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row>
    <row r="25" spans="1:26" ht="12.75" customHeight="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row>
    <row r="26" spans="1:26" ht="12.75" customHeight="1" x14ac:dyDescent="0.2">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row>
    <row r="27" spans="1:26" ht="12.75" customHeight="1" x14ac:dyDescent="0.2">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row>
    <row r="28" spans="1:26" ht="12.75" customHeight="1" x14ac:dyDescent="0.2">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row>
    <row r="29" spans="1:26" ht="12.75" customHeight="1" x14ac:dyDescent="0.2">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row>
    <row r="30" spans="1:26" ht="12.75" customHeight="1" x14ac:dyDescent="0.2">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row>
    <row r="31" spans="1:26" ht="12.75" customHeight="1" x14ac:dyDescent="0.2">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row>
    <row r="32" spans="1:26" ht="12.75" customHeight="1" x14ac:dyDescent="0.2">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row>
    <row r="33" spans="1:26" ht="12.75" customHeight="1" x14ac:dyDescent="0.2">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row>
    <row r="34" spans="1:26" ht="12.75" customHeight="1" x14ac:dyDescent="0.2">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row>
    <row r="35" spans="1:26" ht="12.75" customHeight="1" x14ac:dyDescent="0.2">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row>
    <row r="36" spans="1:26" ht="12.75" customHeight="1" x14ac:dyDescent="0.2">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row>
    <row r="37" spans="1:26" ht="12.75" customHeight="1"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row>
    <row r="38" spans="1:26" ht="12.75" customHeight="1" x14ac:dyDescent="0.2">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row>
    <row r="39" spans="1:26" ht="12.75" customHeight="1" x14ac:dyDescent="0.2">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row>
    <row r="40" spans="1:26" ht="12.75" customHeight="1" x14ac:dyDescent="0.2">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row>
    <row r="41" spans="1:26" ht="12.75" customHeight="1" x14ac:dyDescent="0.2">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row>
    <row r="42" spans="1:26" ht="12.75" customHeight="1" x14ac:dyDescent="0.2">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row>
    <row r="43" spans="1:26" ht="12.75" customHeight="1" x14ac:dyDescent="0.2">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row>
    <row r="44" spans="1:26" ht="12.75" customHeight="1" x14ac:dyDescent="0.2">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row>
    <row r="45" spans="1:26" ht="12.75" customHeight="1" x14ac:dyDescent="0.2">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row>
    <row r="46" spans="1:26" ht="12.75" customHeight="1" x14ac:dyDescent="0.2">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row>
    <row r="47" spans="1:26" ht="12.75" customHeight="1" x14ac:dyDescent="0.2">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row>
    <row r="48" spans="1:26" ht="12.75" customHeight="1" x14ac:dyDescent="0.2">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row>
    <row r="49" spans="1:26" ht="12.75" customHeight="1" x14ac:dyDescent="0.2">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row>
    <row r="50" spans="1:26" ht="12.75" customHeight="1" x14ac:dyDescent="0.2">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row>
    <row r="51" spans="1:26" ht="12.75" customHeight="1" x14ac:dyDescent="0.2">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row>
    <row r="52" spans="1:26" ht="12.75" customHeight="1" x14ac:dyDescent="0.2">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row>
    <row r="53" spans="1:26" ht="12.75" customHeight="1" x14ac:dyDescent="0.2">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row>
    <row r="54" spans="1:26" ht="12.75" customHeight="1" x14ac:dyDescent="0.2">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row>
    <row r="55" spans="1:26" ht="12.75" customHeight="1" x14ac:dyDescent="0.2">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row>
    <row r="56" spans="1:26" ht="12.75" customHeight="1" x14ac:dyDescent="0.2">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row>
    <row r="57" spans="1:26" ht="12.75" customHeight="1" x14ac:dyDescent="0.2">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row>
    <row r="58" spans="1:26" ht="12.75" customHeight="1" x14ac:dyDescent="0.2">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row>
    <row r="59" spans="1:26" ht="12.75" customHeight="1" x14ac:dyDescent="0.2">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row>
    <row r="60" spans="1:26" ht="12.75" customHeight="1" x14ac:dyDescent="0.2">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row>
    <row r="61" spans="1:26" ht="12.75" customHeight="1" x14ac:dyDescent="0.2">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row>
    <row r="62" spans="1:26" ht="12.75" customHeight="1" x14ac:dyDescent="0.2">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row>
    <row r="63" spans="1:26" ht="12.75" customHeight="1" x14ac:dyDescent="0.2">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row>
    <row r="64" spans="1:26" ht="12.75" customHeight="1" x14ac:dyDescent="0.2">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row>
    <row r="65" spans="1:26" ht="12.75" customHeight="1" x14ac:dyDescent="0.2">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row>
    <row r="66" spans="1:26" ht="12.75" customHeight="1" x14ac:dyDescent="0.2">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row>
    <row r="67" spans="1:26" ht="12.75" customHeight="1" x14ac:dyDescent="0.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row>
    <row r="68" spans="1:26" ht="12.75" customHeight="1" x14ac:dyDescent="0.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row>
    <row r="69" spans="1:26" ht="12.75" customHeight="1" x14ac:dyDescent="0.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row>
    <row r="70" spans="1:26" ht="12.75"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row>
    <row r="71" spans="1:26" ht="12.75" customHeight="1" x14ac:dyDescent="0.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row>
    <row r="72" spans="1:26" ht="12.75" customHeight="1" x14ac:dyDescent="0.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row>
    <row r="73" spans="1:26" ht="12.75" customHeight="1" x14ac:dyDescent="0.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row>
    <row r="74" spans="1:26" ht="12.75" customHeight="1" x14ac:dyDescent="0.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row>
    <row r="75" spans="1:26" ht="12.75" customHeight="1" x14ac:dyDescent="0.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row>
    <row r="76" spans="1:26" ht="12.75" customHeight="1" x14ac:dyDescent="0.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row>
    <row r="77" spans="1:26" ht="12.75" customHeight="1" x14ac:dyDescent="0.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row>
    <row r="78" spans="1:26" ht="12.75" customHeight="1" x14ac:dyDescent="0.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row>
    <row r="79" spans="1:26" ht="12.75" customHeight="1" x14ac:dyDescent="0.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row>
    <row r="80" spans="1:26" ht="12.75" customHeight="1" x14ac:dyDescent="0.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row>
    <row r="81" spans="1:26" ht="12.75" customHeight="1" x14ac:dyDescent="0.2">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row>
    <row r="82" spans="1:26" ht="12.75" customHeight="1" x14ac:dyDescent="0.2">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row>
    <row r="83" spans="1:26" ht="12.75" customHeight="1" x14ac:dyDescent="0.2">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row>
    <row r="84" spans="1:26" ht="12.75" customHeight="1" x14ac:dyDescent="0.2">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row>
    <row r="85" spans="1:26" ht="12.75" customHeight="1" x14ac:dyDescent="0.2">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row>
    <row r="86" spans="1:26" ht="12.75" customHeight="1" x14ac:dyDescent="0.2">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row>
    <row r="87" spans="1:26" ht="12.75" customHeight="1" x14ac:dyDescent="0.2">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row>
    <row r="88" spans="1:26" ht="12.75" customHeight="1" x14ac:dyDescent="0.2">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row>
    <row r="89" spans="1:26" ht="12.75" customHeight="1" x14ac:dyDescent="0.2">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row>
    <row r="90" spans="1:26" ht="12.75" customHeight="1"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row>
    <row r="91" spans="1:26" ht="12.75" customHeight="1" x14ac:dyDescent="0.2">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row>
    <row r="92" spans="1:26" ht="12.75" customHeight="1" x14ac:dyDescent="0.2">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row>
    <row r="93" spans="1:26" ht="12.75" customHeight="1" x14ac:dyDescent="0.2">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row>
    <row r="94" spans="1:26" ht="12.75" customHeight="1" x14ac:dyDescent="0.2">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row>
    <row r="95" spans="1:26" ht="12.75" customHeight="1" x14ac:dyDescent="0.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row>
    <row r="96" spans="1:26" ht="12.75" customHeight="1" x14ac:dyDescent="0.2">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row>
    <row r="97" spans="1:26" ht="12.75" customHeight="1" x14ac:dyDescent="0.2">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row>
    <row r="98" spans="1:26" ht="12.75" customHeight="1" x14ac:dyDescent="0.2">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row>
    <row r="99" spans="1:26" ht="12.75" customHeight="1" x14ac:dyDescent="0.2">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row>
    <row r="100" spans="1:26" ht="12.75" customHeight="1" x14ac:dyDescent="0.2">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row>
    <row r="101" spans="1:26" ht="12.75" customHeight="1" x14ac:dyDescent="0.2">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row>
    <row r="102" spans="1:26" ht="12.75" customHeight="1" x14ac:dyDescent="0.2">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row>
    <row r="103" spans="1:26" ht="12.75" customHeight="1" x14ac:dyDescent="0.2">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row>
    <row r="104" spans="1:26" ht="12.75" customHeight="1" x14ac:dyDescent="0.2">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row>
    <row r="105" spans="1:26" ht="12.75" customHeight="1" x14ac:dyDescent="0.2">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row>
    <row r="106" spans="1:26" ht="12.75" customHeight="1" x14ac:dyDescent="0.2">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row>
    <row r="107" spans="1:26" ht="12.75" customHeight="1" x14ac:dyDescent="0.2">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row>
    <row r="108" spans="1:26" ht="12.75" customHeight="1" x14ac:dyDescent="0.2">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row>
    <row r="109" spans="1:26" ht="12.75" customHeight="1" x14ac:dyDescent="0.2">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row>
    <row r="110" spans="1:26" ht="12.75" customHeight="1" x14ac:dyDescent="0.2">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row>
    <row r="111" spans="1:26" ht="12.75" customHeight="1" x14ac:dyDescent="0.2">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row>
    <row r="112" spans="1:26" ht="12.75" customHeight="1" x14ac:dyDescent="0.2">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row>
    <row r="113" spans="1:26" ht="12.75" customHeight="1" x14ac:dyDescent="0.2">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row>
    <row r="114" spans="1:26" ht="12.75" customHeight="1" x14ac:dyDescent="0.2">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row>
    <row r="115" spans="1:26" ht="12.75" customHeight="1" x14ac:dyDescent="0.2">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row>
    <row r="116" spans="1:26" ht="12.75" customHeight="1" x14ac:dyDescent="0.2">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row>
    <row r="117" spans="1:26" ht="12.75" customHeight="1" x14ac:dyDescent="0.2">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row>
    <row r="118" spans="1:26" ht="12.75" customHeight="1" x14ac:dyDescent="0.2">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row>
    <row r="119" spans="1:26" ht="12.75" customHeight="1" x14ac:dyDescent="0.2">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row>
    <row r="120" spans="1:26" ht="12.75" customHeight="1" x14ac:dyDescent="0.2">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row>
    <row r="121" spans="1:26" ht="12.75" customHeight="1" x14ac:dyDescent="0.2">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row>
    <row r="122" spans="1:26" ht="12.75" customHeight="1" x14ac:dyDescent="0.2">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row>
    <row r="123" spans="1:26" ht="12.75" customHeight="1" x14ac:dyDescent="0.2">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row>
    <row r="124" spans="1:26" ht="12.75" customHeight="1" x14ac:dyDescent="0.2">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row>
    <row r="125" spans="1:26" ht="12.75" customHeight="1" x14ac:dyDescent="0.2">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row>
    <row r="126" spans="1:26" ht="12.75" customHeight="1" x14ac:dyDescent="0.2">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row>
    <row r="127" spans="1:26" ht="12.75" customHeight="1" x14ac:dyDescent="0.2">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row>
    <row r="128" spans="1:26" ht="12.75" customHeight="1" x14ac:dyDescent="0.2">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row>
    <row r="129" spans="1:26" ht="12.75" customHeight="1" x14ac:dyDescent="0.2">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row>
    <row r="130" spans="1:26" ht="12.75" customHeight="1" x14ac:dyDescent="0.2">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row>
    <row r="131" spans="1:26" ht="12.75" customHeight="1" x14ac:dyDescent="0.2">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row>
    <row r="132" spans="1:26" ht="12.75" customHeight="1" x14ac:dyDescent="0.2">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row>
    <row r="133" spans="1:26" ht="12.75" customHeight="1" x14ac:dyDescent="0.2">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row>
    <row r="134" spans="1:26" ht="12.75" customHeight="1" x14ac:dyDescent="0.2">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row>
    <row r="135" spans="1:26" ht="12.75" customHeight="1" x14ac:dyDescent="0.2">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row>
    <row r="136" spans="1:26" ht="12.75" customHeight="1" x14ac:dyDescent="0.2">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row>
    <row r="137" spans="1:26" ht="12.75" customHeight="1" x14ac:dyDescent="0.2">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row>
    <row r="138" spans="1:26" ht="12.75" customHeight="1" x14ac:dyDescent="0.2">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row>
    <row r="139" spans="1:26" ht="12.75" customHeight="1" x14ac:dyDescent="0.2">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row>
    <row r="140" spans="1:26" ht="12.75" customHeight="1" x14ac:dyDescent="0.2">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row>
    <row r="141" spans="1:26" ht="12.75" customHeight="1" x14ac:dyDescent="0.2">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row>
    <row r="142" spans="1:26" ht="12.75" customHeight="1" x14ac:dyDescent="0.2">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row>
    <row r="143" spans="1:26" ht="12.75" customHeight="1" x14ac:dyDescent="0.2">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row>
    <row r="144" spans="1:26" ht="12.75" customHeight="1" x14ac:dyDescent="0.2">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row>
    <row r="145" spans="1:26" ht="12.75" customHeight="1" x14ac:dyDescent="0.2">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row>
    <row r="146" spans="1:26" ht="12.75" customHeight="1" x14ac:dyDescent="0.2">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row>
    <row r="147" spans="1:26" ht="12.75" customHeight="1" x14ac:dyDescent="0.2">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row>
    <row r="148" spans="1:26" ht="12.75" customHeight="1" x14ac:dyDescent="0.2">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row>
    <row r="149" spans="1:26" ht="12.75" customHeight="1" x14ac:dyDescent="0.2">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row>
    <row r="150" spans="1:26" ht="12.75" customHeight="1" x14ac:dyDescent="0.2">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row>
    <row r="151" spans="1:26" ht="12.75" customHeight="1" x14ac:dyDescent="0.2">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row>
    <row r="152" spans="1:26" ht="12.75" customHeight="1" x14ac:dyDescent="0.2">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row>
    <row r="153" spans="1:26" ht="12.75" customHeight="1" x14ac:dyDescent="0.2">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row>
    <row r="154" spans="1:26" ht="12.75" customHeight="1" x14ac:dyDescent="0.2">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row>
    <row r="155" spans="1:26" ht="12.75" customHeight="1" x14ac:dyDescent="0.2">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row>
    <row r="156" spans="1:26" ht="12.75" customHeight="1" x14ac:dyDescent="0.2">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row>
    <row r="157" spans="1:26" ht="12.75" customHeight="1" x14ac:dyDescent="0.2">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row>
    <row r="158" spans="1:26" ht="12.75" customHeight="1" x14ac:dyDescent="0.2">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row>
    <row r="159" spans="1:26" ht="12.75" customHeight="1" x14ac:dyDescent="0.2">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row>
    <row r="160" spans="1:26" ht="12.75" customHeight="1" x14ac:dyDescent="0.2">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row>
    <row r="161" spans="1:26" ht="12.75" customHeight="1" x14ac:dyDescent="0.2">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row>
    <row r="162" spans="1:26" ht="12.75" customHeight="1" x14ac:dyDescent="0.2">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row>
    <row r="163" spans="1:26" ht="12.75" customHeight="1" x14ac:dyDescent="0.2">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row>
    <row r="164" spans="1:26" ht="12.75" customHeight="1" x14ac:dyDescent="0.2">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row>
    <row r="165" spans="1:26" ht="12.75" customHeight="1" x14ac:dyDescent="0.2">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row>
    <row r="166" spans="1:26" ht="12.75" customHeight="1" x14ac:dyDescent="0.2">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row>
    <row r="167" spans="1:26" ht="12.75" customHeight="1" x14ac:dyDescent="0.2">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row>
    <row r="168" spans="1:26" ht="12.75" customHeight="1" x14ac:dyDescent="0.2">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row>
    <row r="169" spans="1:26" ht="12.75" customHeight="1" x14ac:dyDescent="0.2">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row>
    <row r="170" spans="1:26" ht="12.75" customHeight="1" x14ac:dyDescent="0.2">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row>
    <row r="171" spans="1:26" ht="12.75" customHeight="1" x14ac:dyDescent="0.2">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row>
    <row r="172" spans="1:26" ht="12.75" customHeight="1" x14ac:dyDescent="0.2">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row>
    <row r="173" spans="1:26" ht="12.75" customHeight="1" x14ac:dyDescent="0.2">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row>
    <row r="174" spans="1:26" ht="12.75" customHeight="1" x14ac:dyDescent="0.2">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row>
    <row r="175" spans="1:26" ht="12.75" customHeight="1" x14ac:dyDescent="0.2">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row>
    <row r="176" spans="1:26" ht="12.75" customHeight="1" x14ac:dyDescent="0.2">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row>
    <row r="177" spans="1:26" ht="12.75" customHeight="1" x14ac:dyDescent="0.2">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row>
    <row r="178" spans="1:26" ht="12.75" customHeight="1" x14ac:dyDescent="0.2">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row>
    <row r="179" spans="1:26" ht="12.75" customHeight="1" x14ac:dyDescent="0.2">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row>
    <row r="180" spans="1:26" ht="12.75" customHeight="1" x14ac:dyDescent="0.2">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row>
    <row r="181" spans="1:26" ht="12.75" customHeight="1" x14ac:dyDescent="0.2">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row>
    <row r="182" spans="1:26" ht="12.75" customHeight="1" x14ac:dyDescent="0.2">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row>
    <row r="183" spans="1:26" ht="12.75" customHeight="1" x14ac:dyDescent="0.2">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row>
    <row r="184" spans="1:26" ht="12.75" customHeight="1" x14ac:dyDescent="0.2">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row>
    <row r="185" spans="1:26" ht="12.75" customHeight="1" x14ac:dyDescent="0.2">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row>
    <row r="186" spans="1:26" ht="12.75" customHeight="1" x14ac:dyDescent="0.2">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row>
    <row r="187" spans="1:26" ht="12.75" customHeight="1" x14ac:dyDescent="0.2">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row>
    <row r="188" spans="1:26" ht="12.75" customHeight="1" x14ac:dyDescent="0.2">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row>
    <row r="189" spans="1:26" ht="12.75" customHeight="1" x14ac:dyDescent="0.2">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row>
    <row r="190" spans="1:26" ht="12.75" customHeight="1" x14ac:dyDescent="0.2">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row>
    <row r="191" spans="1:26" ht="12.75" customHeight="1" x14ac:dyDescent="0.2">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row>
    <row r="192" spans="1:26" ht="12.75" customHeight="1" x14ac:dyDescent="0.2">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row>
    <row r="193" spans="1:26" ht="12.75" customHeight="1" x14ac:dyDescent="0.2">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row>
    <row r="194" spans="1:26" ht="12.75" customHeight="1" x14ac:dyDescent="0.2">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row>
    <row r="195" spans="1:26" ht="12.75" customHeight="1" x14ac:dyDescent="0.2">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row>
    <row r="196" spans="1:26" ht="12.75" customHeight="1" x14ac:dyDescent="0.2">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row>
    <row r="197" spans="1:26" ht="12.75" customHeight="1" x14ac:dyDescent="0.2">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row>
    <row r="198" spans="1:26" ht="12.75" customHeight="1" x14ac:dyDescent="0.2">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row>
    <row r="199" spans="1:26" ht="12.75" customHeight="1" x14ac:dyDescent="0.2">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row>
    <row r="200" spans="1:26" ht="12.75" customHeight="1" x14ac:dyDescent="0.2">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row>
    <row r="201" spans="1:26" ht="12.75" customHeight="1" x14ac:dyDescent="0.2">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row>
    <row r="202" spans="1:26" ht="12.75" customHeight="1" x14ac:dyDescent="0.2">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row>
    <row r="203" spans="1:26" ht="12.75" customHeight="1" x14ac:dyDescent="0.2">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row>
    <row r="204" spans="1:26" ht="12.75" customHeight="1" x14ac:dyDescent="0.2">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row>
    <row r="205" spans="1:26" ht="12.75" customHeight="1" x14ac:dyDescent="0.2">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row>
    <row r="206" spans="1:26" ht="12.75" customHeight="1" x14ac:dyDescent="0.2">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row>
    <row r="207" spans="1:26" ht="12.75" customHeight="1" x14ac:dyDescent="0.2">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row>
    <row r="208" spans="1:26" ht="12.75" customHeight="1" x14ac:dyDescent="0.2">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row>
    <row r="209" spans="1:26" ht="12.75" customHeight="1" x14ac:dyDescent="0.2">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row>
    <row r="210" spans="1:26" ht="12.7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row>
    <row r="211" spans="1:26" ht="12.75" customHeight="1" x14ac:dyDescent="0.2">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row>
    <row r="212" spans="1:26" ht="12.75" customHeight="1" x14ac:dyDescent="0.2">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row>
    <row r="213" spans="1:26" ht="12.75" customHeight="1" x14ac:dyDescent="0.2">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row>
    <row r="214" spans="1:26" ht="12.75" customHeight="1" x14ac:dyDescent="0.2">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row>
    <row r="215" spans="1:26" ht="12.75" customHeight="1" x14ac:dyDescent="0.2">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row>
    <row r="216" spans="1:26" ht="12.75" customHeight="1" x14ac:dyDescent="0.2">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row>
    <row r="217" spans="1:26" ht="12.75" customHeight="1" x14ac:dyDescent="0.2">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row>
    <row r="218" spans="1:26" ht="12.75" customHeight="1" x14ac:dyDescent="0.2">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row>
    <row r="219" spans="1:26" ht="12.75" customHeight="1" x14ac:dyDescent="0.2">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row>
    <row r="220" spans="1:26" ht="12.75" customHeight="1" x14ac:dyDescent="0.2">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row>
    <row r="221" spans="1:26" ht="12.75" customHeight="1" x14ac:dyDescent="0.2">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row>
    <row r="222" spans="1:26" ht="12.75" customHeight="1" x14ac:dyDescent="0.2">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row>
    <row r="223" spans="1:26" ht="12.75" customHeight="1" x14ac:dyDescent="0.2">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row>
    <row r="224" spans="1:26" ht="12.75" customHeight="1" x14ac:dyDescent="0.2">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row>
    <row r="225" spans="1:26" ht="12.75" customHeight="1" x14ac:dyDescent="0.2">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row>
    <row r="226" spans="1:26" ht="12.75" customHeight="1" x14ac:dyDescent="0.2">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row>
    <row r="227" spans="1:26" ht="12.75" customHeight="1" x14ac:dyDescent="0.2">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row>
    <row r="228" spans="1:26" ht="12.75" customHeight="1" x14ac:dyDescent="0.2">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row>
    <row r="229" spans="1:26" ht="12.75" customHeight="1" x14ac:dyDescent="0.2">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row>
    <row r="230" spans="1:26" ht="12.75" customHeight="1" x14ac:dyDescent="0.2">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row>
    <row r="231" spans="1:26" ht="12.75" customHeight="1" x14ac:dyDescent="0.2">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row>
    <row r="232" spans="1:26" ht="12.75" customHeight="1" x14ac:dyDescent="0.2">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row>
    <row r="233" spans="1:26" ht="12.75" customHeight="1" x14ac:dyDescent="0.2">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row>
    <row r="234" spans="1:26" ht="12.75" customHeight="1" x14ac:dyDescent="0.2">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row>
    <row r="235" spans="1:26" ht="12.75" customHeight="1" x14ac:dyDescent="0.2">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row>
    <row r="236" spans="1:26" ht="12.75" customHeight="1" x14ac:dyDescent="0.2">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row>
    <row r="237" spans="1:26" ht="12.75" customHeight="1" x14ac:dyDescent="0.2">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row>
    <row r="238" spans="1:26" ht="12.75" customHeight="1" x14ac:dyDescent="0.2">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row>
    <row r="239" spans="1:26" ht="12.75" customHeight="1" x14ac:dyDescent="0.2">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row>
    <row r="240" spans="1:26" ht="12.75" customHeight="1" x14ac:dyDescent="0.2">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row>
    <row r="241" spans="1:26" ht="12.75" customHeight="1" x14ac:dyDescent="0.2">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row>
    <row r="242" spans="1:26" ht="12.75" customHeight="1" x14ac:dyDescent="0.2">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row>
    <row r="243" spans="1:26" ht="12.75" customHeight="1" x14ac:dyDescent="0.2">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row>
    <row r="244" spans="1:26" ht="12.75" customHeight="1" x14ac:dyDescent="0.2">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row>
    <row r="245" spans="1:26" ht="12.75" customHeight="1" x14ac:dyDescent="0.2">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row>
    <row r="246" spans="1:26" ht="12.75" customHeight="1" x14ac:dyDescent="0.2">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row>
    <row r="247" spans="1:26" ht="12.75" customHeight="1" x14ac:dyDescent="0.2">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row>
    <row r="248" spans="1:26" ht="12.75" customHeight="1" x14ac:dyDescent="0.2">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row>
    <row r="249" spans="1:26" ht="12.75" customHeight="1" x14ac:dyDescent="0.2">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row>
    <row r="250" spans="1:26" ht="12.75" customHeight="1" x14ac:dyDescent="0.2">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row>
    <row r="251" spans="1:26" ht="12.75" customHeight="1" x14ac:dyDescent="0.2">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row>
    <row r="252" spans="1:26" ht="12.75" customHeight="1" x14ac:dyDescent="0.2">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row>
    <row r="253" spans="1:26" ht="12.75" customHeight="1" x14ac:dyDescent="0.2">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row>
    <row r="254" spans="1:26" ht="12.75" customHeight="1" x14ac:dyDescent="0.2">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row>
    <row r="255" spans="1:26" ht="12.75" customHeight="1" x14ac:dyDescent="0.2">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row>
    <row r="256" spans="1:26" ht="12.75" customHeight="1" x14ac:dyDescent="0.2">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row>
    <row r="257" spans="1:26" ht="12.75" customHeight="1" x14ac:dyDescent="0.2">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row>
    <row r="258" spans="1:26" ht="12.75" customHeight="1" x14ac:dyDescent="0.2">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row>
    <row r="259" spans="1:26" ht="12.75" customHeight="1" x14ac:dyDescent="0.2">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row>
    <row r="260" spans="1:26" ht="12.75" customHeight="1" x14ac:dyDescent="0.2">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row>
    <row r="261" spans="1:26" ht="12.75" customHeight="1" x14ac:dyDescent="0.2">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row>
    <row r="262" spans="1:26" ht="12.75" customHeight="1" x14ac:dyDescent="0.2">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row>
    <row r="263" spans="1:26" ht="12.75" customHeight="1" x14ac:dyDescent="0.2">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row>
    <row r="264" spans="1:26" ht="12.75" customHeight="1" x14ac:dyDescent="0.2">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row>
    <row r="265" spans="1:26" ht="12.75" customHeight="1" x14ac:dyDescent="0.2">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row>
    <row r="266" spans="1:26" ht="12.75" customHeight="1" x14ac:dyDescent="0.2">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row>
    <row r="267" spans="1:26" ht="12.75" customHeight="1" x14ac:dyDescent="0.2">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row>
    <row r="268" spans="1:26" ht="12.75" customHeight="1" x14ac:dyDescent="0.2">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row>
    <row r="269" spans="1:26" ht="12.75" customHeight="1" x14ac:dyDescent="0.2">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row>
    <row r="270" spans="1:26" ht="12.75" customHeight="1" x14ac:dyDescent="0.2">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row>
    <row r="271" spans="1:26" ht="12.75" customHeight="1" x14ac:dyDescent="0.2">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row>
    <row r="272" spans="1:26" ht="12.75" customHeight="1" x14ac:dyDescent="0.2">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row>
    <row r="273" spans="1:26" ht="12.75" customHeight="1" x14ac:dyDescent="0.2">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row>
    <row r="274" spans="1:26" ht="12.75" customHeight="1" x14ac:dyDescent="0.2">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row>
    <row r="275" spans="1:26" ht="12.75" customHeight="1" x14ac:dyDescent="0.2">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row>
    <row r="276" spans="1:26" ht="12.75" customHeight="1" x14ac:dyDescent="0.2">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row>
    <row r="277" spans="1:26" ht="12.75" customHeight="1" x14ac:dyDescent="0.2">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row>
    <row r="278" spans="1:26" ht="12.75" customHeight="1" x14ac:dyDescent="0.2">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row>
    <row r="279" spans="1:26" ht="12.75" customHeight="1" x14ac:dyDescent="0.2">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row>
    <row r="280" spans="1:26" ht="12.75" customHeight="1" x14ac:dyDescent="0.2">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row>
    <row r="281" spans="1:26" ht="12.75" customHeight="1" x14ac:dyDescent="0.2">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row>
    <row r="282" spans="1:26" ht="12.75" customHeight="1" x14ac:dyDescent="0.2">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row>
    <row r="283" spans="1:26" ht="12.75" customHeight="1" x14ac:dyDescent="0.2">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row>
    <row r="284" spans="1:26" ht="12.75" customHeight="1" x14ac:dyDescent="0.2">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row>
    <row r="285" spans="1:26" ht="12.75" customHeight="1" x14ac:dyDescent="0.2">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row>
    <row r="286" spans="1:26" ht="12.75" customHeight="1" x14ac:dyDescent="0.2">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row>
    <row r="287" spans="1:26" ht="12.75" customHeight="1" x14ac:dyDescent="0.2">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row>
    <row r="288" spans="1:26" ht="12.75" customHeight="1" x14ac:dyDescent="0.2">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row>
    <row r="289" spans="1:26" ht="12.75" customHeight="1" x14ac:dyDescent="0.2">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row>
    <row r="290" spans="1:26" ht="12.75" customHeight="1" x14ac:dyDescent="0.2">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row>
    <row r="291" spans="1:26" ht="12.75" customHeight="1" x14ac:dyDescent="0.2">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row>
    <row r="292" spans="1:26" ht="12.75" customHeight="1" x14ac:dyDescent="0.2">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row>
    <row r="293" spans="1:26" ht="12.75" customHeight="1" x14ac:dyDescent="0.2">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row>
    <row r="294" spans="1:26" ht="12.75" customHeight="1" x14ac:dyDescent="0.2">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row>
    <row r="295" spans="1:26" ht="12.75" customHeight="1" x14ac:dyDescent="0.2">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row>
    <row r="296" spans="1:26" ht="12.75" customHeight="1" x14ac:dyDescent="0.2">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row>
    <row r="297" spans="1:26" ht="12.75" customHeight="1" x14ac:dyDescent="0.2">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row>
    <row r="298" spans="1:26" ht="12.75" customHeight="1" x14ac:dyDescent="0.2">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row>
    <row r="299" spans="1:26" ht="12.75" customHeight="1" x14ac:dyDescent="0.2">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row>
    <row r="300" spans="1:26" ht="12.75" customHeight="1" x14ac:dyDescent="0.2">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row>
    <row r="301" spans="1:26" ht="12.75" customHeight="1" x14ac:dyDescent="0.2">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row>
    <row r="302" spans="1:26" ht="12.75" customHeight="1" x14ac:dyDescent="0.2">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row>
    <row r="303" spans="1:26" ht="12.75" customHeight="1" x14ac:dyDescent="0.2">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row>
    <row r="304" spans="1:26" ht="12.75" customHeight="1" x14ac:dyDescent="0.2">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row>
    <row r="305" spans="1:26" ht="12.75" customHeight="1" x14ac:dyDescent="0.2">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row>
    <row r="306" spans="1:26" ht="12.75" customHeight="1" x14ac:dyDescent="0.2">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row>
    <row r="307" spans="1:26" ht="12.75" customHeight="1" x14ac:dyDescent="0.2">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1:26" ht="12.75" customHeight="1" x14ac:dyDescent="0.2">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row>
    <row r="309" spans="1:26" ht="12.75" customHeight="1" x14ac:dyDescent="0.2">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row>
    <row r="310" spans="1:26" ht="12.75" customHeight="1" x14ac:dyDescent="0.2">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row>
    <row r="311" spans="1:26" ht="12.75" customHeight="1" x14ac:dyDescent="0.2">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row>
    <row r="312" spans="1:26" ht="12.75" customHeight="1" x14ac:dyDescent="0.2">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row>
    <row r="313" spans="1:26" ht="12.75" customHeight="1" x14ac:dyDescent="0.2">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row>
    <row r="314" spans="1:26" ht="12.75" customHeight="1" x14ac:dyDescent="0.2">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row>
    <row r="315" spans="1:26" ht="12.75" customHeight="1" x14ac:dyDescent="0.2">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row>
    <row r="316" spans="1:26" ht="12.75" customHeight="1" x14ac:dyDescent="0.2">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row>
    <row r="317" spans="1:26" ht="12.75" customHeight="1" x14ac:dyDescent="0.2">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row>
    <row r="318" spans="1:26" ht="12.75" customHeight="1" x14ac:dyDescent="0.2">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row>
    <row r="319" spans="1:26" ht="12.75" customHeight="1" x14ac:dyDescent="0.2">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row>
    <row r="320" spans="1:26" ht="12.75" customHeight="1" x14ac:dyDescent="0.2">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row>
    <row r="321" spans="1:26" ht="12.75" customHeight="1" x14ac:dyDescent="0.2">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row>
    <row r="322" spans="1:26" ht="12.75" customHeight="1" x14ac:dyDescent="0.2">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row>
    <row r="323" spans="1:26" ht="12.75" customHeight="1" x14ac:dyDescent="0.2">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row>
    <row r="324" spans="1:26" ht="12.75" customHeight="1" x14ac:dyDescent="0.2">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row>
    <row r="325" spans="1:26" ht="12.75" customHeight="1" x14ac:dyDescent="0.2">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row>
    <row r="326" spans="1:26" ht="12.75" customHeight="1" x14ac:dyDescent="0.2">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row>
    <row r="327" spans="1:26" ht="12.75" customHeight="1" x14ac:dyDescent="0.2">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row>
    <row r="328" spans="1:26" ht="12.75" customHeight="1" x14ac:dyDescent="0.2">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row>
    <row r="329" spans="1:26" ht="12.75" customHeight="1" x14ac:dyDescent="0.2">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row>
    <row r="330" spans="1:26" ht="12.75" customHeight="1" x14ac:dyDescent="0.2">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row>
    <row r="331" spans="1:26" ht="12.75" customHeight="1" x14ac:dyDescent="0.2">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row>
    <row r="332" spans="1:26" ht="12.75" customHeight="1" x14ac:dyDescent="0.2">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row>
    <row r="333" spans="1:26" ht="12.75" customHeight="1" x14ac:dyDescent="0.2">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row>
    <row r="334" spans="1:26" ht="12.75" customHeight="1" x14ac:dyDescent="0.2">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row>
    <row r="335" spans="1:26" ht="12.75" customHeight="1" x14ac:dyDescent="0.2">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row>
    <row r="336" spans="1:26" ht="12.75" customHeight="1" x14ac:dyDescent="0.2">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row>
    <row r="337" spans="1:26" ht="12.75" customHeight="1" x14ac:dyDescent="0.2">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row>
    <row r="338" spans="1:26" ht="12.75" customHeight="1" x14ac:dyDescent="0.2">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row>
    <row r="339" spans="1:26" ht="12.75" customHeight="1" x14ac:dyDescent="0.2">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row>
    <row r="340" spans="1:26" ht="12.75" customHeight="1" x14ac:dyDescent="0.2">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row>
    <row r="341" spans="1:26" ht="12.75" customHeight="1" x14ac:dyDescent="0.2">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row>
    <row r="342" spans="1:26" ht="12.75" customHeight="1" x14ac:dyDescent="0.2">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row>
    <row r="343" spans="1:26" ht="12.75" customHeight="1" x14ac:dyDescent="0.2">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row>
    <row r="344" spans="1:26" ht="12.75" customHeight="1" x14ac:dyDescent="0.2">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row>
    <row r="345" spans="1:26" ht="12.75" customHeight="1" x14ac:dyDescent="0.2">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row>
    <row r="346" spans="1:26" ht="12.75" customHeight="1" x14ac:dyDescent="0.2">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row>
    <row r="347" spans="1:26" ht="12.75" customHeight="1" x14ac:dyDescent="0.2">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row>
    <row r="348" spans="1:26" ht="12.75" customHeight="1" x14ac:dyDescent="0.2">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row>
    <row r="349" spans="1:26" ht="12.75" customHeight="1" x14ac:dyDescent="0.2">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row>
    <row r="350" spans="1:26" ht="12.75" customHeight="1" x14ac:dyDescent="0.2">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row>
    <row r="351" spans="1:26" ht="12.75" customHeight="1" x14ac:dyDescent="0.2">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row>
    <row r="352" spans="1:26" ht="12.75" customHeight="1" x14ac:dyDescent="0.2">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row>
    <row r="353" spans="1:26" ht="12.75" customHeight="1" x14ac:dyDescent="0.2">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row>
    <row r="354" spans="1:26" ht="12.75" customHeight="1" x14ac:dyDescent="0.2">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row>
    <row r="355" spans="1:26" ht="12.75" customHeight="1" x14ac:dyDescent="0.2">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row>
    <row r="356" spans="1:26" ht="12.75" customHeight="1" x14ac:dyDescent="0.2">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row>
    <row r="357" spans="1:26" ht="12.75" customHeight="1" x14ac:dyDescent="0.2">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row>
    <row r="358" spans="1:26" ht="12.75" customHeight="1" x14ac:dyDescent="0.2">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row>
    <row r="359" spans="1:26" ht="12.75" customHeight="1" x14ac:dyDescent="0.2">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1:26" ht="12.75" customHeight="1" x14ac:dyDescent="0.2">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row>
    <row r="361" spans="1:26" ht="12.75" customHeight="1" x14ac:dyDescent="0.2">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row>
    <row r="362" spans="1:26" ht="12.75" customHeight="1" x14ac:dyDescent="0.2">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row>
    <row r="363" spans="1:26" ht="12.75" customHeight="1" x14ac:dyDescent="0.2">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row>
    <row r="364" spans="1:26" ht="12.75" customHeight="1" x14ac:dyDescent="0.2">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row>
    <row r="365" spans="1:26" ht="12.75" customHeight="1" x14ac:dyDescent="0.2">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row>
    <row r="366" spans="1:26" ht="12.75" customHeight="1" x14ac:dyDescent="0.2">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row>
    <row r="367" spans="1:26" ht="12.75" customHeight="1" x14ac:dyDescent="0.2">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row>
    <row r="368" spans="1:26" ht="12.75" customHeight="1" x14ac:dyDescent="0.2">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row>
    <row r="369" spans="1:26" ht="12.75" customHeight="1" x14ac:dyDescent="0.2">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row>
    <row r="370" spans="1:26" ht="12.75" customHeight="1" x14ac:dyDescent="0.2">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row>
    <row r="371" spans="1:26" ht="12.75" customHeight="1" x14ac:dyDescent="0.2">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row>
    <row r="372" spans="1:26" ht="12.75" customHeight="1" x14ac:dyDescent="0.2">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row>
    <row r="373" spans="1:26" ht="12.75" customHeight="1" x14ac:dyDescent="0.2">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row>
    <row r="374" spans="1:26" ht="12.75" customHeight="1" x14ac:dyDescent="0.2">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row>
    <row r="375" spans="1:26" ht="12.75" customHeight="1" x14ac:dyDescent="0.2">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row>
    <row r="376" spans="1:26" ht="12.75" customHeight="1" x14ac:dyDescent="0.2">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row>
    <row r="377" spans="1:26" ht="12.75" customHeight="1" x14ac:dyDescent="0.2">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row>
    <row r="378" spans="1:26" ht="12.75" customHeight="1" x14ac:dyDescent="0.2">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row>
    <row r="379" spans="1:26" ht="12.75" customHeight="1" x14ac:dyDescent="0.2">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row>
    <row r="380" spans="1:26" ht="12.75" customHeight="1" x14ac:dyDescent="0.2">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row>
    <row r="381" spans="1:26" ht="12.75" customHeight="1" x14ac:dyDescent="0.2">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row>
    <row r="382" spans="1:26" ht="12.75" customHeight="1" x14ac:dyDescent="0.2">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row>
    <row r="383" spans="1:26" ht="12.75" customHeight="1" x14ac:dyDescent="0.2">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row>
    <row r="384" spans="1:26" ht="12.75" customHeight="1" x14ac:dyDescent="0.2">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row>
    <row r="385" spans="1:26" ht="12.75" customHeight="1" x14ac:dyDescent="0.2">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row>
    <row r="386" spans="1:26" ht="12.75" customHeight="1" x14ac:dyDescent="0.2">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row>
    <row r="387" spans="1:26" ht="12.75" customHeight="1" x14ac:dyDescent="0.2">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row>
    <row r="388" spans="1:26" ht="12.75" customHeight="1" x14ac:dyDescent="0.2">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row>
    <row r="389" spans="1:26" ht="12.75" customHeight="1" x14ac:dyDescent="0.2">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row>
    <row r="390" spans="1:26" ht="12.75" customHeight="1" x14ac:dyDescent="0.2">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row>
    <row r="391" spans="1:26" ht="12.75" customHeight="1" x14ac:dyDescent="0.2">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row>
    <row r="392" spans="1:26" ht="12.75" customHeight="1" x14ac:dyDescent="0.2">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row>
    <row r="393" spans="1:26" ht="12.75" customHeight="1" x14ac:dyDescent="0.2">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row>
    <row r="394" spans="1:26" ht="12.75" customHeight="1" x14ac:dyDescent="0.2">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row>
    <row r="395" spans="1:26" ht="12.75" customHeight="1" x14ac:dyDescent="0.2">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row>
    <row r="396" spans="1:26" ht="12.75" customHeight="1" x14ac:dyDescent="0.2">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row>
    <row r="397" spans="1:26" ht="12.75" customHeight="1" x14ac:dyDescent="0.2">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row>
    <row r="398" spans="1:26" ht="12.75" customHeight="1" x14ac:dyDescent="0.2">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row>
    <row r="399" spans="1:26" ht="12.75" customHeight="1" x14ac:dyDescent="0.2">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row>
    <row r="400" spans="1:26" ht="12.75" customHeight="1" x14ac:dyDescent="0.2">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row>
    <row r="401" spans="1:26" ht="12.75" customHeight="1" x14ac:dyDescent="0.2">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row>
    <row r="402" spans="1:26" ht="12.75" customHeight="1" x14ac:dyDescent="0.2">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row>
    <row r="403" spans="1:26" ht="12.75" customHeight="1" x14ac:dyDescent="0.2">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row>
    <row r="404" spans="1:26" ht="12.75" customHeight="1" x14ac:dyDescent="0.2">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row>
    <row r="405" spans="1:26" ht="12.75" customHeight="1" x14ac:dyDescent="0.2">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row>
    <row r="406" spans="1:26" ht="12.75" customHeight="1" x14ac:dyDescent="0.2">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row>
    <row r="407" spans="1:26" ht="12.75" customHeight="1" x14ac:dyDescent="0.2">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row>
    <row r="408" spans="1:26" ht="12.75" customHeight="1" x14ac:dyDescent="0.2">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row>
    <row r="409" spans="1:26" ht="12.75" customHeight="1" x14ac:dyDescent="0.2">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row>
    <row r="410" spans="1:26" ht="12.75" customHeight="1" x14ac:dyDescent="0.2">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row>
    <row r="411" spans="1:26" ht="12.75" customHeight="1" x14ac:dyDescent="0.2">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row>
    <row r="412" spans="1:26" ht="12.75" customHeight="1" x14ac:dyDescent="0.2">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row>
    <row r="413" spans="1:26" ht="12.75" customHeight="1" x14ac:dyDescent="0.2">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row>
    <row r="414" spans="1:26" ht="12.75" customHeight="1" x14ac:dyDescent="0.2">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row>
    <row r="415" spans="1:26" ht="12.75" customHeight="1" x14ac:dyDescent="0.2">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row>
    <row r="416" spans="1:26" ht="12.75" customHeight="1" x14ac:dyDescent="0.2">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row>
    <row r="417" spans="1:26" ht="12.75" customHeight="1" x14ac:dyDescent="0.2">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row>
    <row r="418" spans="1:26" ht="12.75" customHeight="1" x14ac:dyDescent="0.2">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row>
    <row r="419" spans="1:26" ht="12.75" customHeight="1" x14ac:dyDescent="0.2">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row>
    <row r="420" spans="1:26" ht="12.75" customHeight="1" x14ac:dyDescent="0.2">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row>
    <row r="421" spans="1:26" ht="12.75" customHeight="1" x14ac:dyDescent="0.2">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row>
    <row r="422" spans="1:26" ht="12.75" customHeight="1" x14ac:dyDescent="0.2">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row>
    <row r="423" spans="1:26" ht="12.75" customHeight="1" x14ac:dyDescent="0.2">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row>
    <row r="424" spans="1:26" ht="12.75" customHeight="1" x14ac:dyDescent="0.2">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row>
    <row r="425" spans="1:26" ht="12.75" customHeight="1" x14ac:dyDescent="0.2">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row>
    <row r="426" spans="1:26" ht="12.75" customHeight="1" x14ac:dyDescent="0.2">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row>
    <row r="427" spans="1:26" ht="12.75" customHeight="1" x14ac:dyDescent="0.2">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row>
    <row r="428" spans="1:26" ht="12.75" customHeight="1" x14ac:dyDescent="0.2">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row>
    <row r="429" spans="1:26" ht="12.75" customHeight="1" x14ac:dyDescent="0.2">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row>
    <row r="430" spans="1:26" ht="12.75" customHeight="1" x14ac:dyDescent="0.2">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row>
    <row r="431" spans="1:26" ht="12.75" customHeight="1" x14ac:dyDescent="0.2">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row>
    <row r="432" spans="1:26" ht="12.75" customHeight="1" x14ac:dyDescent="0.2">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row>
    <row r="433" spans="1:26" ht="12.75" customHeight="1" x14ac:dyDescent="0.2">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row>
    <row r="434" spans="1:26" ht="12.75" customHeight="1" x14ac:dyDescent="0.2">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row>
    <row r="435" spans="1:26" ht="12.75" customHeight="1" x14ac:dyDescent="0.2">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row>
    <row r="436" spans="1:26" ht="12.75" customHeight="1" x14ac:dyDescent="0.2">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row>
    <row r="437" spans="1:26" ht="12.75" customHeight="1" x14ac:dyDescent="0.2">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row>
    <row r="438" spans="1:26" ht="12.75" customHeight="1" x14ac:dyDescent="0.2">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row>
    <row r="439" spans="1:26" ht="12.75" customHeight="1" x14ac:dyDescent="0.2">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row>
    <row r="440" spans="1:26" ht="12.75" customHeight="1" x14ac:dyDescent="0.2">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row>
    <row r="441" spans="1:26" ht="12.75" customHeight="1" x14ac:dyDescent="0.2">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row>
    <row r="442" spans="1:26" ht="12.75" customHeight="1" x14ac:dyDescent="0.2">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row>
    <row r="443" spans="1:26" ht="12.75" customHeight="1" x14ac:dyDescent="0.2">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row>
    <row r="444" spans="1:26" ht="12.75" customHeight="1" x14ac:dyDescent="0.2">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row>
    <row r="445" spans="1:26" ht="12.75" customHeight="1" x14ac:dyDescent="0.2">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row>
    <row r="446" spans="1:26" ht="12.75" customHeight="1" x14ac:dyDescent="0.2">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row>
    <row r="447" spans="1:26" ht="12.75" customHeight="1" x14ac:dyDescent="0.2">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row>
    <row r="448" spans="1:26" ht="12.75" customHeight="1" x14ac:dyDescent="0.2">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row>
    <row r="449" spans="1:26" ht="12.75" customHeight="1" x14ac:dyDescent="0.2">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row>
    <row r="450" spans="1:26" ht="12.75" customHeight="1" x14ac:dyDescent="0.2">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row>
    <row r="451" spans="1:26" ht="12.75" customHeight="1" x14ac:dyDescent="0.2">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row>
    <row r="452" spans="1:26" ht="12.75" customHeight="1" x14ac:dyDescent="0.2">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row>
    <row r="453" spans="1:26" ht="12.75" customHeight="1" x14ac:dyDescent="0.2">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row>
    <row r="454" spans="1:26" ht="12.75" customHeight="1" x14ac:dyDescent="0.2">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row>
    <row r="455" spans="1:26" ht="12.75" customHeight="1" x14ac:dyDescent="0.2">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row>
    <row r="456" spans="1:26" ht="12.75" customHeight="1" x14ac:dyDescent="0.2">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row>
    <row r="457" spans="1:26" ht="12.75" customHeight="1" x14ac:dyDescent="0.2">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row>
    <row r="458" spans="1:26" ht="12.75" customHeight="1" x14ac:dyDescent="0.2">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row>
    <row r="459" spans="1:26" ht="12.75" customHeight="1" x14ac:dyDescent="0.2">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row>
    <row r="460" spans="1:26" ht="12.75" customHeight="1" x14ac:dyDescent="0.2">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row>
    <row r="461" spans="1:26" ht="12.75" customHeight="1" x14ac:dyDescent="0.2">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row>
    <row r="462" spans="1:26" ht="12.75" customHeight="1" x14ac:dyDescent="0.2">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row>
    <row r="463" spans="1:26" ht="12.75" customHeight="1" x14ac:dyDescent="0.2">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row>
    <row r="464" spans="1:26" ht="12.75" customHeight="1" x14ac:dyDescent="0.2">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row>
    <row r="465" spans="1:26" ht="12.75" customHeight="1" x14ac:dyDescent="0.2">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row>
    <row r="466" spans="1:26" ht="12.75" customHeight="1" x14ac:dyDescent="0.2">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row>
    <row r="467" spans="1:26" ht="12.75" customHeight="1" x14ac:dyDescent="0.2">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row>
    <row r="468" spans="1:26" ht="12.75" customHeight="1" x14ac:dyDescent="0.2">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row>
    <row r="469" spans="1:26" ht="12.75" customHeight="1" x14ac:dyDescent="0.2">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row>
    <row r="470" spans="1:26" ht="12.75" customHeight="1" x14ac:dyDescent="0.2">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row>
    <row r="471" spans="1:26" ht="12.75" customHeight="1" x14ac:dyDescent="0.2">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row>
    <row r="472" spans="1:26" ht="12.75" customHeight="1" x14ac:dyDescent="0.2">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row>
    <row r="473" spans="1:26" ht="12.75" customHeight="1" x14ac:dyDescent="0.2">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row>
    <row r="474" spans="1:26" ht="12.75" customHeight="1" x14ac:dyDescent="0.2">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row>
    <row r="475" spans="1:26" ht="12.75" customHeight="1" x14ac:dyDescent="0.2">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row>
    <row r="476" spans="1:26" ht="12.75" customHeight="1" x14ac:dyDescent="0.2">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row>
    <row r="477" spans="1:26" ht="12.75" customHeight="1" x14ac:dyDescent="0.2">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row>
    <row r="478" spans="1:26" ht="12.75" customHeight="1" x14ac:dyDescent="0.2">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row>
    <row r="479" spans="1:26" ht="12.75" customHeight="1" x14ac:dyDescent="0.2">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row>
    <row r="480" spans="1:26" ht="12.75" customHeight="1" x14ac:dyDescent="0.2">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row>
    <row r="481" spans="1:26" ht="12.75" customHeight="1" x14ac:dyDescent="0.2">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row>
    <row r="482" spans="1:26" ht="12.75" customHeight="1" x14ac:dyDescent="0.2">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row>
    <row r="483" spans="1:26" ht="12.75" customHeight="1" x14ac:dyDescent="0.2">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row>
    <row r="484" spans="1:26" ht="12.75" customHeight="1" x14ac:dyDescent="0.2">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row>
    <row r="485" spans="1:26" ht="12.75" customHeight="1" x14ac:dyDescent="0.2">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row>
    <row r="486" spans="1:26" ht="12.75" customHeight="1" x14ac:dyDescent="0.2">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row>
    <row r="487" spans="1:26" ht="12.75" customHeight="1" x14ac:dyDescent="0.2">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row>
    <row r="488" spans="1:26" ht="12.75" customHeight="1" x14ac:dyDescent="0.2">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row>
    <row r="489" spans="1:26" ht="12.75" customHeight="1" x14ac:dyDescent="0.2">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row>
    <row r="490" spans="1:26" ht="12.75" customHeight="1" x14ac:dyDescent="0.2">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row>
    <row r="491" spans="1:26" ht="12.75" customHeight="1" x14ac:dyDescent="0.2">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row>
    <row r="492" spans="1:26" ht="12.75" customHeight="1" x14ac:dyDescent="0.2">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row>
    <row r="493" spans="1:26" ht="12.75" customHeight="1" x14ac:dyDescent="0.2">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row>
    <row r="494" spans="1:26" ht="12.75" customHeight="1" x14ac:dyDescent="0.2">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row>
    <row r="495" spans="1:26" ht="12.75" customHeight="1" x14ac:dyDescent="0.2">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row>
    <row r="496" spans="1:26" ht="12.75" customHeight="1" x14ac:dyDescent="0.2">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row>
    <row r="497" spans="1:26" ht="12.75" customHeight="1" x14ac:dyDescent="0.2">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row>
    <row r="498" spans="1:26" ht="12.75" customHeight="1" x14ac:dyDescent="0.2">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row>
    <row r="499" spans="1:26" ht="12.75" customHeight="1" x14ac:dyDescent="0.2">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row>
    <row r="500" spans="1:26" ht="12.75" customHeight="1" x14ac:dyDescent="0.2">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row>
    <row r="501" spans="1:26" ht="12.75" customHeight="1" x14ac:dyDescent="0.2">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row>
    <row r="502" spans="1:26" ht="12.75" customHeight="1" x14ac:dyDescent="0.2">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row>
    <row r="503" spans="1:26" ht="12.75" customHeight="1" x14ac:dyDescent="0.2">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row>
    <row r="504" spans="1:26" ht="12.75" customHeight="1" x14ac:dyDescent="0.2">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row>
    <row r="505" spans="1:26" ht="12.75" customHeight="1" x14ac:dyDescent="0.2">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row>
    <row r="506" spans="1:26" ht="12.75" customHeight="1" x14ac:dyDescent="0.2">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row>
    <row r="507" spans="1:26" ht="12.75" customHeight="1" x14ac:dyDescent="0.2">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row>
    <row r="508" spans="1:26" ht="12.75" customHeight="1" x14ac:dyDescent="0.2">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row>
    <row r="509" spans="1:26" ht="12.75" customHeight="1" x14ac:dyDescent="0.2">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row>
    <row r="510" spans="1:26" ht="12.75" customHeight="1" x14ac:dyDescent="0.2">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row>
    <row r="511" spans="1:26" ht="12.75" customHeight="1" x14ac:dyDescent="0.2">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row>
    <row r="512" spans="1:26" ht="12.75" customHeight="1" x14ac:dyDescent="0.2">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row>
    <row r="513" spans="1:26" ht="12.75" customHeight="1" x14ac:dyDescent="0.2">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row>
    <row r="514" spans="1:26" ht="12.75" customHeight="1" x14ac:dyDescent="0.2">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row>
    <row r="515" spans="1:26" ht="12.75" customHeight="1" x14ac:dyDescent="0.2">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row>
    <row r="516" spans="1:26" ht="12.75" customHeight="1" x14ac:dyDescent="0.2">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row>
    <row r="517" spans="1:26" ht="12.75" customHeight="1" x14ac:dyDescent="0.2">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row>
    <row r="518" spans="1:26" ht="12.75" customHeight="1" x14ac:dyDescent="0.2">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row>
    <row r="519" spans="1:26" ht="12.75" customHeight="1" x14ac:dyDescent="0.2">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row>
    <row r="520" spans="1:26" ht="12.75" customHeight="1" x14ac:dyDescent="0.2">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row>
    <row r="521" spans="1:26" ht="12.75" customHeight="1" x14ac:dyDescent="0.2">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row>
    <row r="522" spans="1:26" ht="12.75" customHeight="1" x14ac:dyDescent="0.2">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row>
    <row r="523" spans="1:26" ht="12.75" customHeight="1" x14ac:dyDescent="0.2">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row>
    <row r="524" spans="1:26" ht="12.75" customHeight="1" x14ac:dyDescent="0.2">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row>
    <row r="525" spans="1:26" ht="12.75" customHeight="1" x14ac:dyDescent="0.2">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row>
    <row r="526" spans="1:26" ht="12.75" customHeight="1" x14ac:dyDescent="0.2">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row>
    <row r="527" spans="1:26" ht="12.75" customHeight="1" x14ac:dyDescent="0.2">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row>
    <row r="528" spans="1:26" ht="12.75" customHeight="1" x14ac:dyDescent="0.2">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row>
    <row r="529" spans="1:26" ht="12.75" customHeight="1" x14ac:dyDescent="0.2">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row>
    <row r="530" spans="1:26" ht="12.75" customHeight="1" x14ac:dyDescent="0.2">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row>
    <row r="531" spans="1:26" ht="12.75" customHeight="1" x14ac:dyDescent="0.2">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row>
    <row r="532" spans="1:26" ht="12.75" customHeight="1" x14ac:dyDescent="0.2">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row>
    <row r="533" spans="1:26" ht="12.75" customHeight="1" x14ac:dyDescent="0.2">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row>
    <row r="534" spans="1:26" ht="12.75" customHeight="1" x14ac:dyDescent="0.2">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row>
    <row r="535" spans="1:26" ht="12.75" customHeight="1" x14ac:dyDescent="0.2">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row>
    <row r="536" spans="1:26" ht="12.75" customHeight="1" x14ac:dyDescent="0.2">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row>
    <row r="537" spans="1:26" ht="12.75" customHeight="1" x14ac:dyDescent="0.2">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row>
    <row r="538" spans="1:26" ht="12.75" customHeight="1" x14ac:dyDescent="0.2">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row>
    <row r="539" spans="1:26" ht="12.75" customHeight="1" x14ac:dyDescent="0.2">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row>
    <row r="540" spans="1:26" ht="12.75" customHeight="1" x14ac:dyDescent="0.2">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row>
    <row r="541" spans="1:26" ht="12.75" customHeight="1" x14ac:dyDescent="0.2">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row>
    <row r="542" spans="1:26" ht="12.75" customHeight="1" x14ac:dyDescent="0.2">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row>
    <row r="543" spans="1:26" ht="12.75" customHeight="1" x14ac:dyDescent="0.2">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row>
    <row r="544" spans="1:26" ht="12.75" customHeight="1" x14ac:dyDescent="0.2">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row>
    <row r="545" spans="1:26" ht="12.75" customHeight="1" x14ac:dyDescent="0.2">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row>
    <row r="546" spans="1:26" ht="12.75" customHeight="1" x14ac:dyDescent="0.2">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row>
    <row r="547" spans="1:26" ht="12.75" customHeight="1" x14ac:dyDescent="0.2">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row>
    <row r="548" spans="1:26" ht="12.75" customHeight="1" x14ac:dyDescent="0.2">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row>
    <row r="549" spans="1:26" ht="12.75" customHeight="1" x14ac:dyDescent="0.2">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row>
    <row r="550" spans="1:26" ht="12.75" customHeight="1" x14ac:dyDescent="0.2">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row>
    <row r="551" spans="1:26" ht="12.75" customHeight="1" x14ac:dyDescent="0.2">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row>
    <row r="552" spans="1:26" ht="12.75" customHeight="1" x14ac:dyDescent="0.2">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row>
    <row r="553" spans="1:26" ht="12.75" customHeight="1" x14ac:dyDescent="0.2">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row>
    <row r="554" spans="1:26" ht="12.7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row>
    <row r="555" spans="1:26" ht="12.7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row>
    <row r="556" spans="1:26" ht="12.7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row>
    <row r="557" spans="1:26" ht="12.7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row>
    <row r="558" spans="1:26" ht="12.7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row>
    <row r="559" spans="1:26" ht="12.7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row>
    <row r="560" spans="1:26" ht="12.7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row>
    <row r="561" spans="1:26" ht="12.7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row>
    <row r="562" spans="1:26" ht="12.7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row>
    <row r="563" spans="1:26" ht="12.7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row>
    <row r="564" spans="1:26" ht="12.7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row>
    <row r="565" spans="1:26" ht="12.7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row>
    <row r="566" spans="1:26" ht="12.7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row>
    <row r="567" spans="1:26" ht="12.7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row>
    <row r="568" spans="1:26" ht="12.7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row>
    <row r="569" spans="1:26" ht="12.7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row>
    <row r="570" spans="1:26" ht="12.7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row>
    <row r="571" spans="1:26" ht="12.7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row>
    <row r="572" spans="1:26" ht="12.7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row>
    <row r="573" spans="1:26" ht="12.7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row>
    <row r="574" spans="1:26" ht="12.7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row>
    <row r="575" spans="1:26" ht="12.7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row>
    <row r="576" spans="1:26" ht="12.7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row>
    <row r="577" spans="1:26" ht="12.7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row>
    <row r="578" spans="1:26" ht="12.7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row>
    <row r="579" spans="1:26" ht="12.7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row>
    <row r="580" spans="1:26" ht="12.7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row>
    <row r="581" spans="1:26" ht="12.7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row>
    <row r="582" spans="1:26" ht="12.7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row>
    <row r="583" spans="1:26" ht="12.7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row>
    <row r="584" spans="1:26" ht="12.7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row>
    <row r="585" spans="1:26" ht="12.7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row>
    <row r="586" spans="1:26" ht="12.7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row>
    <row r="587" spans="1:26" ht="12.7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row>
    <row r="588" spans="1:26" ht="12.7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row>
    <row r="589" spans="1:26" ht="12.7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row>
    <row r="590" spans="1:26" ht="12.7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row>
    <row r="591" spans="1:26" ht="12.7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row>
    <row r="592" spans="1:26" ht="12.7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row>
    <row r="593" spans="1:26" ht="12.7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row>
    <row r="594" spans="1:26" ht="12.7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row>
    <row r="595" spans="1:26" ht="12.7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row>
    <row r="596" spans="1:26" ht="12.7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row>
    <row r="597" spans="1:26" ht="12.7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row>
    <row r="598" spans="1:26" ht="12.7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row>
    <row r="599" spans="1:26" ht="12.7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row>
    <row r="600" spans="1:26" ht="12.7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row>
    <row r="601" spans="1:26" ht="12.7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row>
    <row r="602" spans="1:26" ht="12.7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row>
    <row r="603" spans="1:26" ht="12.7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row>
    <row r="604" spans="1:26" ht="12.7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row>
    <row r="605" spans="1:26" ht="12.7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row>
    <row r="606" spans="1:26" ht="12.7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row>
    <row r="607" spans="1:26" ht="12.7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row>
    <row r="608" spans="1:26" ht="12.7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row>
    <row r="609" spans="1:26" ht="12.7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row>
    <row r="610" spans="1:26" ht="12.7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row>
    <row r="611" spans="1:26" ht="12.7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row>
    <row r="612" spans="1:26" ht="12.7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row>
    <row r="613" spans="1:26" ht="12.7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row>
    <row r="614" spans="1:26" ht="12.7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row>
    <row r="615" spans="1:26" ht="12.7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row>
    <row r="616" spans="1:26" ht="12.7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row>
    <row r="617" spans="1:26" ht="12.7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row>
    <row r="618" spans="1:26" ht="12.7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row>
    <row r="619" spans="1:26" ht="12.7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row>
    <row r="620" spans="1:26" ht="12.7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row>
    <row r="621" spans="1:26" ht="12.7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row>
    <row r="622" spans="1:26" ht="12.7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row>
    <row r="623" spans="1:26" ht="12.7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row>
    <row r="624" spans="1:26" ht="12.7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row>
    <row r="625" spans="1:26" ht="12.7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row>
    <row r="626" spans="1:26" ht="12.7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row>
    <row r="627" spans="1:26" ht="12.7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row>
    <row r="628" spans="1:26" ht="12.7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row>
    <row r="629" spans="1:26" ht="12.7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row>
    <row r="630" spans="1:26" ht="12.7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row>
    <row r="631" spans="1:26" ht="12.7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row>
    <row r="632" spans="1:26" ht="12.7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row>
    <row r="633" spans="1:26" ht="12.7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row>
    <row r="634" spans="1:26" ht="12.7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row>
    <row r="635" spans="1:26" ht="12.7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row>
    <row r="636" spans="1:26" ht="12.7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row>
    <row r="637" spans="1:26" ht="12.7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row>
    <row r="638" spans="1:26" ht="12.7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row>
    <row r="639" spans="1:26" ht="12.7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row>
    <row r="640" spans="1:26" ht="12.7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row>
    <row r="641" spans="1:26" ht="12.7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row>
    <row r="642" spans="1:26" ht="12.7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row>
    <row r="643" spans="1:26" ht="12.7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row>
    <row r="644" spans="1:26" ht="12.7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row>
    <row r="645" spans="1:26" ht="12.7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row>
    <row r="646" spans="1:26" ht="12.7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row>
    <row r="647" spans="1:26" ht="12.7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row>
    <row r="648" spans="1:26" ht="12.7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row>
    <row r="649" spans="1:26" ht="12.7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row>
    <row r="650" spans="1:26" ht="12.7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row>
    <row r="651" spans="1:26" ht="12.7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row>
    <row r="652" spans="1:26" ht="12.7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row>
    <row r="653" spans="1:26" ht="12.7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row>
    <row r="654" spans="1:26" ht="12.7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row>
    <row r="655" spans="1:26" ht="12.7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row>
    <row r="656" spans="1:26" ht="12.7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row>
    <row r="657" spans="1:26" ht="12.7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row>
    <row r="658" spans="1:26" ht="12.7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row>
    <row r="659" spans="1:26" ht="12.7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row>
    <row r="660" spans="1:26" ht="12.7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row>
    <row r="661" spans="1:26" ht="12.7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row>
    <row r="662" spans="1:26" ht="12.7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row>
    <row r="663" spans="1:26" ht="12.7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row>
    <row r="664" spans="1:26" ht="12.7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row>
    <row r="665" spans="1:26" ht="12.7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row>
    <row r="666" spans="1:26" ht="12.7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row>
    <row r="667" spans="1:26" ht="12.7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row>
    <row r="668" spans="1:26" ht="12.7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row>
    <row r="669" spans="1:26" ht="12.7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row>
    <row r="670" spans="1:26" ht="12.7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row>
    <row r="671" spans="1:26" ht="12.7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row>
    <row r="672" spans="1:26" ht="12.7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row>
    <row r="673" spans="1:26" ht="12.7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row>
    <row r="674" spans="1:26" ht="12.7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row>
    <row r="675" spans="1:26" ht="12.7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row>
    <row r="676" spans="1:26" ht="12.7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row>
    <row r="677" spans="1:26" ht="12.7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row>
    <row r="678" spans="1:26" ht="12.7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row>
    <row r="679" spans="1:26" ht="12.7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row>
    <row r="680" spans="1:26" ht="12.7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row>
    <row r="681" spans="1:26" ht="12.7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row>
    <row r="682" spans="1:26" ht="12.7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row>
    <row r="683" spans="1:26" ht="12.7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row>
    <row r="684" spans="1:26" ht="12.7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row>
    <row r="685" spans="1:26" ht="12.7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row>
    <row r="686" spans="1:26" ht="12.7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row>
    <row r="687" spans="1:26" ht="12.7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row>
    <row r="688" spans="1:26" ht="12.7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row>
    <row r="689" spans="1:26" ht="12.7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row>
    <row r="690" spans="1:26" ht="12.7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row>
    <row r="691" spans="1:26" ht="12.7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row>
    <row r="692" spans="1:26" ht="12.7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row>
    <row r="693" spans="1:26" ht="12.7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row>
    <row r="694" spans="1:26" ht="12.7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row>
    <row r="695" spans="1:26" ht="12.7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row>
    <row r="696" spans="1:26" ht="12.7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row>
    <row r="697" spans="1:26" ht="12.7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row>
    <row r="698" spans="1:26" ht="12.7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row>
    <row r="699" spans="1:26" ht="12.7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row>
    <row r="700" spans="1:26" ht="12.7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row>
    <row r="701" spans="1:26" ht="12.7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row>
    <row r="702" spans="1:26" ht="12.7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row>
    <row r="703" spans="1:26" ht="12.7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row>
    <row r="704" spans="1:26" ht="12.7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row>
    <row r="705" spans="1:26" ht="12.7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row>
    <row r="706" spans="1:26" ht="12.7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row>
    <row r="707" spans="1:26" ht="12.7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row>
    <row r="708" spans="1:26" ht="12.7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row>
    <row r="709" spans="1:26" ht="12.7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row>
    <row r="710" spans="1:26" ht="12.7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row>
    <row r="711" spans="1:26" ht="12.7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row>
    <row r="712" spans="1:26" ht="12.7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row>
    <row r="713" spans="1:26" ht="12.7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row>
    <row r="714" spans="1:26" ht="12.7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row>
    <row r="715" spans="1:26" ht="12.7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row>
    <row r="716" spans="1:26" ht="12.7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row>
    <row r="717" spans="1:26" ht="12.7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row>
    <row r="718" spans="1:26" ht="12.7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row>
    <row r="719" spans="1:26" ht="12.7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row>
    <row r="720" spans="1:26" ht="12.7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row>
    <row r="721" spans="1:26" ht="12.7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row>
    <row r="722" spans="1:26" ht="12.7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row>
    <row r="723" spans="1:26" ht="12.7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row>
    <row r="724" spans="1:26" ht="12.7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row>
    <row r="725" spans="1:26" ht="12.7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row>
    <row r="726" spans="1:26" ht="12.7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row>
    <row r="727" spans="1:26" ht="12.7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row>
    <row r="728" spans="1:26" ht="12.7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row>
    <row r="729" spans="1:26" ht="12.7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row>
    <row r="730" spans="1:26" ht="12.7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row>
    <row r="731" spans="1:26" ht="12.7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row>
    <row r="732" spans="1:26" ht="12.7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row>
    <row r="733" spans="1:26" ht="12.7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row>
    <row r="734" spans="1:26" ht="12.7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row>
    <row r="735" spans="1:26" ht="12.7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row>
    <row r="736" spans="1:26" ht="12.7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row>
    <row r="737" spans="1:26" ht="12.7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row>
    <row r="738" spans="1:26" ht="12.7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row>
    <row r="739" spans="1:26" ht="12.7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row>
    <row r="740" spans="1:26" ht="12.7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row>
    <row r="741" spans="1:26" ht="12.7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row>
    <row r="742" spans="1:26" ht="12.7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row>
    <row r="743" spans="1:26" ht="12.7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row>
    <row r="744" spans="1:26" ht="12.7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row>
    <row r="745" spans="1:26" ht="12.7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row>
    <row r="746" spans="1:26" ht="12.7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row>
    <row r="747" spans="1:26" ht="12.7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row>
    <row r="748" spans="1:26" ht="12.7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row>
    <row r="749" spans="1:26" ht="12.7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row>
    <row r="750" spans="1:26" ht="12.7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row>
    <row r="751" spans="1:26" ht="12.7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row>
    <row r="752" spans="1:26" ht="12.7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row>
    <row r="753" spans="1:26" ht="12.7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row>
    <row r="754" spans="1:26" ht="12.75" customHeight="1" x14ac:dyDescent="0.2">
      <c r="A754" s="114"/>
      <c r="B754" s="114"/>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row>
    <row r="755" spans="1:26" ht="12.75" customHeight="1" x14ac:dyDescent="0.2">
      <c r="A755" s="114"/>
      <c r="B755" s="114"/>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row>
    <row r="756" spans="1:26" ht="12.75" customHeight="1" x14ac:dyDescent="0.2">
      <c r="A756" s="114"/>
      <c r="B756" s="114"/>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row>
    <row r="757" spans="1:26" ht="12.75" customHeight="1" x14ac:dyDescent="0.2">
      <c r="A757" s="114"/>
      <c r="B757" s="114"/>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row>
    <row r="758" spans="1:26" ht="12.75" customHeight="1" x14ac:dyDescent="0.2">
      <c r="A758" s="114"/>
      <c r="B758" s="114"/>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row>
    <row r="759" spans="1:26" ht="12.75" customHeight="1" x14ac:dyDescent="0.2">
      <c r="A759" s="114"/>
      <c r="B759" s="114"/>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row>
    <row r="760" spans="1:26" ht="12.75" customHeight="1" x14ac:dyDescent="0.2">
      <c r="A760" s="114"/>
      <c r="B760" s="114"/>
      <c r="C760" s="114"/>
      <c r="D760" s="114"/>
      <c r="E760" s="114"/>
      <c r="F760" s="114"/>
      <c r="G760" s="114"/>
      <c r="H760" s="114"/>
      <c r="I760" s="114"/>
      <c r="J760" s="114"/>
      <c r="K760" s="114"/>
      <c r="L760" s="114"/>
      <c r="M760" s="114"/>
      <c r="N760" s="114"/>
      <c r="O760" s="114"/>
      <c r="P760" s="114"/>
      <c r="Q760" s="114"/>
      <c r="R760" s="114"/>
      <c r="S760" s="114"/>
      <c r="T760" s="114"/>
      <c r="U760" s="114"/>
      <c r="V760" s="114"/>
      <c r="W760" s="114"/>
      <c r="X760" s="114"/>
      <c r="Y760" s="114"/>
      <c r="Z760" s="114"/>
    </row>
    <row r="761" spans="1:26" ht="12.75" customHeight="1" x14ac:dyDescent="0.2">
      <c r="A761" s="114"/>
      <c r="B761" s="114"/>
      <c r="C761" s="114"/>
      <c r="D761" s="114"/>
      <c r="E761" s="114"/>
      <c r="F761" s="114"/>
      <c r="G761" s="114"/>
      <c r="H761" s="114"/>
      <c r="I761" s="114"/>
      <c r="J761" s="114"/>
      <c r="K761" s="114"/>
      <c r="L761" s="114"/>
      <c r="M761" s="114"/>
      <c r="N761" s="114"/>
      <c r="O761" s="114"/>
      <c r="P761" s="114"/>
      <c r="Q761" s="114"/>
      <c r="R761" s="114"/>
      <c r="S761" s="114"/>
      <c r="T761" s="114"/>
      <c r="U761" s="114"/>
      <c r="V761" s="114"/>
      <c r="W761" s="114"/>
      <c r="X761" s="114"/>
      <c r="Y761" s="114"/>
      <c r="Z761" s="114"/>
    </row>
    <row r="762" spans="1:26" ht="12.75" customHeight="1" x14ac:dyDescent="0.2">
      <c r="A762" s="114"/>
      <c r="B762" s="114"/>
      <c r="C762" s="114"/>
      <c r="D762" s="114"/>
      <c r="E762" s="114"/>
      <c r="F762" s="114"/>
      <c r="G762" s="114"/>
      <c r="H762" s="114"/>
      <c r="I762" s="114"/>
      <c r="J762" s="114"/>
      <c r="K762" s="114"/>
      <c r="L762" s="114"/>
      <c r="M762" s="114"/>
      <c r="N762" s="114"/>
      <c r="O762" s="114"/>
      <c r="P762" s="114"/>
      <c r="Q762" s="114"/>
      <c r="R762" s="114"/>
      <c r="S762" s="114"/>
      <c r="T762" s="114"/>
      <c r="U762" s="114"/>
      <c r="V762" s="114"/>
      <c r="W762" s="114"/>
      <c r="X762" s="114"/>
      <c r="Y762" s="114"/>
      <c r="Z762" s="114"/>
    </row>
    <row r="763" spans="1:26" ht="12.75" customHeight="1" x14ac:dyDescent="0.2">
      <c r="A763" s="114"/>
      <c r="B763" s="114"/>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row>
    <row r="764" spans="1:26" ht="12.75" customHeight="1" x14ac:dyDescent="0.2">
      <c r="A764" s="114"/>
      <c r="B764" s="114"/>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row>
    <row r="765" spans="1:26" ht="12.75" customHeight="1" x14ac:dyDescent="0.2">
      <c r="A765" s="114"/>
      <c r="B765" s="114"/>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row>
    <row r="766" spans="1:26" ht="12.75" customHeight="1" x14ac:dyDescent="0.2">
      <c r="A766" s="114"/>
      <c r="B766" s="114"/>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row>
    <row r="767" spans="1:26" ht="12.75" customHeight="1" x14ac:dyDescent="0.2">
      <c r="A767" s="114"/>
      <c r="B767" s="114"/>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row>
    <row r="768" spans="1:26" ht="12.75" customHeight="1" x14ac:dyDescent="0.2">
      <c r="A768" s="114"/>
      <c r="B768" s="114"/>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row>
    <row r="769" spans="1:26" ht="12.75" customHeight="1" x14ac:dyDescent="0.2">
      <c r="A769" s="114"/>
      <c r="B769" s="114"/>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row>
    <row r="770" spans="1:26" ht="12.75" customHeight="1" x14ac:dyDescent="0.2">
      <c r="A770" s="114"/>
      <c r="B770" s="114"/>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row>
    <row r="771" spans="1:26" ht="12.75" customHeight="1" x14ac:dyDescent="0.2">
      <c r="A771" s="114"/>
      <c r="B771" s="114"/>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row>
    <row r="772" spans="1:26" ht="12.75" customHeight="1" x14ac:dyDescent="0.2">
      <c r="A772" s="114"/>
      <c r="B772" s="114"/>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row>
    <row r="773" spans="1:26" ht="12.75" customHeight="1" x14ac:dyDescent="0.2">
      <c r="A773" s="114"/>
      <c r="B773" s="114"/>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row>
    <row r="774" spans="1:26" ht="12.75" customHeight="1" x14ac:dyDescent="0.2">
      <c r="A774" s="114"/>
      <c r="B774" s="114"/>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row>
    <row r="775" spans="1:26" ht="12.75" customHeight="1" x14ac:dyDescent="0.2">
      <c r="A775" s="114"/>
      <c r="B775" s="114"/>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row>
    <row r="776" spans="1:26" ht="12.75" customHeight="1" x14ac:dyDescent="0.2">
      <c r="A776" s="114"/>
      <c r="B776" s="114"/>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row>
    <row r="777" spans="1:26" ht="12.75" customHeight="1" x14ac:dyDescent="0.2">
      <c r="A777" s="114"/>
      <c r="B777" s="114"/>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row>
    <row r="778" spans="1:26" ht="12.75" customHeight="1" x14ac:dyDescent="0.2">
      <c r="A778" s="114"/>
      <c r="B778" s="114"/>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row>
    <row r="779" spans="1:26" ht="12.75" customHeight="1" x14ac:dyDescent="0.2">
      <c r="A779" s="114"/>
      <c r="B779" s="114"/>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row>
    <row r="780" spans="1:26" ht="12.75" customHeight="1" x14ac:dyDescent="0.2">
      <c r="A780" s="114"/>
      <c r="B780" s="114"/>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row>
    <row r="781" spans="1:26" ht="12.75" customHeight="1" x14ac:dyDescent="0.2">
      <c r="A781" s="114"/>
      <c r="B781" s="114"/>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row>
    <row r="782" spans="1:26" ht="12.75" customHeight="1" x14ac:dyDescent="0.2">
      <c r="A782" s="114"/>
      <c r="B782" s="114"/>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row>
    <row r="783" spans="1:26" ht="12.75" customHeight="1" x14ac:dyDescent="0.2">
      <c r="A783" s="114"/>
      <c r="B783" s="114"/>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row>
    <row r="784" spans="1:26" ht="12.75" customHeight="1" x14ac:dyDescent="0.2">
      <c r="A784" s="114"/>
      <c r="B784" s="114"/>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row>
    <row r="785" spans="1:26" ht="12.75" customHeight="1" x14ac:dyDescent="0.2">
      <c r="A785" s="114"/>
      <c r="B785" s="114"/>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row>
    <row r="786" spans="1:26" ht="12.75" customHeight="1" x14ac:dyDescent="0.2">
      <c r="A786" s="114"/>
      <c r="B786" s="114"/>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row>
    <row r="787" spans="1:26" ht="12.75" customHeight="1" x14ac:dyDescent="0.2">
      <c r="A787" s="114"/>
      <c r="B787" s="114"/>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row>
    <row r="788" spans="1:26" ht="12.75" customHeight="1" x14ac:dyDescent="0.2">
      <c r="A788" s="114"/>
      <c r="B788" s="114"/>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row>
    <row r="789" spans="1:26" ht="12.75" customHeight="1" x14ac:dyDescent="0.2">
      <c r="A789" s="114"/>
      <c r="B789" s="114"/>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row>
    <row r="790" spans="1:26" ht="12.75" customHeight="1" x14ac:dyDescent="0.2">
      <c r="A790" s="114"/>
      <c r="B790" s="114"/>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row>
    <row r="791" spans="1:26" ht="12.75" customHeight="1" x14ac:dyDescent="0.2">
      <c r="A791" s="114"/>
      <c r="B791" s="114"/>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row>
    <row r="792" spans="1:26" ht="12.75" customHeight="1" x14ac:dyDescent="0.2">
      <c r="A792" s="114"/>
      <c r="B792" s="114"/>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row>
    <row r="793" spans="1:26" ht="12.75" customHeight="1" x14ac:dyDescent="0.2">
      <c r="A793" s="114"/>
      <c r="B793" s="114"/>
      <c r="C793" s="114"/>
      <c r="D793" s="114"/>
      <c r="E793" s="114"/>
      <c r="F793" s="114"/>
      <c r="G793" s="114"/>
      <c r="H793" s="114"/>
      <c r="I793" s="114"/>
      <c r="J793" s="114"/>
      <c r="K793" s="114"/>
      <c r="L793" s="114"/>
      <c r="M793" s="114"/>
      <c r="N793" s="114"/>
      <c r="O793" s="114"/>
      <c r="P793" s="114"/>
      <c r="Q793" s="114"/>
      <c r="R793" s="114"/>
      <c r="S793" s="114"/>
      <c r="T793" s="114"/>
      <c r="U793" s="114"/>
      <c r="V793" s="114"/>
      <c r="W793" s="114"/>
      <c r="X793" s="114"/>
      <c r="Y793" s="114"/>
      <c r="Z793" s="114"/>
    </row>
    <row r="794" spans="1:26" ht="12.75" customHeight="1" x14ac:dyDescent="0.2">
      <c r="A794" s="114"/>
      <c r="B794" s="114"/>
      <c r="C794" s="114"/>
      <c r="D794" s="114"/>
      <c r="E794" s="114"/>
      <c r="F794" s="114"/>
      <c r="G794" s="114"/>
      <c r="H794" s="114"/>
      <c r="I794" s="114"/>
      <c r="J794" s="114"/>
      <c r="K794" s="114"/>
      <c r="L794" s="114"/>
      <c r="M794" s="114"/>
      <c r="N794" s="114"/>
      <c r="O794" s="114"/>
      <c r="P794" s="114"/>
      <c r="Q794" s="114"/>
      <c r="R794" s="114"/>
      <c r="S794" s="114"/>
      <c r="T794" s="114"/>
      <c r="U794" s="114"/>
      <c r="V794" s="114"/>
      <c r="W794" s="114"/>
      <c r="X794" s="114"/>
      <c r="Y794" s="114"/>
      <c r="Z794" s="114"/>
    </row>
    <row r="795" spans="1:26" ht="12.75" customHeight="1" x14ac:dyDescent="0.2">
      <c r="A795" s="114"/>
      <c r="B795" s="114"/>
      <c r="C795" s="114"/>
      <c r="D795" s="114"/>
      <c r="E795" s="114"/>
      <c r="F795" s="114"/>
      <c r="G795" s="114"/>
      <c r="H795" s="114"/>
      <c r="I795" s="114"/>
      <c r="J795" s="114"/>
      <c r="K795" s="114"/>
      <c r="L795" s="114"/>
      <c r="M795" s="114"/>
      <c r="N795" s="114"/>
      <c r="O795" s="114"/>
      <c r="P795" s="114"/>
      <c r="Q795" s="114"/>
      <c r="R795" s="114"/>
      <c r="S795" s="114"/>
      <c r="T795" s="114"/>
      <c r="U795" s="114"/>
      <c r="V795" s="114"/>
      <c r="W795" s="114"/>
      <c r="X795" s="114"/>
      <c r="Y795" s="114"/>
      <c r="Z795" s="114"/>
    </row>
    <row r="796" spans="1:26" ht="12.75" customHeight="1" x14ac:dyDescent="0.2">
      <c r="A796" s="114"/>
      <c r="B796" s="114"/>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row>
    <row r="797" spans="1:26" ht="12.75" customHeight="1" x14ac:dyDescent="0.2">
      <c r="A797" s="114"/>
      <c r="B797" s="114"/>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row>
    <row r="798" spans="1:26" ht="12.75" customHeight="1" x14ac:dyDescent="0.2">
      <c r="A798" s="114"/>
      <c r="B798" s="114"/>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row>
    <row r="799" spans="1:26" ht="12.75" customHeight="1" x14ac:dyDescent="0.2">
      <c r="A799" s="114"/>
      <c r="B799" s="114"/>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row>
    <row r="800" spans="1:26" ht="12.75" customHeight="1" x14ac:dyDescent="0.2">
      <c r="A800" s="114"/>
      <c r="B800" s="114"/>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row>
    <row r="801" spans="1:26" ht="12.75" customHeight="1" x14ac:dyDescent="0.2">
      <c r="A801" s="114"/>
      <c r="B801" s="114"/>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row>
    <row r="802" spans="1:26" ht="12.75" customHeight="1" x14ac:dyDescent="0.2">
      <c r="A802" s="114"/>
      <c r="B802" s="114"/>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row>
    <row r="803" spans="1:26" ht="12.75" customHeight="1" x14ac:dyDescent="0.2">
      <c r="A803" s="114"/>
      <c r="B803" s="114"/>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row>
    <row r="804" spans="1:26" ht="12.75" customHeight="1" x14ac:dyDescent="0.2">
      <c r="A804" s="114"/>
      <c r="B804" s="114"/>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row>
    <row r="805" spans="1:26" ht="12.75" customHeight="1" x14ac:dyDescent="0.2">
      <c r="A805" s="114"/>
      <c r="B805" s="114"/>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row>
    <row r="806" spans="1:26" ht="12.75" customHeight="1" x14ac:dyDescent="0.2">
      <c r="A806" s="114"/>
      <c r="B806" s="114"/>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row>
    <row r="807" spans="1:26" ht="12.75" customHeight="1" x14ac:dyDescent="0.2">
      <c r="A807" s="114"/>
      <c r="B807" s="114"/>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row>
    <row r="808" spans="1:26" ht="12.75" customHeight="1" x14ac:dyDescent="0.2">
      <c r="A808" s="114"/>
      <c r="B808" s="114"/>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row>
    <row r="809" spans="1:26" ht="12.75" customHeight="1" x14ac:dyDescent="0.2">
      <c r="A809" s="114"/>
      <c r="B809" s="114"/>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row>
    <row r="810" spans="1:26" ht="12.75" customHeight="1" x14ac:dyDescent="0.2">
      <c r="A810" s="114"/>
      <c r="B810" s="114"/>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row>
    <row r="811" spans="1:26" ht="12.75" customHeight="1" x14ac:dyDescent="0.2">
      <c r="A811" s="114"/>
      <c r="B811" s="114"/>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row>
    <row r="812" spans="1:26" ht="12.75" customHeight="1" x14ac:dyDescent="0.2">
      <c r="A812" s="114"/>
      <c r="B812" s="114"/>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row>
    <row r="813" spans="1:26" ht="12.75" customHeight="1" x14ac:dyDescent="0.2">
      <c r="A813" s="114"/>
      <c r="B813" s="114"/>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row>
    <row r="814" spans="1:26" ht="12.75" customHeight="1" x14ac:dyDescent="0.2">
      <c r="A814" s="114"/>
      <c r="B814" s="114"/>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row>
    <row r="815" spans="1:26" ht="12.75" customHeight="1" x14ac:dyDescent="0.2">
      <c r="A815" s="114"/>
      <c r="B815" s="114"/>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row>
    <row r="816" spans="1:26" ht="12.75" customHeight="1" x14ac:dyDescent="0.2">
      <c r="A816" s="114"/>
      <c r="B816" s="114"/>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row>
    <row r="817" spans="1:26" ht="12.75" customHeight="1" x14ac:dyDescent="0.2">
      <c r="A817" s="114"/>
      <c r="B817" s="114"/>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row>
    <row r="818" spans="1:26" ht="12.75" customHeight="1" x14ac:dyDescent="0.2">
      <c r="A818" s="114"/>
      <c r="B818" s="114"/>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row>
    <row r="819" spans="1:26" ht="12.75" customHeight="1" x14ac:dyDescent="0.2">
      <c r="A819" s="114"/>
      <c r="B819" s="114"/>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row>
    <row r="820" spans="1:26" ht="12.75" customHeight="1" x14ac:dyDescent="0.2">
      <c r="A820" s="114"/>
      <c r="B820" s="114"/>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row>
    <row r="821" spans="1:26" ht="12.75" customHeight="1" x14ac:dyDescent="0.2">
      <c r="A821" s="114"/>
      <c r="B821" s="114"/>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row>
    <row r="822" spans="1:26" ht="12.75" customHeight="1" x14ac:dyDescent="0.2">
      <c r="A822" s="114"/>
      <c r="B822" s="114"/>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row>
    <row r="823" spans="1:26" ht="12.75" customHeight="1" x14ac:dyDescent="0.2">
      <c r="A823" s="114"/>
      <c r="B823" s="114"/>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row>
    <row r="824" spans="1:26" ht="12.75" customHeight="1" x14ac:dyDescent="0.2">
      <c r="A824" s="114"/>
      <c r="B824" s="114"/>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row>
    <row r="825" spans="1:26" ht="12.75" customHeight="1" x14ac:dyDescent="0.2">
      <c r="A825" s="114"/>
      <c r="B825" s="114"/>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row>
    <row r="826" spans="1:26" ht="12.75" customHeight="1" x14ac:dyDescent="0.2">
      <c r="A826" s="114"/>
      <c r="B826" s="114"/>
      <c r="C826" s="114"/>
      <c r="D826" s="114"/>
      <c r="E826" s="114"/>
      <c r="F826" s="114"/>
      <c r="G826" s="114"/>
      <c r="H826" s="114"/>
      <c r="I826" s="114"/>
      <c r="J826" s="114"/>
      <c r="K826" s="114"/>
      <c r="L826" s="114"/>
      <c r="M826" s="114"/>
      <c r="N826" s="114"/>
      <c r="O826" s="114"/>
      <c r="P826" s="114"/>
      <c r="Q826" s="114"/>
      <c r="R826" s="114"/>
      <c r="S826" s="114"/>
      <c r="T826" s="114"/>
      <c r="U826" s="114"/>
      <c r="V826" s="114"/>
      <c r="W826" s="114"/>
      <c r="X826" s="114"/>
      <c r="Y826" s="114"/>
      <c r="Z826" s="114"/>
    </row>
    <row r="827" spans="1:26" ht="12.75" customHeight="1" x14ac:dyDescent="0.2">
      <c r="A827" s="114"/>
      <c r="B827" s="114"/>
      <c r="C827" s="114"/>
      <c r="D827" s="114"/>
      <c r="E827" s="114"/>
      <c r="F827" s="114"/>
      <c r="G827" s="114"/>
      <c r="H827" s="114"/>
      <c r="I827" s="114"/>
      <c r="J827" s="114"/>
      <c r="K827" s="114"/>
      <c r="L827" s="114"/>
      <c r="M827" s="114"/>
      <c r="N827" s="114"/>
      <c r="O827" s="114"/>
      <c r="P827" s="114"/>
      <c r="Q827" s="114"/>
      <c r="R827" s="114"/>
      <c r="S827" s="114"/>
      <c r="T827" s="114"/>
      <c r="U827" s="114"/>
      <c r="V827" s="114"/>
      <c r="W827" s="114"/>
      <c r="X827" s="114"/>
      <c r="Y827" s="114"/>
      <c r="Z827" s="114"/>
    </row>
    <row r="828" spans="1:26" ht="12.75" customHeight="1" x14ac:dyDescent="0.2">
      <c r="A828" s="114"/>
      <c r="B828" s="114"/>
      <c r="C828" s="114"/>
      <c r="D828" s="114"/>
      <c r="E828" s="114"/>
      <c r="F828" s="114"/>
      <c r="G828" s="114"/>
      <c r="H828" s="114"/>
      <c r="I828" s="114"/>
      <c r="J828" s="114"/>
      <c r="K828" s="114"/>
      <c r="L828" s="114"/>
      <c r="M828" s="114"/>
      <c r="N828" s="114"/>
      <c r="O828" s="114"/>
      <c r="P828" s="114"/>
      <c r="Q828" s="114"/>
      <c r="R828" s="114"/>
      <c r="S828" s="114"/>
      <c r="T828" s="114"/>
      <c r="U828" s="114"/>
      <c r="V828" s="114"/>
      <c r="W828" s="114"/>
      <c r="X828" s="114"/>
      <c r="Y828" s="114"/>
      <c r="Z828" s="114"/>
    </row>
    <row r="829" spans="1:26" ht="12.75" customHeight="1" x14ac:dyDescent="0.2">
      <c r="A829" s="114"/>
      <c r="B829" s="114"/>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row>
    <row r="830" spans="1:26" ht="12.75" customHeight="1" x14ac:dyDescent="0.2">
      <c r="A830" s="114"/>
      <c r="B830" s="114"/>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row>
    <row r="831" spans="1:26" ht="12.75" customHeight="1" x14ac:dyDescent="0.2">
      <c r="A831" s="114"/>
      <c r="B831" s="114"/>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row>
    <row r="832" spans="1:26" ht="12.75" customHeight="1" x14ac:dyDescent="0.2">
      <c r="A832" s="114"/>
      <c r="B832" s="114"/>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row>
    <row r="833" spans="1:26" ht="12.75" customHeight="1" x14ac:dyDescent="0.2">
      <c r="A833" s="114"/>
      <c r="B833" s="114"/>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row>
    <row r="834" spans="1:26" ht="12.75" customHeight="1" x14ac:dyDescent="0.2">
      <c r="A834" s="114"/>
      <c r="B834" s="114"/>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row>
    <row r="835" spans="1:26" ht="12.75" customHeight="1" x14ac:dyDescent="0.2">
      <c r="A835" s="114"/>
      <c r="B835" s="114"/>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row>
    <row r="836" spans="1:26" ht="12.75" customHeight="1" x14ac:dyDescent="0.2">
      <c r="A836" s="114"/>
      <c r="B836" s="114"/>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row>
    <row r="837" spans="1:26" ht="12.75" customHeight="1" x14ac:dyDescent="0.2">
      <c r="A837" s="114"/>
      <c r="B837" s="114"/>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row>
    <row r="838" spans="1:26" ht="12.75" customHeight="1" x14ac:dyDescent="0.2">
      <c r="A838" s="114"/>
      <c r="B838" s="114"/>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row>
    <row r="839" spans="1:26" ht="12.75" customHeight="1" x14ac:dyDescent="0.2">
      <c r="A839" s="114"/>
      <c r="B839" s="114"/>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row>
    <row r="840" spans="1:26" ht="12.75" customHeight="1" x14ac:dyDescent="0.2">
      <c r="A840" s="114"/>
      <c r="B840" s="114"/>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row>
    <row r="841" spans="1:26" ht="12.75" customHeight="1" x14ac:dyDescent="0.2">
      <c r="A841" s="114"/>
      <c r="B841" s="114"/>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row>
    <row r="842" spans="1:26" ht="12.75" customHeight="1" x14ac:dyDescent="0.2">
      <c r="A842" s="114"/>
      <c r="B842" s="114"/>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row>
    <row r="843" spans="1:26" ht="12.75" customHeight="1" x14ac:dyDescent="0.2">
      <c r="A843" s="114"/>
      <c r="B843" s="114"/>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row>
    <row r="844" spans="1:26" ht="12.75" customHeight="1" x14ac:dyDescent="0.2">
      <c r="A844" s="114"/>
      <c r="B844" s="114"/>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row>
    <row r="845" spans="1:26" ht="12.75" customHeight="1" x14ac:dyDescent="0.2">
      <c r="A845" s="114"/>
      <c r="B845" s="114"/>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row>
    <row r="846" spans="1:26" ht="12.75" customHeight="1" x14ac:dyDescent="0.2">
      <c r="A846" s="114"/>
      <c r="B846" s="114"/>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row>
    <row r="847" spans="1:26" ht="12.75" customHeight="1" x14ac:dyDescent="0.2">
      <c r="A847" s="114"/>
      <c r="B847" s="114"/>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row>
    <row r="848" spans="1:26" ht="12.75" customHeight="1" x14ac:dyDescent="0.2">
      <c r="A848" s="114"/>
      <c r="B848" s="114"/>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row>
    <row r="849" spans="1:26" ht="12.75" customHeight="1" x14ac:dyDescent="0.2">
      <c r="A849" s="114"/>
      <c r="B849" s="114"/>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row>
    <row r="850" spans="1:26" ht="12.75" customHeight="1" x14ac:dyDescent="0.2">
      <c r="A850" s="114"/>
      <c r="B850" s="114"/>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row>
    <row r="851" spans="1:26" ht="12.75" customHeight="1" x14ac:dyDescent="0.2">
      <c r="A851" s="114"/>
      <c r="B851" s="114"/>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row>
    <row r="852" spans="1:26" ht="12.75" customHeight="1" x14ac:dyDescent="0.2">
      <c r="A852" s="114"/>
      <c r="B852" s="114"/>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row>
    <row r="853" spans="1:26" ht="12.75" customHeight="1" x14ac:dyDescent="0.2">
      <c r="A853" s="114"/>
      <c r="B853" s="114"/>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row>
    <row r="854" spans="1:26" ht="12.75" customHeight="1" x14ac:dyDescent="0.2">
      <c r="A854" s="114"/>
      <c r="B854" s="114"/>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row>
    <row r="855" spans="1:26" ht="12.75" customHeight="1" x14ac:dyDescent="0.2">
      <c r="A855" s="114"/>
      <c r="B855" s="114"/>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row>
    <row r="856" spans="1:26" ht="12.75" customHeight="1" x14ac:dyDescent="0.2">
      <c r="A856" s="114"/>
      <c r="B856" s="114"/>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row>
    <row r="857" spans="1:26" ht="12.75" customHeight="1" x14ac:dyDescent="0.2">
      <c r="A857" s="114"/>
      <c r="B857" s="114"/>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row>
    <row r="858" spans="1:26" ht="12.75" customHeight="1" x14ac:dyDescent="0.2">
      <c r="A858" s="114"/>
      <c r="B858" s="114"/>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row>
    <row r="859" spans="1:26" ht="12.75" customHeight="1" x14ac:dyDescent="0.2">
      <c r="A859" s="114"/>
      <c r="B859" s="114"/>
      <c r="C859" s="114"/>
      <c r="D859" s="114"/>
      <c r="E859" s="114"/>
      <c r="F859" s="114"/>
      <c r="G859" s="114"/>
      <c r="H859" s="114"/>
      <c r="I859" s="114"/>
      <c r="J859" s="114"/>
      <c r="K859" s="114"/>
      <c r="L859" s="114"/>
      <c r="M859" s="114"/>
      <c r="N859" s="114"/>
      <c r="O859" s="114"/>
      <c r="P859" s="114"/>
      <c r="Q859" s="114"/>
      <c r="R859" s="114"/>
      <c r="S859" s="114"/>
      <c r="T859" s="114"/>
      <c r="U859" s="114"/>
      <c r="V859" s="114"/>
      <c r="W859" s="114"/>
      <c r="X859" s="114"/>
      <c r="Y859" s="114"/>
      <c r="Z859" s="114"/>
    </row>
    <row r="860" spans="1:26" ht="12.75" customHeight="1" x14ac:dyDescent="0.2">
      <c r="A860" s="114"/>
      <c r="B860" s="114"/>
      <c r="C860" s="114"/>
      <c r="D860" s="114"/>
      <c r="E860" s="114"/>
      <c r="F860" s="114"/>
      <c r="G860" s="114"/>
      <c r="H860" s="114"/>
      <c r="I860" s="114"/>
      <c r="J860" s="114"/>
      <c r="K860" s="114"/>
      <c r="L860" s="114"/>
      <c r="M860" s="114"/>
      <c r="N860" s="114"/>
      <c r="O860" s="114"/>
      <c r="P860" s="114"/>
      <c r="Q860" s="114"/>
      <c r="R860" s="114"/>
      <c r="S860" s="114"/>
      <c r="T860" s="114"/>
      <c r="U860" s="114"/>
      <c r="V860" s="114"/>
      <c r="W860" s="114"/>
      <c r="X860" s="114"/>
      <c r="Y860" s="114"/>
      <c r="Z860" s="114"/>
    </row>
    <row r="861" spans="1:26" ht="12.75" customHeight="1" x14ac:dyDescent="0.2">
      <c r="A861" s="114"/>
      <c r="B861" s="114"/>
      <c r="C861" s="114"/>
      <c r="D861" s="114"/>
      <c r="E861" s="114"/>
      <c r="F861" s="114"/>
      <c r="G861" s="114"/>
      <c r="H861" s="114"/>
      <c r="I861" s="114"/>
      <c r="J861" s="114"/>
      <c r="K861" s="114"/>
      <c r="L861" s="114"/>
      <c r="M861" s="114"/>
      <c r="N861" s="114"/>
      <c r="O861" s="114"/>
      <c r="P861" s="114"/>
      <c r="Q861" s="114"/>
      <c r="R861" s="114"/>
      <c r="S861" s="114"/>
      <c r="T861" s="114"/>
      <c r="U861" s="114"/>
      <c r="V861" s="114"/>
      <c r="W861" s="114"/>
      <c r="X861" s="114"/>
      <c r="Y861" s="114"/>
      <c r="Z861" s="114"/>
    </row>
    <row r="862" spans="1:26" ht="12.75" customHeight="1" x14ac:dyDescent="0.2">
      <c r="A862" s="114"/>
      <c r="B862" s="114"/>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row>
    <row r="863" spans="1:26" ht="12.75" customHeight="1" x14ac:dyDescent="0.2">
      <c r="A863" s="114"/>
      <c r="B863" s="114"/>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row>
    <row r="864" spans="1:26" ht="12.75" customHeight="1" x14ac:dyDescent="0.2">
      <c r="A864" s="114"/>
      <c r="B864" s="114"/>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row>
    <row r="865" spans="1:26" ht="12.75" customHeight="1" x14ac:dyDescent="0.2">
      <c r="A865" s="114"/>
      <c r="B865" s="114"/>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row>
    <row r="866" spans="1:26" ht="12.75" customHeight="1" x14ac:dyDescent="0.2">
      <c r="A866" s="114"/>
      <c r="B866" s="114"/>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row>
    <row r="867" spans="1:26" ht="12.75" customHeight="1" x14ac:dyDescent="0.2">
      <c r="A867" s="114"/>
      <c r="B867" s="114"/>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row>
    <row r="868" spans="1:26" ht="12.75" customHeight="1" x14ac:dyDescent="0.2">
      <c r="A868" s="114"/>
      <c r="B868" s="114"/>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row>
    <row r="869" spans="1:26" ht="12.75" customHeight="1" x14ac:dyDescent="0.2">
      <c r="A869" s="114"/>
      <c r="B869" s="114"/>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row>
    <row r="870" spans="1:26" ht="12.75" customHeight="1" x14ac:dyDescent="0.2">
      <c r="A870" s="114"/>
      <c r="B870" s="114"/>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row>
    <row r="871" spans="1:26" ht="12.75" customHeight="1" x14ac:dyDescent="0.2">
      <c r="A871" s="114"/>
      <c r="B871" s="114"/>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row>
    <row r="872" spans="1:26" ht="12.75" customHeight="1" x14ac:dyDescent="0.2">
      <c r="A872" s="114"/>
      <c r="B872" s="114"/>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row>
    <row r="873" spans="1:26" ht="12.75" customHeight="1" x14ac:dyDescent="0.2">
      <c r="A873" s="114"/>
      <c r="B873" s="114"/>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row>
    <row r="874" spans="1:26" ht="12.75" customHeight="1" x14ac:dyDescent="0.2">
      <c r="A874" s="114"/>
      <c r="B874" s="114"/>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row>
    <row r="875" spans="1:26" ht="12.75" customHeight="1" x14ac:dyDescent="0.2">
      <c r="A875" s="114"/>
      <c r="B875" s="114"/>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row>
    <row r="876" spans="1:26" ht="12.75" customHeight="1" x14ac:dyDescent="0.2">
      <c r="A876" s="114"/>
      <c r="B876" s="114"/>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row>
    <row r="877" spans="1:26" ht="12.75" customHeight="1" x14ac:dyDescent="0.2">
      <c r="A877" s="114"/>
      <c r="B877" s="114"/>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row>
    <row r="878" spans="1:26" ht="12.75" customHeight="1" x14ac:dyDescent="0.2">
      <c r="A878" s="114"/>
      <c r="B878" s="114"/>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row>
    <row r="879" spans="1:26" ht="12.75" customHeight="1" x14ac:dyDescent="0.2">
      <c r="A879" s="114"/>
      <c r="B879" s="114"/>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row>
    <row r="880" spans="1:26" ht="12.75" customHeight="1" x14ac:dyDescent="0.2">
      <c r="A880" s="114"/>
      <c r="B880" s="114"/>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row>
    <row r="881" spans="1:26" ht="12.75" customHeight="1" x14ac:dyDescent="0.2">
      <c r="A881" s="114"/>
      <c r="B881" s="114"/>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row>
    <row r="882" spans="1:26" ht="12.75" customHeight="1" x14ac:dyDescent="0.2">
      <c r="A882" s="114"/>
      <c r="B882" s="114"/>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row>
    <row r="883" spans="1:26" ht="12.75" customHeight="1" x14ac:dyDescent="0.2">
      <c r="A883" s="114"/>
      <c r="B883" s="114"/>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row>
    <row r="884" spans="1:26" ht="12.75" customHeight="1" x14ac:dyDescent="0.2">
      <c r="A884" s="114"/>
      <c r="B884" s="114"/>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row>
    <row r="885" spans="1:26" ht="12.75" customHeight="1" x14ac:dyDescent="0.2">
      <c r="A885" s="114"/>
      <c r="B885" s="114"/>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row>
    <row r="886" spans="1:26" ht="12.75" customHeight="1" x14ac:dyDescent="0.2">
      <c r="A886" s="114"/>
      <c r="B886" s="114"/>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row>
    <row r="887" spans="1:26" ht="12.75" customHeight="1" x14ac:dyDescent="0.2">
      <c r="A887" s="114"/>
      <c r="B887" s="114"/>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row>
    <row r="888" spans="1:26" ht="12.75" customHeight="1" x14ac:dyDescent="0.2">
      <c r="A888" s="114"/>
      <c r="B888" s="114"/>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row>
    <row r="889" spans="1:26" ht="12.75" customHeight="1" x14ac:dyDescent="0.2">
      <c r="A889" s="114"/>
      <c r="B889" s="114"/>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row>
    <row r="890" spans="1:26" ht="12.75" customHeight="1" x14ac:dyDescent="0.2">
      <c r="A890" s="114"/>
      <c r="B890" s="114"/>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row>
    <row r="891" spans="1:26" ht="12.75" customHeight="1" x14ac:dyDescent="0.2">
      <c r="A891" s="114"/>
      <c r="B891" s="114"/>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row>
    <row r="892" spans="1:26" ht="12.75" customHeight="1" x14ac:dyDescent="0.2">
      <c r="A892" s="114"/>
      <c r="B892" s="114"/>
      <c r="C892" s="114"/>
      <c r="D892" s="114"/>
      <c r="E892" s="114"/>
      <c r="F892" s="114"/>
      <c r="G892" s="114"/>
      <c r="H892" s="114"/>
      <c r="I892" s="114"/>
      <c r="J892" s="114"/>
      <c r="K892" s="114"/>
      <c r="L892" s="114"/>
      <c r="M892" s="114"/>
      <c r="N892" s="114"/>
      <c r="O892" s="114"/>
      <c r="P892" s="114"/>
      <c r="Q892" s="114"/>
      <c r="R892" s="114"/>
      <c r="S892" s="114"/>
      <c r="T892" s="114"/>
      <c r="U892" s="114"/>
      <c r="V892" s="114"/>
      <c r="W892" s="114"/>
      <c r="X892" s="114"/>
      <c r="Y892" s="114"/>
      <c r="Z892" s="114"/>
    </row>
    <row r="893" spans="1:26" ht="12.75" customHeight="1" x14ac:dyDescent="0.2">
      <c r="A893" s="114"/>
      <c r="B893" s="114"/>
      <c r="C893" s="114"/>
      <c r="D893" s="114"/>
      <c r="E893" s="114"/>
      <c r="F893" s="114"/>
      <c r="G893" s="114"/>
      <c r="H893" s="114"/>
      <c r="I893" s="114"/>
      <c r="J893" s="114"/>
      <c r="K893" s="114"/>
      <c r="L893" s="114"/>
      <c r="M893" s="114"/>
      <c r="N893" s="114"/>
      <c r="O893" s="114"/>
      <c r="P893" s="114"/>
      <c r="Q893" s="114"/>
      <c r="R893" s="114"/>
      <c r="S893" s="114"/>
      <c r="T893" s="114"/>
      <c r="U893" s="114"/>
      <c r="V893" s="114"/>
      <c r="W893" s="114"/>
      <c r="X893" s="114"/>
      <c r="Y893" s="114"/>
      <c r="Z893" s="114"/>
    </row>
    <row r="894" spans="1:26" ht="12.75" customHeight="1" x14ac:dyDescent="0.2">
      <c r="A894" s="114"/>
      <c r="B894" s="114"/>
      <c r="C894" s="114"/>
      <c r="D894" s="114"/>
      <c r="E894" s="114"/>
      <c r="F894" s="114"/>
      <c r="G894" s="114"/>
      <c r="H894" s="114"/>
      <c r="I894" s="114"/>
      <c r="J894" s="114"/>
      <c r="K894" s="114"/>
      <c r="L894" s="114"/>
      <c r="M894" s="114"/>
      <c r="N894" s="114"/>
      <c r="O894" s="114"/>
      <c r="P894" s="114"/>
      <c r="Q894" s="114"/>
      <c r="R894" s="114"/>
      <c r="S894" s="114"/>
      <c r="T894" s="114"/>
      <c r="U894" s="114"/>
      <c r="V894" s="114"/>
      <c r="W894" s="114"/>
      <c r="X894" s="114"/>
      <c r="Y894" s="114"/>
      <c r="Z894" s="114"/>
    </row>
    <row r="895" spans="1:26" ht="12.75" customHeight="1" x14ac:dyDescent="0.2">
      <c r="A895" s="114"/>
      <c r="B895" s="114"/>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row>
    <row r="896" spans="1:26" ht="12.75" customHeight="1" x14ac:dyDescent="0.2">
      <c r="A896" s="114"/>
      <c r="B896" s="114"/>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row>
    <row r="897" spans="1:26" ht="12.75" customHeight="1" x14ac:dyDescent="0.2">
      <c r="A897" s="114"/>
      <c r="B897" s="114"/>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row>
    <row r="898" spans="1:26" ht="12.75" customHeight="1" x14ac:dyDescent="0.2">
      <c r="A898" s="114"/>
      <c r="B898" s="114"/>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row>
    <row r="899" spans="1:26" ht="12.75" customHeight="1" x14ac:dyDescent="0.2">
      <c r="A899" s="114"/>
      <c r="B899" s="114"/>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row>
    <row r="900" spans="1:26" ht="12.75" customHeight="1" x14ac:dyDescent="0.2">
      <c r="A900" s="114"/>
      <c r="B900" s="114"/>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row>
    <row r="901" spans="1:26" ht="12.75" customHeight="1" x14ac:dyDescent="0.2">
      <c r="A901" s="114"/>
      <c r="B901" s="114"/>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row>
    <row r="902" spans="1:26" ht="12.75" customHeight="1" x14ac:dyDescent="0.2">
      <c r="A902" s="114"/>
      <c r="B902" s="114"/>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row>
    <row r="903" spans="1:26" ht="12.75" customHeight="1" x14ac:dyDescent="0.2">
      <c r="A903" s="114"/>
      <c r="B903" s="114"/>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row>
    <row r="904" spans="1:26" ht="12.75" customHeight="1" x14ac:dyDescent="0.2">
      <c r="A904" s="114"/>
      <c r="B904" s="114"/>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row>
    <row r="905" spans="1:26" ht="12.75" customHeight="1" x14ac:dyDescent="0.2">
      <c r="A905" s="114"/>
      <c r="B905" s="114"/>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row>
    <row r="906" spans="1:26" ht="12.75" customHeight="1" x14ac:dyDescent="0.2">
      <c r="A906" s="114"/>
      <c r="B906" s="114"/>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row>
    <row r="907" spans="1:26" ht="12.75" customHeight="1" x14ac:dyDescent="0.2">
      <c r="A907" s="114"/>
      <c r="B907" s="114"/>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row>
    <row r="908" spans="1:26" ht="12.75" customHeight="1" x14ac:dyDescent="0.2">
      <c r="A908" s="114"/>
      <c r="B908" s="114"/>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row>
    <row r="909" spans="1:26" ht="12.75" customHeight="1" x14ac:dyDescent="0.2">
      <c r="A909" s="114"/>
      <c r="B909" s="114"/>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row>
    <row r="910" spans="1:26" ht="12.75" customHeight="1" x14ac:dyDescent="0.2">
      <c r="A910" s="114"/>
      <c r="B910" s="114"/>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row>
    <row r="911" spans="1:26" ht="12.75" customHeight="1" x14ac:dyDescent="0.2">
      <c r="A911" s="114"/>
      <c r="B911" s="114"/>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row>
    <row r="912" spans="1:26" ht="12.75" customHeight="1" x14ac:dyDescent="0.2">
      <c r="A912" s="114"/>
      <c r="B912" s="114"/>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row>
    <row r="913" spans="1:26" ht="12.75" customHeight="1" x14ac:dyDescent="0.2">
      <c r="A913" s="114"/>
      <c r="B913" s="114"/>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row>
    <row r="914" spans="1:26" ht="12.75" customHeight="1" x14ac:dyDescent="0.2">
      <c r="A914" s="114"/>
      <c r="B914" s="114"/>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row>
    <row r="915" spans="1:26" ht="12.75" customHeight="1" x14ac:dyDescent="0.2">
      <c r="A915" s="114"/>
      <c r="B915" s="114"/>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row>
    <row r="916" spans="1:26" ht="12.75" customHeight="1" x14ac:dyDescent="0.2">
      <c r="A916" s="114"/>
      <c r="B916" s="114"/>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row>
    <row r="917" spans="1:26" ht="12.75" customHeight="1" x14ac:dyDescent="0.2">
      <c r="A917" s="114"/>
      <c r="B917" s="114"/>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row>
    <row r="918" spans="1:26" ht="12.75" customHeight="1" x14ac:dyDescent="0.2">
      <c r="A918" s="114"/>
      <c r="B918" s="114"/>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row>
    <row r="919" spans="1:26" ht="12.75" customHeight="1" x14ac:dyDescent="0.2">
      <c r="A919" s="114"/>
      <c r="B919" s="114"/>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row>
    <row r="920" spans="1:26" ht="12.75" customHeight="1" x14ac:dyDescent="0.2">
      <c r="A920" s="114"/>
      <c r="B920" s="114"/>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row>
    <row r="921" spans="1:26" ht="12.75" customHeight="1" x14ac:dyDescent="0.2">
      <c r="A921" s="114"/>
      <c r="B921" s="114"/>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row>
    <row r="922" spans="1:26" ht="12.75" customHeight="1" x14ac:dyDescent="0.2">
      <c r="A922" s="114"/>
      <c r="B922" s="114"/>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row>
    <row r="923" spans="1:26" ht="12.75" customHeight="1" x14ac:dyDescent="0.2">
      <c r="A923" s="114"/>
      <c r="B923" s="114"/>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row>
    <row r="924" spans="1:26" ht="12.75" customHeight="1" x14ac:dyDescent="0.2">
      <c r="A924" s="114"/>
      <c r="B924" s="114"/>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row>
    <row r="925" spans="1:26" ht="12.75" customHeight="1" x14ac:dyDescent="0.2">
      <c r="A925" s="114"/>
      <c r="B925" s="114"/>
      <c r="C925" s="114"/>
      <c r="D925" s="114"/>
      <c r="E925" s="114"/>
      <c r="F925" s="114"/>
      <c r="G925" s="114"/>
      <c r="H925" s="114"/>
      <c r="I925" s="114"/>
      <c r="J925" s="114"/>
      <c r="K925" s="114"/>
      <c r="L925" s="114"/>
      <c r="M925" s="114"/>
      <c r="N925" s="114"/>
      <c r="O925" s="114"/>
      <c r="P925" s="114"/>
      <c r="Q925" s="114"/>
      <c r="R925" s="114"/>
      <c r="S925" s="114"/>
      <c r="T925" s="114"/>
      <c r="U925" s="114"/>
      <c r="V925" s="114"/>
      <c r="W925" s="114"/>
      <c r="X925" s="114"/>
      <c r="Y925" s="114"/>
      <c r="Z925" s="114"/>
    </row>
    <row r="926" spans="1:26" ht="12.75" customHeight="1" x14ac:dyDescent="0.2">
      <c r="A926" s="114"/>
      <c r="B926" s="114"/>
      <c r="C926" s="114"/>
      <c r="D926" s="114"/>
      <c r="E926" s="114"/>
      <c r="F926" s="114"/>
      <c r="G926" s="114"/>
      <c r="H926" s="114"/>
      <c r="I926" s="114"/>
      <c r="J926" s="114"/>
      <c r="K926" s="114"/>
      <c r="L926" s="114"/>
      <c r="M926" s="114"/>
      <c r="N926" s="114"/>
      <c r="O926" s="114"/>
      <c r="P926" s="114"/>
      <c r="Q926" s="114"/>
      <c r="R926" s="114"/>
      <c r="S926" s="114"/>
      <c r="T926" s="114"/>
      <c r="U926" s="114"/>
      <c r="V926" s="114"/>
      <c r="W926" s="114"/>
      <c r="X926" s="114"/>
      <c r="Y926" s="114"/>
      <c r="Z926" s="114"/>
    </row>
    <row r="927" spans="1:26" ht="12.75" customHeight="1" x14ac:dyDescent="0.2">
      <c r="A927" s="114"/>
      <c r="B927" s="114"/>
      <c r="C927" s="114"/>
      <c r="D927" s="114"/>
      <c r="E927" s="114"/>
      <c r="F927" s="114"/>
      <c r="G927" s="114"/>
      <c r="H927" s="114"/>
      <c r="I927" s="114"/>
      <c r="J927" s="114"/>
      <c r="K927" s="114"/>
      <c r="L927" s="114"/>
      <c r="M927" s="114"/>
      <c r="N927" s="114"/>
      <c r="O927" s="114"/>
      <c r="P927" s="114"/>
      <c r="Q927" s="114"/>
      <c r="R927" s="114"/>
      <c r="S927" s="114"/>
      <c r="T927" s="114"/>
      <c r="U927" s="114"/>
      <c r="V927" s="114"/>
      <c r="W927" s="114"/>
      <c r="X927" s="114"/>
      <c r="Y927" s="114"/>
      <c r="Z927" s="114"/>
    </row>
    <row r="928" spans="1:26" ht="12.75" customHeight="1" x14ac:dyDescent="0.2">
      <c r="A928" s="114"/>
      <c r="B928" s="114"/>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row>
    <row r="929" spans="1:26" ht="12.75" customHeight="1" x14ac:dyDescent="0.2">
      <c r="A929" s="114"/>
      <c r="B929" s="114"/>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row>
    <row r="930" spans="1:26" ht="12.75" customHeight="1" x14ac:dyDescent="0.2">
      <c r="A930" s="114"/>
      <c r="B930" s="114"/>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row>
    <row r="931" spans="1:26" ht="12.75" customHeight="1" x14ac:dyDescent="0.2">
      <c r="A931" s="114"/>
      <c r="B931" s="114"/>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row>
    <row r="932" spans="1:26" ht="12.75" customHeight="1" x14ac:dyDescent="0.2">
      <c r="A932" s="114"/>
      <c r="B932" s="114"/>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row>
    <row r="933" spans="1:26" ht="12.75" customHeight="1" x14ac:dyDescent="0.2">
      <c r="A933" s="114"/>
      <c r="B933" s="114"/>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row>
    <row r="934" spans="1:26" ht="12.75" customHeight="1" x14ac:dyDescent="0.2">
      <c r="A934" s="114"/>
      <c r="B934" s="114"/>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row>
    <row r="935" spans="1:26" ht="12.75" customHeight="1" x14ac:dyDescent="0.2">
      <c r="A935" s="114"/>
      <c r="B935" s="114"/>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row>
    <row r="936" spans="1:26" ht="12.75" customHeight="1" x14ac:dyDescent="0.2">
      <c r="A936" s="114"/>
      <c r="B936" s="114"/>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row>
    <row r="937" spans="1:26" ht="12.75" customHeight="1" x14ac:dyDescent="0.2">
      <c r="A937" s="114"/>
      <c r="B937" s="114"/>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row>
    <row r="938" spans="1:26" ht="12.75" customHeight="1" x14ac:dyDescent="0.2">
      <c r="A938" s="114"/>
      <c r="B938" s="114"/>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row>
    <row r="939" spans="1:26" ht="12.75" customHeight="1" x14ac:dyDescent="0.2">
      <c r="A939" s="114"/>
      <c r="B939" s="114"/>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row>
    <row r="940" spans="1:26" ht="12.75" customHeight="1" x14ac:dyDescent="0.2">
      <c r="A940" s="114"/>
      <c r="B940" s="114"/>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row>
    <row r="941" spans="1:26" ht="12.75" customHeight="1" x14ac:dyDescent="0.2">
      <c r="A941" s="114"/>
      <c r="B941" s="114"/>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row>
    <row r="942" spans="1:26" ht="12.75" customHeight="1" x14ac:dyDescent="0.2">
      <c r="A942" s="114"/>
      <c r="B942" s="114"/>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row>
    <row r="943" spans="1:26" ht="12.75" customHeight="1" x14ac:dyDescent="0.2">
      <c r="A943" s="114"/>
      <c r="B943" s="114"/>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row>
    <row r="944" spans="1:26" ht="12.75" customHeight="1" x14ac:dyDescent="0.2">
      <c r="A944" s="114"/>
      <c r="B944" s="114"/>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row>
    <row r="945" spans="1:26" ht="12.75" customHeight="1" x14ac:dyDescent="0.2">
      <c r="A945" s="114"/>
      <c r="B945" s="114"/>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row>
    <row r="946" spans="1:26" ht="12.75" customHeight="1" x14ac:dyDescent="0.2">
      <c r="A946" s="114"/>
      <c r="B946" s="114"/>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row>
    <row r="947" spans="1:26" ht="12.75" customHeight="1" x14ac:dyDescent="0.2">
      <c r="A947" s="114"/>
      <c r="B947" s="114"/>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row>
    <row r="948" spans="1:26" ht="12.75" customHeight="1" x14ac:dyDescent="0.2">
      <c r="A948" s="114"/>
      <c r="B948" s="114"/>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row>
    <row r="949" spans="1:26" ht="12.75" customHeight="1" x14ac:dyDescent="0.2">
      <c r="A949" s="114"/>
      <c r="B949" s="114"/>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row>
    <row r="950" spans="1:26" ht="12.75" customHeight="1" x14ac:dyDescent="0.2">
      <c r="A950" s="114"/>
      <c r="B950" s="114"/>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row>
    <row r="951" spans="1:26" ht="12.75" customHeight="1" x14ac:dyDescent="0.2">
      <c r="A951" s="114"/>
      <c r="B951" s="114"/>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row>
    <row r="952" spans="1:26" ht="12.75" customHeight="1" x14ac:dyDescent="0.2">
      <c r="A952" s="114"/>
      <c r="B952" s="114"/>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row>
    <row r="953" spans="1:26" ht="12.75" customHeight="1" x14ac:dyDescent="0.2">
      <c r="A953" s="114"/>
      <c r="B953" s="114"/>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row>
    <row r="954" spans="1:26" ht="12.75" customHeight="1" x14ac:dyDescent="0.2">
      <c r="A954" s="114"/>
      <c r="B954" s="114"/>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row>
    <row r="955" spans="1:26" ht="12.75" customHeight="1" x14ac:dyDescent="0.2">
      <c r="A955" s="114"/>
      <c r="B955" s="114"/>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row>
    <row r="956" spans="1:26" ht="12.75" customHeight="1" x14ac:dyDescent="0.2">
      <c r="A956" s="114"/>
      <c r="B956" s="114"/>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row>
    <row r="957" spans="1:26" ht="12.75" customHeight="1" x14ac:dyDescent="0.2">
      <c r="A957" s="114"/>
      <c r="B957" s="114"/>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row>
    <row r="958" spans="1:26" ht="12.75" customHeight="1" x14ac:dyDescent="0.2">
      <c r="A958" s="114"/>
      <c r="B958" s="114"/>
      <c r="C958" s="114"/>
      <c r="D958" s="114"/>
      <c r="E958" s="114"/>
      <c r="F958" s="114"/>
      <c r="G958" s="114"/>
      <c r="H958" s="114"/>
      <c r="I958" s="114"/>
      <c r="J958" s="114"/>
      <c r="K958" s="114"/>
      <c r="L958" s="114"/>
      <c r="M958" s="114"/>
      <c r="N958" s="114"/>
      <c r="O958" s="114"/>
      <c r="P958" s="114"/>
      <c r="Q958" s="114"/>
      <c r="R958" s="114"/>
      <c r="S958" s="114"/>
      <c r="T958" s="114"/>
      <c r="U958" s="114"/>
      <c r="V958" s="114"/>
      <c r="W958" s="114"/>
      <c r="X958" s="114"/>
      <c r="Y958" s="114"/>
      <c r="Z958" s="114"/>
    </row>
    <row r="959" spans="1:26" ht="12.75" customHeight="1" x14ac:dyDescent="0.2">
      <c r="A959" s="114"/>
      <c r="B959" s="114"/>
      <c r="C959" s="114"/>
      <c r="D959" s="114"/>
      <c r="E959" s="114"/>
      <c r="F959" s="114"/>
      <c r="G959" s="114"/>
      <c r="H959" s="114"/>
      <c r="I959" s="114"/>
      <c r="J959" s="114"/>
      <c r="K959" s="114"/>
      <c r="L959" s="114"/>
      <c r="M959" s="114"/>
      <c r="N959" s="114"/>
      <c r="O959" s="114"/>
      <c r="P959" s="114"/>
      <c r="Q959" s="114"/>
      <c r="R959" s="114"/>
      <c r="S959" s="114"/>
      <c r="T959" s="114"/>
      <c r="U959" s="114"/>
      <c r="V959" s="114"/>
      <c r="W959" s="114"/>
      <c r="X959" s="114"/>
      <c r="Y959" s="114"/>
      <c r="Z959" s="114"/>
    </row>
    <row r="960" spans="1:26" ht="12.75" customHeight="1" x14ac:dyDescent="0.2">
      <c r="A960" s="114"/>
      <c r="B960" s="114"/>
      <c r="C960" s="114"/>
      <c r="D960" s="114"/>
      <c r="E960" s="114"/>
      <c r="F960" s="114"/>
      <c r="G960" s="114"/>
      <c r="H960" s="114"/>
      <c r="I960" s="114"/>
      <c r="J960" s="114"/>
      <c r="K960" s="114"/>
      <c r="L960" s="114"/>
      <c r="M960" s="114"/>
      <c r="N960" s="114"/>
      <c r="O960" s="114"/>
      <c r="P960" s="114"/>
      <c r="Q960" s="114"/>
      <c r="R960" s="114"/>
      <c r="S960" s="114"/>
      <c r="T960" s="114"/>
      <c r="U960" s="114"/>
      <c r="V960" s="114"/>
      <c r="W960" s="114"/>
      <c r="X960" s="114"/>
      <c r="Y960" s="114"/>
      <c r="Z960" s="114"/>
    </row>
    <row r="961" spans="1:26" ht="12.75" customHeight="1" x14ac:dyDescent="0.2">
      <c r="A961" s="114"/>
      <c r="B961" s="114"/>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row>
    <row r="962" spans="1:26" ht="12.75" customHeight="1" x14ac:dyDescent="0.2">
      <c r="A962" s="114"/>
      <c r="B962" s="114"/>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row>
    <row r="963" spans="1:26" ht="12.75" customHeight="1" x14ac:dyDescent="0.2">
      <c r="A963" s="114"/>
      <c r="B963" s="114"/>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row>
    <row r="964" spans="1:26" ht="12.75" customHeight="1" x14ac:dyDescent="0.2">
      <c r="A964" s="114"/>
      <c r="B964" s="114"/>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row>
    <row r="965" spans="1:26" ht="12.75" customHeight="1" x14ac:dyDescent="0.2">
      <c r="A965" s="114"/>
      <c r="B965" s="114"/>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row>
    <row r="966" spans="1:26" ht="12.75" customHeight="1" x14ac:dyDescent="0.2">
      <c r="A966" s="114"/>
      <c r="B966" s="114"/>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row>
    <row r="967" spans="1:26" ht="12.75" customHeight="1" x14ac:dyDescent="0.2">
      <c r="A967" s="114"/>
      <c r="B967" s="114"/>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row>
    <row r="968" spans="1:26" ht="12.75" customHeight="1" x14ac:dyDescent="0.2">
      <c r="A968" s="114"/>
      <c r="B968" s="114"/>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row>
    <row r="969" spans="1:26" ht="12.75" customHeight="1" x14ac:dyDescent="0.2">
      <c r="A969" s="114"/>
      <c r="B969" s="114"/>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row>
    <row r="970" spans="1:26" ht="12.75" customHeight="1" x14ac:dyDescent="0.2">
      <c r="A970" s="114"/>
      <c r="B970" s="114"/>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row>
    <row r="971" spans="1:26" ht="12.75" customHeight="1" x14ac:dyDescent="0.2">
      <c r="A971" s="114"/>
      <c r="B971" s="114"/>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row>
    <row r="972" spans="1:26" ht="12.75" customHeight="1" x14ac:dyDescent="0.2">
      <c r="A972" s="114"/>
      <c r="B972" s="114"/>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row>
    <row r="973" spans="1:26" ht="12.75" customHeight="1" x14ac:dyDescent="0.2">
      <c r="A973" s="114"/>
      <c r="B973" s="114"/>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row>
    <row r="974" spans="1:26" ht="12.75" customHeight="1" x14ac:dyDescent="0.2">
      <c r="A974" s="114"/>
      <c r="B974" s="114"/>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row>
    <row r="975" spans="1:26" ht="12.75" customHeight="1" x14ac:dyDescent="0.2">
      <c r="A975" s="114"/>
      <c r="B975" s="114"/>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row>
    <row r="976" spans="1:26" ht="12.75" customHeight="1" x14ac:dyDescent="0.2">
      <c r="A976" s="114"/>
      <c r="B976" s="114"/>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row>
    <row r="977" spans="1:26" ht="12.75" customHeight="1" x14ac:dyDescent="0.2">
      <c r="A977" s="114"/>
      <c r="B977" s="114"/>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row>
    <row r="978" spans="1:26" ht="12.75" customHeight="1" x14ac:dyDescent="0.2">
      <c r="A978" s="114"/>
      <c r="B978" s="114"/>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row>
    <row r="979" spans="1:26" ht="12.75" customHeight="1" x14ac:dyDescent="0.2">
      <c r="A979" s="114"/>
      <c r="B979" s="114"/>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row>
    <row r="980" spans="1:26" ht="12.75" customHeight="1" x14ac:dyDescent="0.2">
      <c r="A980" s="114"/>
      <c r="B980" s="114"/>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row>
    <row r="981" spans="1:26" ht="12.75" customHeight="1" x14ac:dyDescent="0.2">
      <c r="A981" s="114"/>
      <c r="B981" s="114"/>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row>
    <row r="982" spans="1:26" ht="12.75" customHeight="1" x14ac:dyDescent="0.2">
      <c r="A982" s="114"/>
      <c r="B982" s="114"/>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row>
    <row r="983" spans="1:26" ht="12.75" customHeight="1" x14ac:dyDescent="0.2">
      <c r="A983" s="114"/>
      <c r="B983" s="114"/>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row>
    <row r="984" spans="1:26" ht="12.75" customHeight="1" x14ac:dyDescent="0.2">
      <c r="A984" s="114"/>
      <c r="B984" s="114"/>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row>
    <row r="985" spans="1:26" ht="12.75" customHeight="1" x14ac:dyDescent="0.2">
      <c r="A985" s="114"/>
      <c r="B985" s="114"/>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row>
    <row r="986" spans="1:26" ht="12.75" customHeight="1" x14ac:dyDescent="0.2">
      <c r="A986" s="114"/>
      <c r="B986" s="114"/>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row>
    <row r="987" spans="1:26" ht="12.75" customHeight="1" x14ac:dyDescent="0.2">
      <c r="A987" s="114"/>
      <c r="B987" s="114"/>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row>
    <row r="988" spans="1:26" ht="12.75" customHeight="1" x14ac:dyDescent="0.2">
      <c r="A988" s="114"/>
      <c r="B988" s="114"/>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row>
    <row r="989" spans="1:26" ht="12.75" customHeight="1" x14ac:dyDescent="0.2">
      <c r="A989" s="114"/>
      <c r="B989" s="114"/>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row>
    <row r="990" spans="1:26" ht="12.75" customHeight="1" x14ac:dyDescent="0.2">
      <c r="A990" s="114"/>
      <c r="B990" s="114"/>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row>
    <row r="991" spans="1:26" ht="12.75" customHeight="1" x14ac:dyDescent="0.2">
      <c r="A991" s="114"/>
      <c r="B991" s="114"/>
      <c r="C991" s="114"/>
      <c r="D991" s="114"/>
      <c r="E991" s="114"/>
      <c r="F991" s="114"/>
      <c r="G991" s="114"/>
      <c r="H991" s="114"/>
      <c r="I991" s="114"/>
      <c r="J991" s="114"/>
      <c r="K991" s="114"/>
      <c r="L991" s="114"/>
      <c r="M991" s="114"/>
      <c r="N991" s="114"/>
      <c r="O991" s="114"/>
      <c r="P991" s="114"/>
      <c r="Q991" s="114"/>
      <c r="R991" s="114"/>
      <c r="S991" s="114"/>
      <c r="T991" s="114"/>
      <c r="U991" s="114"/>
      <c r="V991" s="114"/>
      <c r="W991" s="114"/>
      <c r="X991" s="114"/>
      <c r="Y991" s="114"/>
      <c r="Z991" s="114"/>
    </row>
    <row r="992" spans="1:26" ht="12.75" customHeight="1" x14ac:dyDescent="0.2">
      <c r="A992" s="114"/>
      <c r="B992" s="114"/>
      <c r="C992" s="114"/>
      <c r="D992" s="114"/>
      <c r="E992" s="114"/>
      <c r="F992" s="114"/>
      <c r="G992" s="114"/>
      <c r="H992" s="114"/>
      <c r="I992" s="114"/>
      <c r="J992" s="114"/>
      <c r="K992" s="114"/>
      <c r="L992" s="114"/>
      <c r="M992" s="114"/>
      <c r="N992" s="114"/>
      <c r="O992" s="114"/>
      <c r="P992" s="114"/>
      <c r="Q992" s="114"/>
      <c r="R992" s="114"/>
      <c r="S992" s="114"/>
      <c r="T992" s="114"/>
      <c r="U992" s="114"/>
      <c r="V992" s="114"/>
      <c r="W992" s="114"/>
      <c r="X992" s="114"/>
      <c r="Y992" s="114"/>
      <c r="Z992" s="114"/>
    </row>
    <row r="993" spans="1:26" ht="12.75" customHeight="1" x14ac:dyDescent="0.2">
      <c r="A993" s="114"/>
      <c r="B993" s="114"/>
      <c r="C993" s="114"/>
      <c r="D993" s="114"/>
      <c r="E993" s="114"/>
      <c r="F993" s="114"/>
      <c r="G993" s="114"/>
      <c r="H993" s="114"/>
      <c r="I993" s="114"/>
      <c r="J993" s="114"/>
      <c r="K993" s="114"/>
      <c r="L993" s="114"/>
      <c r="M993" s="114"/>
      <c r="N993" s="114"/>
      <c r="O993" s="114"/>
      <c r="P993" s="114"/>
      <c r="Q993" s="114"/>
      <c r="R993" s="114"/>
      <c r="S993" s="114"/>
      <c r="T993" s="114"/>
      <c r="U993" s="114"/>
      <c r="V993" s="114"/>
      <c r="W993" s="114"/>
      <c r="X993" s="114"/>
      <c r="Y993" s="114"/>
      <c r="Z993" s="114"/>
    </row>
    <row r="994" spans="1:26" ht="12.75" customHeight="1" x14ac:dyDescent="0.2">
      <c r="A994" s="114"/>
      <c r="B994" s="114"/>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row>
    <row r="995" spans="1:26" ht="12.75" customHeight="1" x14ac:dyDescent="0.2">
      <c r="A995" s="114"/>
      <c r="B995" s="114"/>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row>
    <row r="996" spans="1:26" ht="12.75" customHeight="1" x14ac:dyDescent="0.2">
      <c r="A996" s="114"/>
      <c r="B996" s="114"/>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row>
    <row r="997" spans="1:26" ht="12.75" customHeight="1" x14ac:dyDescent="0.2">
      <c r="A997" s="114"/>
      <c r="B997" s="114"/>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row>
    <row r="998" spans="1:26" ht="12.75" customHeight="1" x14ac:dyDescent="0.2">
      <c r="A998" s="114"/>
      <c r="B998" s="114"/>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row>
    <row r="999" spans="1:26" ht="12.75" customHeight="1" x14ac:dyDescent="0.2">
      <c r="A999" s="114"/>
      <c r="B999" s="114"/>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row>
    <row r="1000" spans="1:26" ht="12.75" customHeight="1" x14ac:dyDescent="0.2">
      <c r="A1000" s="114"/>
      <c r="B1000" s="114"/>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election activeCell="A20" sqref="A20"/>
    </sheetView>
  </sheetViews>
  <sheetFormatPr baseColWidth="10" defaultColWidth="12.5" defaultRowHeight="15" customHeight="1" x14ac:dyDescent="0.15"/>
  <cols>
    <col min="1" max="1" width="28.6640625" customWidth="1"/>
    <col min="2" max="6" width="10" customWidth="1"/>
    <col min="7" max="26" width="9.33203125" customWidth="1"/>
  </cols>
  <sheetData>
    <row r="1" spans="1:26" ht="12.75" customHeight="1" x14ac:dyDescent="0.2">
      <c r="A1" s="129"/>
      <c r="B1" s="129"/>
      <c r="C1" s="129"/>
      <c r="D1" s="129"/>
      <c r="E1" s="129"/>
      <c r="F1" s="129"/>
      <c r="G1" s="129"/>
      <c r="H1" s="129"/>
      <c r="I1" s="129"/>
      <c r="J1" s="129"/>
      <c r="K1" s="129"/>
      <c r="L1" s="129"/>
      <c r="M1" s="129"/>
      <c r="N1" s="129"/>
      <c r="O1" s="129"/>
      <c r="P1" s="129"/>
      <c r="Q1" s="129"/>
      <c r="R1" s="129"/>
      <c r="S1" s="129"/>
      <c r="T1" s="129"/>
      <c r="U1" s="129"/>
      <c r="V1" s="129"/>
      <c r="W1" s="129"/>
      <c r="X1" s="129"/>
      <c r="Y1" s="129"/>
      <c r="Z1" s="129"/>
    </row>
    <row r="2" spans="1:26" ht="12.75" customHeight="1" x14ac:dyDescent="0.2">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row>
    <row r="3" spans="1:26" ht="12.75" customHeight="1" x14ac:dyDescent="0.2">
      <c r="A3" s="130" t="s">
        <v>163</v>
      </c>
      <c r="B3" s="129"/>
      <c r="C3" s="129"/>
      <c r="D3" s="129"/>
      <c r="E3" s="129"/>
      <c r="F3" s="129"/>
      <c r="G3" s="129"/>
      <c r="H3" s="129"/>
      <c r="I3" s="129"/>
      <c r="J3" s="129"/>
      <c r="K3" s="129"/>
      <c r="L3" s="129"/>
      <c r="M3" s="129"/>
      <c r="N3" s="129"/>
      <c r="O3" s="129"/>
      <c r="P3" s="129"/>
      <c r="Q3" s="129"/>
      <c r="R3" s="129"/>
      <c r="S3" s="129"/>
      <c r="T3" s="129"/>
      <c r="U3" s="129"/>
      <c r="V3" s="129"/>
      <c r="W3" s="129"/>
      <c r="X3" s="129"/>
      <c r="Y3" s="129"/>
      <c r="Z3" s="129"/>
    </row>
    <row r="4" spans="1:26" ht="12.75" customHeight="1" x14ac:dyDescent="0.2">
      <c r="A4" s="130" t="s">
        <v>165</v>
      </c>
      <c r="B4" s="129"/>
      <c r="C4" s="129"/>
      <c r="D4" s="129"/>
      <c r="E4" s="129"/>
      <c r="F4" s="129"/>
      <c r="G4" s="129"/>
      <c r="H4" s="129"/>
      <c r="I4" s="129"/>
      <c r="J4" s="129"/>
      <c r="K4" s="129"/>
      <c r="L4" s="129"/>
      <c r="M4" s="129"/>
      <c r="N4" s="129"/>
      <c r="O4" s="129"/>
      <c r="P4" s="129"/>
      <c r="Q4" s="129"/>
      <c r="R4" s="129"/>
      <c r="S4" s="129"/>
      <c r="T4" s="129"/>
      <c r="U4" s="129"/>
      <c r="V4" s="129"/>
      <c r="W4" s="129"/>
      <c r="X4" s="129"/>
      <c r="Y4" s="129"/>
      <c r="Z4" s="129"/>
    </row>
    <row r="5" spans="1:26" ht="12.75" customHeight="1" x14ac:dyDescent="0.2">
      <c r="A5" s="130" t="s">
        <v>167</v>
      </c>
      <c r="B5" s="129"/>
      <c r="C5" s="129"/>
      <c r="D5" s="129"/>
      <c r="E5" s="129"/>
      <c r="F5" s="129"/>
      <c r="G5" s="129"/>
      <c r="H5" s="129"/>
      <c r="I5" s="129"/>
      <c r="J5" s="129"/>
      <c r="K5" s="129"/>
      <c r="L5" s="129"/>
      <c r="M5" s="129"/>
      <c r="N5" s="129"/>
      <c r="O5" s="129"/>
      <c r="P5" s="129"/>
      <c r="Q5" s="129"/>
      <c r="R5" s="129"/>
      <c r="S5" s="129"/>
      <c r="T5" s="129"/>
      <c r="U5" s="129"/>
      <c r="V5" s="129"/>
      <c r="W5" s="129"/>
      <c r="X5" s="129"/>
      <c r="Y5" s="129"/>
      <c r="Z5" s="129"/>
    </row>
    <row r="6" spans="1:26" ht="12.75" customHeight="1" x14ac:dyDescent="0.2">
      <c r="A6" s="130" t="s">
        <v>169</v>
      </c>
      <c r="B6" s="129"/>
      <c r="C6" s="129"/>
      <c r="D6" s="129"/>
      <c r="E6" s="129"/>
      <c r="F6" s="129"/>
      <c r="G6" s="129"/>
      <c r="H6" s="129"/>
      <c r="I6" s="129"/>
      <c r="J6" s="129"/>
      <c r="K6" s="129"/>
      <c r="L6" s="129"/>
      <c r="M6" s="129"/>
      <c r="N6" s="129"/>
      <c r="O6" s="129"/>
      <c r="P6" s="129"/>
      <c r="Q6" s="129"/>
      <c r="R6" s="129"/>
      <c r="S6" s="129"/>
      <c r="T6" s="129"/>
      <c r="U6" s="129"/>
      <c r="V6" s="129"/>
      <c r="W6" s="129"/>
      <c r="X6" s="129"/>
      <c r="Y6" s="129"/>
      <c r="Z6" s="129"/>
    </row>
    <row r="7" spans="1:26" ht="12.75" customHeight="1" x14ac:dyDescent="0.2">
      <c r="A7" s="130" t="s">
        <v>171</v>
      </c>
      <c r="B7" s="129"/>
      <c r="C7" s="129"/>
      <c r="D7" s="129"/>
      <c r="E7" s="129"/>
      <c r="F7" s="129"/>
      <c r="G7" s="129"/>
      <c r="H7" s="129"/>
      <c r="I7" s="129"/>
      <c r="J7" s="129"/>
      <c r="K7" s="129"/>
      <c r="L7" s="129"/>
      <c r="M7" s="129"/>
      <c r="N7" s="129"/>
      <c r="O7" s="129"/>
      <c r="P7" s="129"/>
      <c r="Q7" s="129"/>
      <c r="R7" s="129"/>
      <c r="S7" s="129"/>
      <c r="T7" s="129"/>
      <c r="U7" s="129"/>
      <c r="V7" s="129"/>
      <c r="W7" s="129"/>
      <c r="X7" s="129"/>
      <c r="Y7" s="129"/>
      <c r="Z7" s="129"/>
    </row>
    <row r="8" spans="1:26" ht="12.75" customHeight="1" x14ac:dyDescent="0.2">
      <c r="A8" s="130" t="s">
        <v>174</v>
      </c>
      <c r="B8" s="129"/>
      <c r="C8" s="129"/>
      <c r="D8" s="129"/>
      <c r="E8" s="129"/>
      <c r="F8" s="129"/>
      <c r="G8" s="129"/>
      <c r="H8" s="129"/>
      <c r="I8" s="129"/>
      <c r="J8" s="129"/>
      <c r="K8" s="129"/>
      <c r="L8" s="129"/>
      <c r="M8" s="129"/>
      <c r="N8" s="129"/>
      <c r="O8" s="129"/>
      <c r="P8" s="129"/>
      <c r="Q8" s="129"/>
      <c r="R8" s="129"/>
      <c r="S8" s="129"/>
      <c r="T8" s="129"/>
      <c r="U8" s="129"/>
      <c r="V8" s="129"/>
      <c r="W8" s="129"/>
      <c r="X8" s="129"/>
      <c r="Y8" s="129"/>
      <c r="Z8" s="129"/>
    </row>
    <row r="9" spans="1:26" ht="12.75" customHeight="1" x14ac:dyDescent="0.2">
      <c r="A9" s="130" t="s">
        <v>177</v>
      </c>
      <c r="B9" s="129"/>
      <c r="C9" s="129"/>
      <c r="D9" s="129"/>
      <c r="E9" s="129"/>
      <c r="F9" s="129"/>
      <c r="G9" s="129"/>
      <c r="H9" s="129"/>
      <c r="I9" s="129"/>
      <c r="J9" s="129"/>
      <c r="K9" s="129"/>
      <c r="L9" s="129"/>
      <c r="M9" s="129"/>
      <c r="N9" s="129"/>
      <c r="O9" s="129"/>
      <c r="P9" s="129"/>
      <c r="Q9" s="129"/>
      <c r="R9" s="129"/>
      <c r="S9" s="129"/>
      <c r="T9" s="129"/>
      <c r="U9" s="129"/>
      <c r="V9" s="129"/>
      <c r="W9" s="129"/>
      <c r="X9" s="129"/>
      <c r="Y9" s="129"/>
      <c r="Z9" s="129"/>
    </row>
    <row r="10" spans="1:26" ht="12.75" customHeight="1" x14ac:dyDescent="0.2">
      <c r="A10" s="130" t="s">
        <v>179</v>
      </c>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row>
    <row r="11" spans="1:26" ht="12.75" customHeight="1" x14ac:dyDescent="0.2">
      <c r="A11" s="130" t="s">
        <v>181</v>
      </c>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row>
    <row r="12" spans="1:26" ht="12.75" customHeight="1" x14ac:dyDescent="0.2">
      <c r="A12" s="130" t="s">
        <v>205</v>
      </c>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row>
    <row r="13" spans="1:26" ht="12.75" customHeight="1" x14ac:dyDescent="0.2">
      <c r="A13" s="130" t="s">
        <v>206</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row>
    <row r="14" spans="1:26" ht="12.75" customHeight="1" x14ac:dyDescent="0.2">
      <c r="A14" s="130" t="s">
        <v>207</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row>
    <row r="15" spans="1:26" ht="12.75" customHeight="1" x14ac:dyDescent="0.2">
      <c r="A15" s="129"/>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row>
    <row r="16" spans="1:26" ht="12.75" customHeight="1" x14ac:dyDescent="0.2">
      <c r="A16" s="130" t="s">
        <v>208</v>
      </c>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row>
    <row r="17" spans="1:26" ht="12.75" customHeight="1" x14ac:dyDescent="0.2">
      <c r="A17" s="130" t="s">
        <v>188</v>
      </c>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row>
    <row r="18" spans="1:26" ht="12.75" customHeight="1" x14ac:dyDescent="0.2">
      <c r="A18" s="130" t="s">
        <v>190</v>
      </c>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row>
    <row r="19" spans="1:26" ht="12.75" customHeight="1" x14ac:dyDescent="0.2">
      <c r="A19" s="129"/>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row>
    <row r="20" spans="1:26" ht="12.75" customHeight="1" x14ac:dyDescent="0.2">
      <c r="A20" s="130" t="s">
        <v>196</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row>
    <row r="21" spans="1:26" ht="12.75" customHeight="1" x14ac:dyDescent="0.2">
      <c r="A21" s="130" t="s">
        <v>197</v>
      </c>
      <c r="B21" s="129"/>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row>
    <row r="22" spans="1:26" ht="12.75" customHeight="1" x14ac:dyDescent="0.2">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row>
    <row r="23" spans="1:26" ht="12.75" customHeight="1" x14ac:dyDescent="0.2">
      <c r="A23" s="129"/>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row>
    <row r="24" spans="1:26" ht="12.75" customHeight="1" x14ac:dyDescent="0.2">
      <c r="A24" s="129"/>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row>
    <row r="25" spans="1:26" ht="12.75" customHeight="1" x14ac:dyDescent="0.2">
      <c r="A25" s="129"/>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row>
    <row r="26" spans="1:26" ht="12.75" customHeight="1" x14ac:dyDescent="0.2">
      <c r="A26" s="129"/>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row>
    <row r="27" spans="1:26" ht="12.75" customHeight="1" x14ac:dyDescent="0.2">
      <c r="A27" s="129"/>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row>
    <row r="28" spans="1:26" ht="12.75" customHeight="1" x14ac:dyDescent="0.2">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row>
    <row r="29" spans="1:26" ht="12.75" customHeight="1" x14ac:dyDescent="0.2">
      <c r="A29" s="129"/>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row>
    <row r="30" spans="1:26" ht="12.75" customHeight="1" x14ac:dyDescent="0.2">
      <c r="A30" s="129"/>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row>
    <row r="31" spans="1:26" ht="12.75" customHeight="1" x14ac:dyDescent="0.2">
      <c r="A31" s="129"/>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row>
    <row r="32" spans="1:26" ht="12.75" customHeight="1" x14ac:dyDescent="0.2">
      <c r="A32" s="129"/>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row>
    <row r="33" spans="1:26" ht="12.75" customHeight="1" x14ac:dyDescent="0.2">
      <c r="A33" s="129"/>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row>
    <row r="34" spans="1:26" ht="12.75" customHeight="1" x14ac:dyDescent="0.2">
      <c r="A34" s="129"/>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row>
    <row r="35" spans="1:26" ht="12.75" customHeight="1" x14ac:dyDescent="0.2">
      <c r="A35" s="129"/>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row>
    <row r="36" spans="1:26" ht="12.75" customHeight="1" x14ac:dyDescent="0.2">
      <c r="A36" s="129"/>
      <c r="B36" s="129"/>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row>
    <row r="37" spans="1:26" ht="12.75" customHeight="1" x14ac:dyDescent="0.2">
      <c r="A37" s="129"/>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row>
    <row r="38" spans="1:26" ht="12.75" customHeight="1" x14ac:dyDescent="0.2">
      <c r="A38" s="129"/>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row>
    <row r="39" spans="1:26" ht="12.75" customHeight="1" x14ac:dyDescent="0.2">
      <c r="A39" s="129"/>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row>
    <row r="40" spans="1:26" ht="12.75" customHeight="1" x14ac:dyDescent="0.2">
      <c r="A40" s="129"/>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row>
    <row r="41" spans="1:26" ht="12.75" customHeight="1" x14ac:dyDescent="0.2">
      <c r="A41" s="129"/>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row>
    <row r="42" spans="1:26" ht="12.75" customHeight="1" x14ac:dyDescent="0.2">
      <c r="A42" s="129"/>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row>
    <row r="43" spans="1:26" ht="12.75" customHeight="1" x14ac:dyDescent="0.2">
      <c r="A43" s="129"/>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row>
    <row r="44" spans="1:26" ht="12.75" customHeight="1" x14ac:dyDescent="0.2">
      <c r="A44" s="129"/>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row>
    <row r="45" spans="1:26" ht="12.75" customHeight="1" x14ac:dyDescent="0.2">
      <c r="A45" s="129"/>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row>
    <row r="46" spans="1:26" ht="12.75" customHeight="1" x14ac:dyDescent="0.2">
      <c r="A46" s="129"/>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row>
    <row r="47" spans="1:26" ht="12.75" customHeight="1" x14ac:dyDescent="0.2">
      <c r="A47" s="129"/>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row>
    <row r="48" spans="1:26" ht="12.75" customHeight="1" x14ac:dyDescent="0.2">
      <c r="A48" s="129"/>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row>
    <row r="49" spans="1:26" ht="12.75" customHeight="1" x14ac:dyDescent="0.2">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row>
    <row r="50" spans="1:26" ht="12.75" customHeight="1" x14ac:dyDescent="0.2">
      <c r="A50" s="129"/>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row>
    <row r="51" spans="1:26" ht="12.75" customHeight="1" x14ac:dyDescent="0.2">
      <c r="A51" s="129"/>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row>
    <row r="52" spans="1:26" ht="12.75" customHeight="1" x14ac:dyDescent="0.2">
      <c r="A52" s="129"/>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row>
    <row r="53" spans="1:26" ht="12.75" customHeight="1" x14ac:dyDescent="0.2">
      <c r="A53" s="129"/>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row>
    <row r="54" spans="1:26" ht="12.75" customHeight="1" x14ac:dyDescent="0.2">
      <c r="A54" s="129"/>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row>
    <row r="55" spans="1:26" ht="12.75" customHeight="1" x14ac:dyDescent="0.2">
      <c r="A55" s="129"/>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row>
    <row r="56" spans="1:26" ht="12.75" customHeight="1" x14ac:dyDescent="0.2">
      <c r="A56" s="129"/>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row>
    <row r="57" spans="1:26" ht="12.75" customHeight="1" x14ac:dyDescent="0.2">
      <c r="A57" s="129"/>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row>
    <row r="58" spans="1:26" ht="12.75" customHeight="1" x14ac:dyDescent="0.2">
      <c r="A58" s="129"/>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row>
    <row r="59" spans="1:26" ht="12.75" customHeight="1" x14ac:dyDescent="0.2">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row>
    <row r="60" spans="1:26" ht="12.75" customHeight="1" x14ac:dyDescent="0.2">
      <c r="A60" s="129"/>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row>
    <row r="61" spans="1:26" ht="12.75" customHeight="1" x14ac:dyDescent="0.2">
      <c r="A61" s="129"/>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row>
    <row r="62" spans="1:26" ht="12.75" customHeight="1" x14ac:dyDescent="0.2">
      <c r="A62" s="129"/>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row>
    <row r="63" spans="1:26" ht="12.75" customHeight="1" x14ac:dyDescent="0.2">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row>
    <row r="64" spans="1:26" ht="12.75" customHeight="1" x14ac:dyDescent="0.2">
      <c r="A64" s="129"/>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row>
    <row r="65" spans="1:26" ht="12.75" customHeight="1" x14ac:dyDescent="0.2">
      <c r="A65" s="129"/>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row>
    <row r="66" spans="1:26" ht="12.75" customHeight="1" x14ac:dyDescent="0.2">
      <c r="A66" s="129"/>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row>
    <row r="67" spans="1:26" ht="12.75" customHeight="1" x14ac:dyDescent="0.2">
      <c r="A67" s="129"/>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row>
    <row r="68" spans="1:26" ht="12.75" customHeight="1" x14ac:dyDescent="0.2">
      <c r="A68" s="129"/>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row>
    <row r="69" spans="1:26" ht="12.75" customHeight="1" x14ac:dyDescent="0.2">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row>
    <row r="70" spans="1:26" ht="12.75" customHeight="1" x14ac:dyDescent="0.2">
      <c r="A70" s="129"/>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row>
    <row r="71" spans="1:26" ht="12.75" customHeight="1" x14ac:dyDescent="0.2">
      <c r="A71" s="129"/>
      <c r="B71" s="129"/>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row>
    <row r="72" spans="1:26" ht="12.75" customHeight="1" x14ac:dyDescent="0.2">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row>
    <row r="73" spans="1:26" ht="12.75" customHeight="1" x14ac:dyDescent="0.2">
      <c r="A73" s="129"/>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row>
    <row r="74" spans="1:26" ht="12.75" customHeight="1" x14ac:dyDescent="0.2">
      <c r="A74" s="129"/>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row>
    <row r="75" spans="1:26" ht="12.75" customHeight="1" x14ac:dyDescent="0.2">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row>
    <row r="76" spans="1:26" ht="12.75" customHeight="1" x14ac:dyDescent="0.2">
      <c r="A76" s="129"/>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row>
    <row r="77" spans="1:26" ht="12.75" customHeight="1" x14ac:dyDescent="0.2">
      <c r="A77" s="129"/>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row>
    <row r="78" spans="1:26" ht="12.75" customHeight="1" x14ac:dyDescent="0.2">
      <c r="A78" s="129"/>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row>
    <row r="79" spans="1:26" ht="12.75" customHeight="1" x14ac:dyDescent="0.2">
      <c r="A79" s="129"/>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row>
    <row r="80" spans="1:26" ht="12.75" customHeight="1" x14ac:dyDescent="0.2">
      <c r="A80" s="129"/>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row>
    <row r="81" spans="1:26" ht="12.75" customHeight="1" x14ac:dyDescent="0.2">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row>
    <row r="82" spans="1:26" ht="12.75" customHeight="1" x14ac:dyDescent="0.2">
      <c r="A82" s="129"/>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row>
    <row r="83" spans="1:26" ht="12.75" customHeight="1" x14ac:dyDescent="0.2">
      <c r="A83" s="129"/>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row>
    <row r="84" spans="1:26" ht="12.75" customHeight="1" x14ac:dyDescent="0.2">
      <c r="A84" s="129"/>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row>
    <row r="85" spans="1:26" ht="12.75" customHeight="1" x14ac:dyDescent="0.2">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row>
    <row r="86" spans="1:26" ht="12.75" customHeight="1" x14ac:dyDescent="0.2">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row>
    <row r="87" spans="1:26" ht="12.75" customHeight="1" x14ac:dyDescent="0.2">
      <c r="A87" s="129"/>
      <c r="B87" s="129"/>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row>
    <row r="88" spans="1:26" ht="12.75" customHeight="1" x14ac:dyDescent="0.2">
      <c r="A88" s="129"/>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row>
    <row r="89" spans="1:26" ht="12.75" customHeight="1" x14ac:dyDescent="0.2">
      <c r="A89" s="129"/>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row>
    <row r="90" spans="1:26" ht="12.75" customHeight="1" x14ac:dyDescent="0.2">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row>
    <row r="91" spans="1:26" ht="12.75" customHeight="1" x14ac:dyDescent="0.2">
      <c r="A91" s="129"/>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row>
    <row r="92" spans="1:26" ht="12.75" customHeight="1" x14ac:dyDescent="0.2">
      <c r="A92" s="129"/>
      <c r="B92" s="129"/>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row>
    <row r="93" spans="1:26" ht="12.75" customHeight="1" x14ac:dyDescent="0.2">
      <c r="A93" s="129"/>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row>
    <row r="94" spans="1:26" ht="12.75" customHeight="1" x14ac:dyDescent="0.2">
      <c r="A94" s="129"/>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row>
    <row r="95" spans="1:26" ht="12.75" customHeight="1" x14ac:dyDescent="0.2">
      <c r="A95" s="129"/>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row>
    <row r="96" spans="1:26" ht="12.75" customHeight="1" x14ac:dyDescent="0.2">
      <c r="A96" s="129"/>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row>
    <row r="97" spans="1:26" ht="12.75" customHeight="1" x14ac:dyDescent="0.2">
      <c r="A97" s="129"/>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row>
    <row r="98" spans="1:26" ht="12.75" customHeight="1" x14ac:dyDescent="0.2">
      <c r="A98" s="129"/>
      <c r="B98" s="12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row>
    <row r="99" spans="1:26" ht="12.75" customHeight="1" x14ac:dyDescent="0.2">
      <c r="A99" s="129"/>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row>
    <row r="100" spans="1:26" ht="12.75" customHeight="1" x14ac:dyDescent="0.2">
      <c r="A100" s="129"/>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row>
    <row r="101" spans="1:26" ht="12.75" customHeight="1" x14ac:dyDescent="0.2">
      <c r="A101" s="129"/>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row>
    <row r="102" spans="1:26" ht="12.75" customHeight="1" x14ac:dyDescent="0.2">
      <c r="A102" s="129"/>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row>
    <row r="103" spans="1:26" ht="12.75" customHeight="1" x14ac:dyDescent="0.2">
      <c r="A103" s="129"/>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row>
    <row r="104" spans="1:26" ht="12.75" customHeight="1" x14ac:dyDescent="0.2">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row>
    <row r="105" spans="1:26" ht="12.75" customHeight="1" x14ac:dyDescent="0.2">
      <c r="A105" s="129"/>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row>
    <row r="106" spans="1:26" ht="12.75" customHeight="1" x14ac:dyDescent="0.2">
      <c r="A106" s="129"/>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row>
    <row r="107" spans="1:26" ht="12.75" customHeight="1" x14ac:dyDescent="0.2">
      <c r="A107" s="129"/>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row>
    <row r="108" spans="1:26" ht="12.75" customHeight="1" x14ac:dyDescent="0.2">
      <c r="A108" s="129"/>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row>
    <row r="109" spans="1:26" ht="12.75" customHeight="1" x14ac:dyDescent="0.2">
      <c r="A109" s="129"/>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row>
    <row r="110" spans="1:26" ht="12.75" customHeight="1" x14ac:dyDescent="0.2">
      <c r="A110" s="129"/>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row>
    <row r="111" spans="1:26" ht="12.75" customHeight="1" x14ac:dyDescent="0.2">
      <c r="A111" s="129"/>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row>
    <row r="112" spans="1:26" ht="12.75" customHeight="1" x14ac:dyDescent="0.2">
      <c r="A112" s="129"/>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row>
    <row r="113" spans="1:26" ht="12.75" customHeight="1" x14ac:dyDescent="0.2">
      <c r="A113" s="129"/>
      <c r="B113" s="129"/>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row>
    <row r="114" spans="1:26" ht="12.75" customHeight="1" x14ac:dyDescent="0.2">
      <c r="A114" s="129"/>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row>
    <row r="115" spans="1:26" ht="12.75" customHeight="1" x14ac:dyDescent="0.2">
      <c r="A115" s="129"/>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row>
    <row r="116" spans="1:26" ht="12.75" customHeight="1" x14ac:dyDescent="0.2">
      <c r="A116" s="129"/>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row>
    <row r="117" spans="1:26" ht="12.75" customHeight="1" x14ac:dyDescent="0.2">
      <c r="A117" s="129"/>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row>
    <row r="118" spans="1:26" ht="12.75" customHeight="1" x14ac:dyDescent="0.2">
      <c r="A118" s="129"/>
      <c r="B118" s="129"/>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row>
    <row r="119" spans="1:26" ht="12.75" customHeight="1" x14ac:dyDescent="0.2">
      <c r="A119" s="129"/>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row>
    <row r="120" spans="1:26" ht="12.75" customHeight="1" x14ac:dyDescent="0.2">
      <c r="A120" s="129"/>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row>
    <row r="121" spans="1:26" ht="12.75" customHeight="1" x14ac:dyDescent="0.2">
      <c r="A121" s="129"/>
      <c r="B121" s="129"/>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row>
    <row r="122" spans="1:26" ht="12.75" customHeight="1" x14ac:dyDescent="0.2">
      <c r="A122" s="129"/>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row>
    <row r="123" spans="1:26" ht="12.75" customHeight="1" x14ac:dyDescent="0.2">
      <c r="A123" s="129"/>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row>
    <row r="124" spans="1:26" ht="12.75" customHeight="1" x14ac:dyDescent="0.2">
      <c r="A124" s="129"/>
      <c r="B124" s="129"/>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row>
    <row r="125" spans="1:26" ht="12.75" customHeight="1" x14ac:dyDescent="0.2">
      <c r="A125" s="129"/>
      <c r="B125" s="129"/>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row>
    <row r="126" spans="1:26" ht="12.75" customHeight="1" x14ac:dyDescent="0.2">
      <c r="A126" s="129"/>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row>
    <row r="127" spans="1:26" ht="12.75" customHeight="1" x14ac:dyDescent="0.2">
      <c r="A127" s="129"/>
      <c r="B127" s="129"/>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row>
    <row r="128" spans="1:26" ht="12.75" customHeight="1" x14ac:dyDescent="0.2">
      <c r="A128" s="129"/>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row>
    <row r="129" spans="1:26" ht="12.75" customHeight="1" x14ac:dyDescent="0.2">
      <c r="A129" s="129"/>
      <c r="B129" s="129"/>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row>
    <row r="130" spans="1:26" ht="12.75" customHeight="1" x14ac:dyDescent="0.2">
      <c r="A130" s="129"/>
      <c r="B130" s="129"/>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row>
    <row r="131" spans="1:26" ht="12.75" customHeight="1" x14ac:dyDescent="0.2">
      <c r="A131" s="129"/>
      <c r="B131" s="129"/>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row>
    <row r="132" spans="1:26" ht="12.75" customHeight="1" x14ac:dyDescent="0.2">
      <c r="A132" s="129"/>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row>
    <row r="133" spans="1:26" ht="12.75" customHeight="1" x14ac:dyDescent="0.2">
      <c r="A133" s="129"/>
      <c r="B133" s="129"/>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row>
    <row r="134" spans="1:26" ht="12.75" customHeight="1" x14ac:dyDescent="0.2">
      <c r="A134" s="129"/>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row>
    <row r="135" spans="1:26" ht="12.75" customHeight="1" x14ac:dyDescent="0.2">
      <c r="A135" s="129"/>
      <c r="B135" s="129"/>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row>
    <row r="136" spans="1:26" ht="12.75" customHeight="1" x14ac:dyDescent="0.2">
      <c r="A136" s="129"/>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row>
    <row r="137" spans="1:26" ht="12.75" customHeight="1" x14ac:dyDescent="0.2">
      <c r="A137" s="129"/>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row>
    <row r="138" spans="1:26" ht="12.75" customHeight="1" x14ac:dyDescent="0.2">
      <c r="A138" s="129"/>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row>
    <row r="139" spans="1:26" ht="12.75" customHeight="1" x14ac:dyDescent="0.2">
      <c r="A139" s="129"/>
      <c r="B139" s="129"/>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row>
    <row r="140" spans="1:26" ht="12.75" customHeight="1" x14ac:dyDescent="0.2">
      <c r="A140" s="129"/>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row>
    <row r="141" spans="1:26" ht="12.75" customHeight="1" x14ac:dyDescent="0.2">
      <c r="A141" s="129"/>
      <c r="B141" s="129"/>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row>
    <row r="142" spans="1:26" ht="12.75" customHeight="1" x14ac:dyDescent="0.2">
      <c r="A142" s="129"/>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row>
    <row r="143" spans="1:26" ht="12.75" customHeight="1" x14ac:dyDescent="0.2">
      <c r="A143" s="129"/>
      <c r="B143" s="129"/>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row>
    <row r="144" spans="1:26" ht="12.75" customHeight="1" x14ac:dyDescent="0.2">
      <c r="A144" s="129"/>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row>
    <row r="145" spans="1:26" ht="12.75" customHeight="1" x14ac:dyDescent="0.2">
      <c r="A145" s="129"/>
      <c r="B145" s="129"/>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row>
    <row r="146" spans="1:26" ht="12.75" customHeight="1" x14ac:dyDescent="0.2">
      <c r="A146" s="129"/>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row>
    <row r="147" spans="1:26" ht="12.75" customHeight="1" x14ac:dyDescent="0.2">
      <c r="A147" s="129"/>
      <c r="B147" s="129"/>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row>
    <row r="148" spans="1:26" ht="12.75" customHeight="1" x14ac:dyDescent="0.2">
      <c r="A148" s="129"/>
      <c r="B148" s="129"/>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row>
    <row r="149" spans="1:26" ht="12.75" customHeight="1" x14ac:dyDescent="0.2">
      <c r="A149" s="129"/>
      <c r="B149" s="129"/>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row>
    <row r="150" spans="1:26" ht="12.75" customHeight="1" x14ac:dyDescent="0.2">
      <c r="A150" s="129"/>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row>
    <row r="151" spans="1:26" ht="12.75" customHeight="1" x14ac:dyDescent="0.2">
      <c r="A151" s="129"/>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row>
    <row r="152" spans="1:26" ht="12.75" customHeight="1" x14ac:dyDescent="0.2">
      <c r="A152" s="129"/>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row>
    <row r="153" spans="1:26" ht="12.75" customHeight="1" x14ac:dyDescent="0.2">
      <c r="A153" s="129"/>
      <c r="B153" s="129"/>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row>
    <row r="154" spans="1:26" ht="12.75" customHeight="1" x14ac:dyDescent="0.2">
      <c r="A154" s="129"/>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row>
    <row r="155" spans="1:26" ht="12.75" customHeight="1" x14ac:dyDescent="0.2">
      <c r="A155" s="129"/>
      <c r="B155" s="129"/>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row>
    <row r="156" spans="1:26" ht="12.75" customHeight="1" x14ac:dyDescent="0.2">
      <c r="A156" s="129"/>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row>
    <row r="157" spans="1:26" ht="12.75" customHeight="1" x14ac:dyDescent="0.2">
      <c r="A157" s="129"/>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row>
    <row r="158" spans="1:26" ht="12.75" customHeight="1" x14ac:dyDescent="0.2">
      <c r="A158" s="129"/>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row>
    <row r="159" spans="1:26" ht="12.75" customHeight="1" x14ac:dyDescent="0.2">
      <c r="A159" s="129"/>
      <c r="B159" s="129"/>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row>
    <row r="160" spans="1:26" ht="12.75" customHeight="1" x14ac:dyDescent="0.2">
      <c r="A160" s="129"/>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row>
    <row r="161" spans="1:26" ht="12.75" customHeight="1" x14ac:dyDescent="0.2">
      <c r="A161" s="129"/>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row>
    <row r="162" spans="1:26" ht="12.75" customHeight="1" x14ac:dyDescent="0.2">
      <c r="A162" s="129"/>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row>
    <row r="163" spans="1:26" ht="12.75" customHeight="1" x14ac:dyDescent="0.2">
      <c r="A163" s="129"/>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row>
    <row r="164" spans="1:26" ht="12.75" customHeight="1" x14ac:dyDescent="0.2">
      <c r="A164" s="129"/>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row>
    <row r="165" spans="1:26" ht="12.75" customHeight="1" x14ac:dyDescent="0.2">
      <c r="A165" s="129"/>
      <c r="B165" s="129"/>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row>
    <row r="166" spans="1:26" ht="12.75" customHeight="1" x14ac:dyDescent="0.2">
      <c r="A166" s="129"/>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row>
    <row r="167" spans="1:26" ht="12.75" customHeight="1" x14ac:dyDescent="0.2">
      <c r="A167" s="129"/>
      <c r="B167" s="129"/>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row>
    <row r="168" spans="1:26" ht="12.75" customHeight="1" x14ac:dyDescent="0.2">
      <c r="A168" s="129"/>
      <c r="B168" s="129"/>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row>
    <row r="169" spans="1:26" ht="12.75" customHeight="1" x14ac:dyDescent="0.2">
      <c r="A169" s="129"/>
      <c r="B169" s="129"/>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row>
    <row r="170" spans="1:26" ht="12.75" customHeight="1" x14ac:dyDescent="0.2">
      <c r="A170" s="129"/>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row>
    <row r="171" spans="1:26" ht="12.75" customHeight="1" x14ac:dyDescent="0.2">
      <c r="A171" s="129"/>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row>
    <row r="172" spans="1:26" ht="12.75" customHeight="1" x14ac:dyDescent="0.2">
      <c r="A172" s="129"/>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row>
    <row r="173" spans="1:26" ht="12.75" customHeight="1" x14ac:dyDescent="0.2">
      <c r="A173" s="129"/>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row>
    <row r="174" spans="1:26" ht="12.75" customHeight="1" x14ac:dyDescent="0.2">
      <c r="A174" s="129"/>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row>
    <row r="175" spans="1:26" ht="12.75" customHeight="1" x14ac:dyDescent="0.2">
      <c r="A175" s="129"/>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row>
    <row r="176" spans="1:26" ht="12.75" customHeight="1" x14ac:dyDescent="0.2">
      <c r="A176" s="129"/>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row>
    <row r="177" spans="1:26" ht="12.75" customHeight="1" x14ac:dyDescent="0.2">
      <c r="A177" s="129"/>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row>
    <row r="178" spans="1:26" ht="12.75" customHeight="1" x14ac:dyDescent="0.2">
      <c r="A178" s="129"/>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row>
    <row r="179" spans="1:26" ht="12.75" customHeight="1" x14ac:dyDescent="0.2">
      <c r="A179" s="129"/>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row>
    <row r="180" spans="1:26" ht="12.75" customHeight="1" x14ac:dyDescent="0.2">
      <c r="A180" s="129"/>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row>
    <row r="181" spans="1:26" ht="12.75" customHeight="1" x14ac:dyDescent="0.2">
      <c r="A181" s="129"/>
      <c r="B181" s="129"/>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row>
    <row r="182" spans="1:26" ht="12.75" customHeight="1" x14ac:dyDescent="0.2">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row>
    <row r="183" spans="1:26" ht="12.75" customHeight="1" x14ac:dyDescent="0.2">
      <c r="A183" s="129"/>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row>
    <row r="184" spans="1:26" ht="12.75" customHeight="1" x14ac:dyDescent="0.2">
      <c r="A184" s="129"/>
      <c r="B184" s="129"/>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row>
    <row r="185" spans="1:26" ht="12.75" customHeight="1" x14ac:dyDescent="0.2">
      <c r="A185" s="129"/>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row>
    <row r="186" spans="1:26" ht="12.75" customHeight="1" x14ac:dyDescent="0.2">
      <c r="A186" s="129"/>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row>
    <row r="187" spans="1:26" ht="12.75" customHeight="1" x14ac:dyDescent="0.2">
      <c r="A187" s="129"/>
      <c r="B187" s="129"/>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row>
    <row r="188" spans="1:26" ht="12.75" customHeight="1" x14ac:dyDescent="0.2">
      <c r="A188" s="129"/>
      <c r="B188" s="129"/>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row>
    <row r="189" spans="1:26" ht="12.75" customHeight="1" x14ac:dyDescent="0.2">
      <c r="A189" s="129"/>
      <c r="B189" s="129"/>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row>
    <row r="190" spans="1:26" ht="12.75" customHeight="1" x14ac:dyDescent="0.2">
      <c r="A190" s="129"/>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row>
    <row r="191" spans="1:26" ht="12.75" customHeight="1" x14ac:dyDescent="0.2">
      <c r="A191" s="129"/>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row>
    <row r="192" spans="1:26" ht="12.75" customHeight="1" x14ac:dyDescent="0.2">
      <c r="A192" s="129"/>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row>
    <row r="193" spans="1:26" ht="12.75" customHeight="1" x14ac:dyDescent="0.2">
      <c r="A193" s="129"/>
      <c r="B193" s="129"/>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row>
    <row r="194" spans="1:26" ht="12.75" customHeight="1" x14ac:dyDescent="0.2">
      <c r="A194" s="129"/>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row>
    <row r="195" spans="1:26" ht="12.75" customHeight="1" x14ac:dyDescent="0.2">
      <c r="A195" s="129"/>
      <c r="B195" s="129"/>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row>
    <row r="196" spans="1:26" ht="12.75" customHeight="1" x14ac:dyDescent="0.2">
      <c r="A196" s="129"/>
      <c r="B196" s="129"/>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row>
    <row r="197" spans="1:26" ht="12.75" customHeight="1" x14ac:dyDescent="0.2">
      <c r="A197" s="129"/>
      <c r="B197" s="129"/>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row>
    <row r="198" spans="1:26" ht="12.75" customHeight="1" x14ac:dyDescent="0.2">
      <c r="A198" s="129"/>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row>
    <row r="199" spans="1:26" ht="12.75" customHeight="1" x14ac:dyDescent="0.2">
      <c r="A199" s="129"/>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row>
    <row r="200" spans="1:26" ht="12.75" customHeight="1" x14ac:dyDescent="0.2">
      <c r="A200" s="129"/>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row>
    <row r="201" spans="1:26" ht="12.75" customHeight="1" x14ac:dyDescent="0.2">
      <c r="A201" s="129"/>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row>
    <row r="202" spans="1:26" ht="12.75" customHeight="1" x14ac:dyDescent="0.2">
      <c r="A202" s="129"/>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row>
    <row r="203" spans="1:26" ht="12.75" customHeight="1" x14ac:dyDescent="0.2">
      <c r="A203" s="129"/>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row>
    <row r="204" spans="1:26" ht="12.75" customHeight="1" x14ac:dyDescent="0.2">
      <c r="A204" s="129"/>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row>
    <row r="205" spans="1:26" ht="12.75" customHeight="1" x14ac:dyDescent="0.2">
      <c r="A205" s="129"/>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row>
    <row r="206" spans="1:26" ht="12.75" customHeight="1" x14ac:dyDescent="0.2">
      <c r="A206" s="129"/>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row>
    <row r="207" spans="1:26" ht="12.75" customHeight="1" x14ac:dyDescent="0.2">
      <c r="A207" s="129"/>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row>
    <row r="208" spans="1:26" ht="12.75" customHeight="1" x14ac:dyDescent="0.2">
      <c r="A208" s="129"/>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row>
    <row r="209" spans="1:26" ht="12.75" customHeight="1" x14ac:dyDescent="0.2">
      <c r="A209" s="129"/>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row>
    <row r="210" spans="1:26" ht="12.75" customHeight="1" x14ac:dyDescent="0.2">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row>
    <row r="211" spans="1:26" ht="12.75" customHeight="1" x14ac:dyDescent="0.2">
      <c r="A211" s="129"/>
      <c r="B211" s="129"/>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row>
    <row r="212" spans="1:26" ht="12.75" customHeight="1" x14ac:dyDescent="0.2">
      <c r="A212" s="129"/>
      <c r="B212" s="129"/>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row>
    <row r="213" spans="1:26" ht="12.75" customHeight="1" x14ac:dyDescent="0.2">
      <c r="A213" s="129"/>
      <c r="B213" s="129"/>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row>
    <row r="214" spans="1:26" ht="12.75" customHeight="1" x14ac:dyDescent="0.2">
      <c r="A214" s="129"/>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row>
    <row r="215" spans="1:26" ht="12.75" customHeight="1" x14ac:dyDescent="0.2">
      <c r="A215" s="129"/>
      <c r="B215" s="129"/>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row>
    <row r="216" spans="1:26" ht="12.75" customHeight="1" x14ac:dyDescent="0.2">
      <c r="A216" s="129"/>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row>
    <row r="217" spans="1:26" ht="12.75" customHeight="1" x14ac:dyDescent="0.2">
      <c r="A217" s="129"/>
      <c r="B217" s="129"/>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row>
    <row r="218" spans="1:26" ht="12.75" customHeight="1" x14ac:dyDescent="0.2">
      <c r="A218" s="129"/>
      <c r="B218" s="129"/>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row>
    <row r="219" spans="1:26" ht="12.75" customHeight="1" x14ac:dyDescent="0.2">
      <c r="A219" s="129"/>
      <c r="B219" s="129"/>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row>
    <row r="220" spans="1:26" ht="12.75" customHeight="1" x14ac:dyDescent="0.2">
      <c r="A220" s="129"/>
      <c r="B220" s="129"/>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row>
    <row r="221" spans="1:26" ht="12.75" customHeight="1" x14ac:dyDescent="0.2">
      <c r="A221" s="129"/>
      <c r="B221" s="129"/>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row>
    <row r="222" spans="1:26" ht="12.75" customHeight="1" x14ac:dyDescent="0.2">
      <c r="A222" s="129"/>
      <c r="B222" s="129"/>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row>
    <row r="223" spans="1:26" ht="12.75" customHeight="1" x14ac:dyDescent="0.2">
      <c r="A223" s="129"/>
      <c r="B223" s="129"/>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row>
    <row r="224" spans="1:26" ht="12.75" customHeight="1" x14ac:dyDescent="0.2">
      <c r="A224" s="129"/>
      <c r="B224" s="129"/>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row>
    <row r="225" spans="1:26" ht="12.75" customHeight="1" x14ac:dyDescent="0.2">
      <c r="A225" s="129"/>
      <c r="B225" s="129"/>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row>
    <row r="226" spans="1:26" ht="12.75" customHeight="1" x14ac:dyDescent="0.2">
      <c r="A226" s="129"/>
      <c r="B226" s="129"/>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row>
    <row r="227" spans="1:26" ht="12.75" customHeight="1" x14ac:dyDescent="0.2">
      <c r="A227" s="129"/>
      <c r="B227" s="129"/>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row>
    <row r="228" spans="1:26" ht="12.75" customHeight="1" x14ac:dyDescent="0.2">
      <c r="A228" s="129"/>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row>
    <row r="229" spans="1:26" ht="12.75" customHeight="1" x14ac:dyDescent="0.2">
      <c r="A229" s="129"/>
      <c r="B229" s="129"/>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row>
    <row r="230" spans="1:26" ht="12.75" customHeight="1" x14ac:dyDescent="0.2">
      <c r="A230" s="129"/>
      <c r="B230" s="129"/>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row>
    <row r="231" spans="1:26" ht="12.75" customHeight="1" x14ac:dyDescent="0.2">
      <c r="A231" s="129"/>
      <c r="B231" s="129"/>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row>
    <row r="232" spans="1:26" ht="12.75" customHeight="1" x14ac:dyDescent="0.2">
      <c r="A232" s="129"/>
      <c r="B232" s="129"/>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row>
    <row r="233" spans="1:26" ht="12.75" customHeight="1" x14ac:dyDescent="0.2">
      <c r="A233" s="129"/>
      <c r="B233" s="129"/>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row>
    <row r="234" spans="1:26" ht="12.75" customHeight="1" x14ac:dyDescent="0.2">
      <c r="A234" s="129"/>
      <c r="B234" s="129"/>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row>
    <row r="235" spans="1:26" ht="12.75" customHeight="1" x14ac:dyDescent="0.2">
      <c r="A235" s="129"/>
      <c r="B235" s="129"/>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row>
    <row r="236" spans="1:26" ht="12.75" customHeight="1" x14ac:dyDescent="0.2">
      <c r="A236" s="129"/>
      <c r="B236" s="129"/>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row>
    <row r="237" spans="1:26" ht="12.75" customHeight="1" x14ac:dyDescent="0.2">
      <c r="A237" s="129"/>
      <c r="B237" s="129"/>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row>
    <row r="238" spans="1:26" ht="12.75" customHeight="1" x14ac:dyDescent="0.2">
      <c r="A238" s="129"/>
      <c r="B238" s="129"/>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row>
    <row r="239" spans="1:26" ht="12.75" customHeight="1" x14ac:dyDescent="0.2">
      <c r="A239" s="129"/>
      <c r="B239" s="129"/>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row>
    <row r="240" spans="1:26" ht="12.75" customHeight="1" x14ac:dyDescent="0.2">
      <c r="A240" s="129"/>
      <c r="B240" s="129"/>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row>
    <row r="241" spans="1:26" ht="12.75" customHeight="1" x14ac:dyDescent="0.2">
      <c r="A241" s="129"/>
      <c r="B241" s="129"/>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row>
    <row r="242" spans="1:26" ht="12.75" customHeight="1" x14ac:dyDescent="0.2">
      <c r="A242" s="129"/>
      <c r="B242" s="129"/>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row>
    <row r="243" spans="1:26" ht="12.75" customHeight="1" x14ac:dyDescent="0.2">
      <c r="A243" s="129"/>
      <c r="B243" s="129"/>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row>
    <row r="244" spans="1:26" ht="12.75" customHeight="1" x14ac:dyDescent="0.2">
      <c r="A244" s="129"/>
      <c r="B244" s="129"/>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row>
    <row r="245" spans="1:26" ht="12.75" customHeight="1" x14ac:dyDescent="0.2">
      <c r="A245" s="129"/>
      <c r="B245" s="129"/>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row>
    <row r="246" spans="1:26" ht="12.75" customHeight="1" x14ac:dyDescent="0.2">
      <c r="A246" s="129"/>
      <c r="B246" s="129"/>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row>
    <row r="247" spans="1:26" ht="12.75" customHeight="1" x14ac:dyDescent="0.2">
      <c r="A247" s="129"/>
      <c r="B247" s="129"/>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row>
    <row r="248" spans="1:26" ht="12.75" customHeight="1" x14ac:dyDescent="0.2">
      <c r="A248" s="129"/>
      <c r="B248" s="129"/>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row>
    <row r="249" spans="1:26" ht="12.75" customHeight="1" x14ac:dyDescent="0.2">
      <c r="A249" s="129"/>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row>
    <row r="250" spans="1:26" ht="12.75" customHeight="1" x14ac:dyDescent="0.2">
      <c r="A250" s="129"/>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row>
    <row r="251" spans="1:26" ht="12.75" customHeight="1" x14ac:dyDescent="0.2">
      <c r="A251" s="129"/>
      <c r="B251" s="129"/>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row>
    <row r="252" spans="1:26" ht="12.75" customHeight="1" x14ac:dyDescent="0.2">
      <c r="A252" s="129"/>
      <c r="B252" s="129"/>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row>
    <row r="253" spans="1:26" ht="12.75" customHeight="1" x14ac:dyDescent="0.2">
      <c r="A253" s="129"/>
      <c r="B253" s="129"/>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row>
    <row r="254" spans="1:26" ht="12.75" customHeight="1" x14ac:dyDescent="0.2">
      <c r="A254" s="129"/>
      <c r="B254" s="129"/>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row>
    <row r="255" spans="1:26" ht="12.75" customHeight="1" x14ac:dyDescent="0.2">
      <c r="A255" s="129"/>
      <c r="B255" s="129"/>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row>
    <row r="256" spans="1:26" ht="12.75" customHeight="1" x14ac:dyDescent="0.2">
      <c r="A256" s="129"/>
      <c r="B256" s="129"/>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row>
    <row r="257" spans="1:26" ht="12.75" customHeight="1" x14ac:dyDescent="0.2">
      <c r="A257" s="129"/>
      <c r="B257" s="129"/>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row>
    <row r="258" spans="1:26" ht="12.75" customHeight="1" x14ac:dyDescent="0.2">
      <c r="A258" s="129"/>
      <c r="B258" s="129"/>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row>
    <row r="259" spans="1:26" ht="12.75" customHeight="1" x14ac:dyDescent="0.2">
      <c r="A259" s="129"/>
      <c r="B259" s="129"/>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row>
    <row r="260" spans="1:26" ht="12.75" customHeight="1" x14ac:dyDescent="0.2">
      <c r="A260" s="129"/>
      <c r="B260" s="129"/>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row>
    <row r="261" spans="1:26" ht="12.75" customHeight="1" x14ac:dyDescent="0.2">
      <c r="A261" s="129"/>
      <c r="B261" s="129"/>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row>
    <row r="262" spans="1:26" ht="12.75" customHeight="1" x14ac:dyDescent="0.2">
      <c r="A262" s="129"/>
      <c r="B262" s="129"/>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row>
    <row r="263" spans="1:26" ht="12.75" customHeight="1" x14ac:dyDescent="0.2">
      <c r="A263" s="129"/>
      <c r="B263" s="129"/>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row>
    <row r="264" spans="1:26" ht="12.75" customHeight="1" x14ac:dyDescent="0.2">
      <c r="A264" s="129"/>
      <c r="B264" s="129"/>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row>
    <row r="265" spans="1:26" ht="12.75" customHeight="1" x14ac:dyDescent="0.2">
      <c r="A265" s="129"/>
      <c r="B265" s="129"/>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row>
    <row r="266" spans="1:26" ht="12.75" customHeight="1" x14ac:dyDescent="0.2">
      <c r="A266" s="129"/>
      <c r="B266" s="129"/>
      <c r="C266" s="12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row>
    <row r="267" spans="1:26" ht="12.75" customHeight="1" x14ac:dyDescent="0.2">
      <c r="A267" s="129"/>
      <c r="B267" s="129"/>
      <c r="C267" s="129"/>
      <c r="D267" s="129"/>
      <c r="E267" s="129"/>
      <c r="F267" s="129"/>
      <c r="G267" s="129"/>
      <c r="H267" s="129"/>
      <c r="I267" s="129"/>
      <c r="J267" s="129"/>
      <c r="K267" s="129"/>
      <c r="L267" s="129"/>
      <c r="M267" s="129"/>
      <c r="N267" s="129"/>
      <c r="O267" s="129"/>
      <c r="P267" s="129"/>
      <c r="Q267" s="129"/>
      <c r="R267" s="129"/>
      <c r="S267" s="129"/>
      <c r="T267" s="129"/>
      <c r="U267" s="129"/>
      <c r="V267" s="129"/>
      <c r="W267" s="129"/>
      <c r="X267" s="129"/>
      <c r="Y267" s="129"/>
      <c r="Z267" s="129"/>
    </row>
    <row r="268" spans="1:26" ht="12.75" customHeight="1" x14ac:dyDescent="0.2">
      <c r="A268" s="129"/>
      <c r="B268" s="129"/>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row>
    <row r="269" spans="1:26" ht="12.75" customHeight="1" x14ac:dyDescent="0.2">
      <c r="A269" s="129"/>
      <c r="B269" s="129"/>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row>
    <row r="270" spans="1:26" ht="12.75" customHeight="1" x14ac:dyDescent="0.2">
      <c r="A270" s="129"/>
      <c r="B270" s="129"/>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row>
    <row r="271" spans="1:26" ht="12.75" customHeight="1" x14ac:dyDescent="0.2">
      <c r="A271" s="129"/>
      <c r="B271" s="129"/>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row>
    <row r="272" spans="1:26" ht="12.75" customHeight="1" x14ac:dyDescent="0.2">
      <c r="A272" s="129"/>
      <c r="B272" s="129"/>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row>
    <row r="273" spans="1:26" ht="12.75" customHeight="1" x14ac:dyDescent="0.2">
      <c r="A273" s="129"/>
      <c r="B273" s="129"/>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row>
    <row r="274" spans="1:26" ht="12.75" customHeight="1" x14ac:dyDescent="0.2">
      <c r="A274" s="129"/>
      <c r="B274" s="129"/>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row>
    <row r="275" spans="1:26" ht="12.75" customHeight="1" x14ac:dyDescent="0.2">
      <c r="A275" s="129"/>
      <c r="B275" s="129"/>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row>
    <row r="276" spans="1:26" ht="12.75" customHeight="1" x14ac:dyDescent="0.2">
      <c r="A276" s="129"/>
      <c r="B276" s="129"/>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row>
    <row r="277" spans="1:26" ht="12.75" customHeight="1" x14ac:dyDescent="0.2">
      <c r="A277" s="129"/>
      <c r="B277" s="129"/>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row>
    <row r="278" spans="1:26" ht="12.75" customHeight="1" x14ac:dyDescent="0.2">
      <c r="A278" s="129"/>
      <c r="B278" s="129"/>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row>
    <row r="279" spans="1:26" ht="12.75" customHeight="1" x14ac:dyDescent="0.2">
      <c r="A279" s="129"/>
      <c r="B279" s="129"/>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row>
    <row r="280" spans="1:26" ht="12.75" customHeight="1" x14ac:dyDescent="0.2">
      <c r="A280" s="129"/>
      <c r="B280" s="129"/>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row>
    <row r="281" spans="1:26" ht="12.75" customHeight="1" x14ac:dyDescent="0.2">
      <c r="A281" s="129"/>
      <c r="B281" s="129"/>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row>
    <row r="282" spans="1:26" ht="12.75" customHeight="1" x14ac:dyDescent="0.2">
      <c r="A282" s="129"/>
      <c r="B282" s="129"/>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row>
    <row r="283" spans="1:26" ht="12.75" customHeight="1" x14ac:dyDescent="0.2">
      <c r="A283" s="129"/>
      <c r="B283" s="129"/>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row>
    <row r="284" spans="1:26" ht="12.75" customHeight="1" x14ac:dyDescent="0.2">
      <c r="A284" s="129"/>
      <c r="B284" s="129"/>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row>
    <row r="285" spans="1:26" ht="12.75" customHeight="1" x14ac:dyDescent="0.2">
      <c r="A285" s="129"/>
      <c r="B285" s="129"/>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row>
    <row r="286" spans="1:26" ht="12.75" customHeight="1" x14ac:dyDescent="0.2">
      <c r="A286" s="129"/>
      <c r="B286" s="129"/>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row>
    <row r="287" spans="1:26" ht="12.75" customHeight="1" x14ac:dyDescent="0.2">
      <c r="A287" s="129"/>
      <c r="B287" s="129"/>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row>
    <row r="288" spans="1:26" ht="12.75" customHeight="1" x14ac:dyDescent="0.2">
      <c r="A288" s="129"/>
      <c r="B288" s="129"/>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row>
    <row r="289" spans="1:26" ht="12.75" customHeight="1" x14ac:dyDescent="0.2">
      <c r="A289" s="129"/>
      <c r="B289" s="129"/>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row>
    <row r="290" spans="1:26" ht="12.75" customHeight="1" x14ac:dyDescent="0.2">
      <c r="A290" s="129"/>
      <c r="B290" s="129"/>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row>
    <row r="291" spans="1:26" ht="12.75" customHeight="1" x14ac:dyDescent="0.2">
      <c r="A291" s="129"/>
      <c r="B291" s="129"/>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row>
    <row r="292" spans="1:26" ht="12.75" customHeight="1" x14ac:dyDescent="0.2">
      <c r="A292" s="129"/>
      <c r="B292" s="129"/>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row>
    <row r="293" spans="1:26" ht="12.75" customHeight="1" x14ac:dyDescent="0.2">
      <c r="A293" s="129"/>
      <c r="B293" s="129"/>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row>
    <row r="294" spans="1:26" ht="12.75" customHeight="1" x14ac:dyDescent="0.2">
      <c r="A294" s="129"/>
      <c r="B294" s="129"/>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row>
    <row r="295" spans="1:26" ht="12.75" customHeight="1" x14ac:dyDescent="0.2">
      <c r="A295" s="129"/>
      <c r="B295" s="129"/>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row>
    <row r="296" spans="1:26" ht="12.75" customHeight="1" x14ac:dyDescent="0.2">
      <c r="A296" s="129"/>
      <c r="B296" s="129"/>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row>
    <row r="297" spans="1:26" ht="12.75" customHeight="1" x14ac:dyDescent="0.2">
      <c r="A297" s="129"/>
      <c r="B297" s="129"/>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row>
    <row r="298" spans="1:26" ht="12.75" customHeight="1" x14ac:dyDescent="0.2">
      <c r="A298" s="129"/>
      <c r="B298" s="129"/>
      <c r="C298" s="12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row>
    <row r="299" spans="1:26" ht="12.75" customHeight="1" x14ac:dyDescent="0.2">
      <c r="A299" s="129"/>
      <c r="B299" s="129"/>
      <c r="C299" s="129"/>
      <c r="D299" s="129"/>
      <c r="E299" s="129"/>
      <c r="F299" s="129"/>
      <c r="G299" s="129"/>
      <c r="H299" s="129"/>
      <c r="I299" s="129"/>
      <c r="J299" s="129"/>
      <c r="K299" s="129"/>
      <c r="L299" s="129"/>
      <c r="M299" s="129"/>
      <c r="N299" s="129"/>
      <c r="O299" s="129"/>
      <c r="P299" s="129"/>
      <c r="Q299" s="129"/>
      <c r="R299" s="129"/>
      <c r="S299" s="129"/>
      <c r="T299" s="129"/>
      <c r="U299" s="129"/>
      <c r="V299" s="129"/>
      <c r="W299" s="129"/>
      <c r="X299" s="129"/>
      <c r="Y299" s="129"/>
      <c r="Z299" s="129"/>
    </row>
    <row r="300" spans="1:26" ht="12.75" customHeight="1" x14ac:dyDescent="0.2">
      <c r="A300" s="129"/>
      <c r="B300" s="129"/>
      <c r="C300" s="129"/>
      <c r="D300" s="129"/>
      <c r="E300" s="129"/>
      <c r="F300" s="129"/>
      <c r="G300" s="129"/>
      <c r="H300" s="129"/>
      <c r="I300" s="129"/>
      <c r="J300" s="129"/>
      <c r="K300" s="129"/>
      <c r="L300" s="129"/>
      <c r="M300" s="129"/>
      <c r="N300" s="129"/>
      <c r="O300" s="129"/>
      <c r="P300" s="129"/>
      <c r="Q300" s="129"/>
      <c r="R300" s="129"/>
      <c r="S300" s="129"/>
      <c r="T300" s="129"/>
      <c r="U300" s="129"/>
      <c r="V300" s="129"/>
      <c r="W300" s="129"/>
      <c r="X300" s="129"/>
      <c r="Y300" s="129"/>
      <c r="Z300" s="129"/>
    </row>
    <row r="301" spans="1:26" ht="12.75" customHeight="1" x14ac:dyDescent="0.2">
      <c r="A301" s="129"/>
      <c r="B301" s="129"/>
      <c r="C301" s="12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row>
    <row r="302" spans="1:26" ht="12.75" customHeight="1" x14ac:dyDescent="0.2">
      <c r="A302" s="129"/>
      <c r="B302" s="129"/>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row>
    <row r="303" spans="1:26" ht="12.75" customHeight="1" x14ac:dyDescent="0.2">
      <c r="A303" s="129"/>
      <c r="B303" s="129"/>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row>
    <row r="304" spans="1:26" ht="12.75" customHeight="1" x14ac:dyDescent="0.2">
      <c r="A304" s="129"/>
      <c r="B304" s="129"/>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row>
    <row r="305" spans="1:26" ht="12.75" customHeight="1" x14ac:dyDescent="0.2">
      <c r="A305" s="129"/>
      <c r="B305" s="129"/>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row>
    <row r="306" spans="1:26" ht="12.75" customHeight="1" x14ac:dyDescent="0.2">
      <c r="A306" s="129"/>
      <c r="B306" s="129"/>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row>
    <row r="307" spans="1:26" ht="12.75" customHeight="1" x14ac:dyDescent="0.2">
      <c r="A307" s="129"/>
      <c r="B307" s="129"/>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row>
    <row r="308" spans="1:26" ht="12.75" customHeight="1" x14ac:dyDescent="0.2">
      <c r="A308" s="129"/>
      <c r="B308" s="129"/>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row>
    <row r="309" spans="1:26" ht="12.75" customHeight="1" x14ac:dyDescent="0.2">
      <c r="A309" s="129"/>
      <c r="B309" s="129"/>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row>
    <row r="310" spans="1:26" ht="12.75" customHeight="1" x14ac:dyDescent="0.2">
      <c r="A310" s="129"/>
      <c r="B310" s="129"/>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row>
    <row r="311" spans="1:26" ht="12.75" customHeight="1" x14ac:dyDescent="0.2">
      <c r="A311" s="129"/>
      <c r="B311" s="129"/>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row>
    <row r="312" spans="1:26" ht="12.75" customHeight="1" x14ac:dyDescent="0.2">
      <c r="A312" s="129"/>
      <c r="B312" s="129"/>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row>
    <row r="313" spans="1:26" ht="12.75" customHeight="1" x14ac:dyDescent="0.2">
      <c r="A313" s="129"/>
      <c r="B313" s="129"/>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row>
    <row r="314" spans="1:26" ht="12.75" customHeight="1" x14ac:dyDescent="0.2">
      <c r="A314" s="129"/>
      <c r="B314" s="129"/>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row>
    <row r="315" spans="1:26" ht="12.75" customHeight="1" x14ac:dyDescent="0.2">
      <c r="A315" s="129"/>
      <c r="B315" s="129"/>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row>
    <row r="316" spans="1:26" ht="12.75" customHeight="1" x14ac:dyDescent="0.2">
      <c r="A316" s="129"/>
      <c r="B316" s="129"/>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row>
    <row r="317" spans="1:26" ht="12.75" customHeight="1" x14ac:dyDescent="0.2">
      <c r="A317" s="129"/>
      <c r="B317" s="129"/>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row>
    <row r="318" spans="1:26" ht="12.75" customHeight="1" x14ac:dyDescent="0.2">
      <c r="A318" s="129"/>
      <c r="B318" s="129"/>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row>
    <row r="319" spans="1:26" ht="12.75" customHeight="1" x14ac:dyDescent="0.2">
      <c r="A319" s="129"/>
      <c r="B319" s="129"/>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row>
    <row r="320" spans="1:26" ht="12.75" customHeight="1" x14ac:dyDescent="0.2">
      <c r="A320" s="129"/>
      <c r="B320" s="129"/>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row>
    <row r="321" spans="1:26" ht="12.75" customHeight="1" x14ac:dyDescent="0.2">
      <c r="A321" s="129"/>
      <c r="B321" s="129"/>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row>
    <row r="322" spans="1:26" ht="12.75" customHeight="1" x14ac:dyDescent="0.2">
      <c r="A322" s="129"/>
      <c r="B322" s="129"/>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row>
    <row r="323" spans="1:26" ht="12.75" customHeight="1" x14ac:dyDescent="0.2">
      <c r="A323" s="129"/>
      <c r="B323" s="129"/>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row>
    <row r="324" spans="1:26" ht="12.75" customHeight="1" x14ac:dyDescent="0.2">
      <c r="A324" s="129"/>
      <c r="B324" s="129"/>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row>
    <row r="325" spans="1:26" ht="12.75" customHeight="1" x14ac:dyDescent="0.2">
      <c r="A325" s="129"/>
      <c r="B325" s="129"/>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row>
    <row r="326" spans="1:26" ht="12.75" customHeight="1" x14ac:dyDescent="0.2">
      <c r="A326" s="129"/>
      <c r="B326" s="129"/>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row>
    <row r="327" spans="1:26" ht="12.75" customHeight="1" x14ac:dyDescent="0.2">
      <c r="A327" s="129"/>
      <c r="B327" s="129"/>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row>
    <row r="328" spans="1:26" ht="12.75" customHeight="1" x14ac:dyDescent="0.2">
      <c r="A328" s="129"/>
      <c r="B328" s="129"/>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row>
    <row r="329" spans="1:26" ht="12.75" customHeight="1" x14ac:dyDescent="0.2">
      <c r="A329" s="129"/>
      <c r="B329" s="129"/>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row>
    <row r="330" spans="1:26" ht="12.75" customHeight="1" x14ac:dyDescent="0.2">
      <c r="A330" s="129"/>
      <c r="B330" s="129"/>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row>
    <row r="331" spans="1:26" ht="12.75" customHeight="1" x14ac:dyDescent="0.2">
      <c r="A331" s="129"/>
      <c r="B331" s="129"/>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row>
    <row r="332" spans="1:26" ht="12.75" customHeight="1" x14ac:dyDescent="0.2">
      <c r="A332" s="129"/>
      <c r="B332" s="129"/>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row>
    <row r="333" spans="1:26" ht="12.75" customHeight="1" x14ac:dyDescent="0.2">
      <c r="A333" s="129"/>
      <c r="B333" s="129"/>
      <c r="C333" s="129"/>
      <c r="D333" s="129"/>
      <c r="E333" s="129"/>
      <c r="F333" s="129"/>
      <c r="G333" s="129"/>
      <c r="H333" s="129"/>
      <c r="I333" s="129"/>
      <c r="J333" s="129"/>
      <c r="K333" s="129"/>
      <c r="L333" s="129"/>
      <c r="M333" s="129"/>
      <c r="N333" s="129"/>
      <c r="O333" s="129"/>
      <c r="P333" s="129"/>
      <c r="Q333" s="129"/>
      <c r="R333" s="129"/>
      <c r="S333" s="129"/>
      <c r="T333" s="129"/>
      <c r="U333" s="129"/>
      <c r="V333" s="129"/>
      <c r="W333" s="129"/>
      <c r="X333" s="129"/>
      <c r="Y333" s="129"/>
      <c r="Z333" s="129"/>
    </row>
    <row r="334" spans="1:26" ht="12.75" customHeight="1" x14ac:dyDescent="0.2">
      <c r="A334" s="129"/>
      <c r="B334" s="129"/>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row>
    <row r="335" spans="1:26" ht="12.75" customHeight="1" x14ac:dyDescent="0.2">
      <c r="A335" s="129"/>
      <c r="B335" s="129"/>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row>
    <row r="336" spans="1:26" ht="12.75" customHeight="1" x14ac:dyDescent="0.2">
      <c r="A336" s="129"/>
      <c r="B336" s="129"/>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row>
    <row r="337" spans="1:26" ht="12.75" customHeight="1" x14ac:dyDescent="0.2">
      <c r="A337" s="129"/>
      <c r="B337" s="129"/>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row>
    <row r="338" spans="1:26" ht="12.75" customHeight="1" x14ac:dyDescent="0.2">
      <c r="A338" s="129"/>
      <c r="B338" s="129"/>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row>
    <row r="339" spans="1:26" ht="12.75" customHeight="1" x14ac:dyDescent="0.2">
      <c r="A339" s="129"/>
      <c r="B339" s="129"/>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row>
    <row r="340" spans="1:26" ht="12.75" customHeight="1" x14ac:dyDescent="0.2">
      <c r="A340" s="129"/>
      <c r="B340" s="129"/>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row>
    <row r="341" spans="1:26" ht="12.75" customHeight="1" x14ac:dyDescent="0.2">
      <c r="A341" s="129"/>
      <c r="B341" s="129"/>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row>
    <row r="342" spans="1:26" ht="12.75" customHeight="1" x14ac:dyDescent="0.2">
      <c r="A342" s="129"/>
      <c r="B342" s="129"/>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row>
    <row r="343" spans="1:26" ht="12.75" customHeight="1" x14ac:dyDescent="0.2">
      <c r="A343" s="129"/>
      <c r="B343" s="129"/>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row>
    <row r="344" spans="1:26" ht="12.75" customHeight="1" x14ac:dyDescent="0.2">
      <c r="A344" s="129"/>
      <c r="B344" s="129"/>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row>
    <row r="345" spans="1:26" ht="12.75" customHeight="1" x14ac:dyDescent="0.2">
      <c r="A345" s="129"/>
      <c r="B345" s="129"/>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row>
    <row r="346" spans="1:26" ht="12.75" customHeight="1" x14ac:dyDescent="0.2">
      <c r="A346" s="129"/>
      <c r="B346" s="129"/>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row>
    <row r="347" spans="1:26" ht="12.75" customHeight="1" x14ac:dyDescent="0.2">
      <c r="A347" s="129"/>
      <c r="B347" s="129"/>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row>
    <row r="348" spans="1:26" ht="12.75" customHeight="1" x14ac:dyDescent="0.2">
      <c r="A348" s="129"/>
      <c r="B348" s="129"/>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row>
    <row r="349" spans="1:26" ht="12.75" customHeight="1" x14ac:dyDescent="0.2">
      <c r="A349" s="129"/>
      <c r="B349" s="129"/>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row>
    <row r="350" spans="1:26" ht="12.75" customHeight="1" x14ac:dyDescent="0.2">
      <c r="A350" s="129"/>
      <c r="B350" s="129"/>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row>
    <row r="351" spans="1:26" ht="12.75" customHeight="1" x14ac:dyDescent="0.2">
      <c r="A351" s="129"/>
      <c r="B351" s="129"/>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row>
    <row r="352" spans="1:26" ht="12.75" customHeight="1" x14ac:dyDescent="0.2">
      <c r="A352" s="129"/>
      <c r="B352" s="129"/>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row>
    <row r="353" spans="1:26" ht="12.75" customHeight="1" x14ac:dyDescent="0.2">
      <c r="A353" s="129"/>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row>
    <row r="354" spans="1:26" ht="12.75" customHeight="1" x14ac:dyDescent="0.2">
      <c r="A354" s="129"/>
      <c r="B354" s="129"/>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row>
    <row r="355" spans="1:26" ht="12.75" customHeight="1" x14ac:dyDescent="0.2">
      <c r="A355" s="129"/>
      <c r="B355" s="129"/>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row>
    <row r="356" spans="1:26" ht="12.75" customHeight="1" x14ac:dyDescent="0.2">
      <c r="A356" s="129"/>
      <c r="B356" s="129"/>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row>
    <row r="357" spans="1:26" ht="12.75" customHeight="1" x14ac:dyDescent="0.2">
      <c r="A357" s="129"/>
      <c r="B357" s="129"/>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row>
    <row r="358" spans="1:26" ht="12.75" customHeight="1" x14ac:dyDescent="0.2">
      <c r="A358" s="129"/>
      <c r="B358" s="129"/>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row>
    <row r="359" spans="1:26" ht="12.75" customHeight="1" x14ac:dyDescent="0.2">
      <c r="A359" s="129"/>
      <c r="B359" s="129"/>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row>
    <row r="360" spans="1:26" ht="12.75" customHeight="1" x14ac:dyDescent="0.2">
      <c r="A360" s="129"/>
      <c r="B360" s="129"/>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row>
    <row r="361" spans="1:26" ht="12.75" customHeight="1" x14ac:dyDescent="0.2">
      <c r="A361" s="129"/>
      <c r="B361" s="129"/>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row>
    <row r="362" spans="1:26" ht="12.75" customHeight="1" x14ac:dyDescent="0.2">
      <c r="A362" s="129"/>
      <c r="B362" s="129"/>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row>
    <row r="363" spans="1:26" ht="12.75" customHeight="1" x14ac:dyDescent="0.2">
      <c r="A363" s="129"/>
      <c r="B363" s="129"/>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row>
    <row r="364" spans="1:26" ht="12.75" customHeight="1" x14ac:dyDescent="0.2">
      <c r="A364" s="129"/>
      <c r="B364" s="129"/>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row>
    <row r="365" spans="1:26" ht="12.75" customHeight="1" x14ac:dyDescent="0.2">
      <c r="A365" s="129"/>
      <c r="B365" s="129"/>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29"/>
      <c r="Z365" s="129"/>
    </row>
    <row r="366" spans="1:26" ht="12.75" customHeight="1" x14ac:dyDescent="0.2">
      <c r="A366" s="129"/>
      <c r="B366" s="129"/>
      <c r="C366" s="129"/>
      <c r="D366" s="129"/>
      <c r="E366" s="129"/>
      <c r="F366" s="129"/>
      <c r="G366" s="129"/>
      <c r="H366" s="129"/>
      <c r="I366" s="129"/>
      <c r="J366" s="129"/>
      <c r="K366" s="129"/>
      <c r="L366" s="129"/>
      <c r="M366" s="129"/>
      <c r="N366" s="129"/>
      <c r="O366" s="129"/>
      <c r="P366" s="129"/>
      <c r="Q366" s="129"/>
      <c r="R366" s="129"/>
      <c r="S366" s="129"/>
      <c r="T366" s="129"/>
      <c r="U366" s="129"/>
      <c r="V366" s="129"/>
      <c r="W366" s="129"/>
      <c r="X366" s="129"/>
      <c r="Y366" s="129"/>
      <c r="Z366" s="129"/>
    </row>
    <row r="367" spans="1:26" ht="12.75" customHeight="1" x14ac:dyDescent="0.2">
      <c r="A367" s="129"/>
      <c r="B367" s="129"/>
      <c r="C367" s="129"/>
      <c r="D367" s="129"/>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row>
    <row r="368" spans="1:26" ht="12.75" customHeight="1" x14ac:dyDescent="0.2">
      <c r="A368" s="129"/>
      <c r="B368" s="129"/>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row>
    <row r="369" spans="1:26" ht="12.75" customHeight="1" x14ac:dyDescent="0.2">
      <c r="A369" s="129"/>
      <c r="B369" s="129"/>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row>
    <row r="370" spans="1:26" ht="12.75" customHeight="1" x14ac:dyDescent="0.2">
      <c r="A370" s="129"/>
      <c r="B370" s="129"/>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row>
    <row r="371" spans="1:26" ht="12.75" customHeight="1" x14ac:dyDescent="0.2">
      <c r="A371" s="129"/>
      <c r="B371" s="129"/>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row>
    <row r="372" spans="1:26" ht="12.75" customHeight="1" x14ac:dyDescent="0.2">
      <c r="A372" s="129"/>
      <c r="B372" s="129"/>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row>
    <row r="373" spans="1:26" ht="12.75" customHeight="1" x14ac:dyDescent="0.2">
      <c r="A373" s="129"/>
      <c r="B373" s="129"/>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row>
    <row r="374" spans="1:26" ht="12.75" customHeight="1" x14ac:dyDescent="0.2">
      <c r="A374" s="129"/>
      <c r="B374" s="129"/>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row>
    <row r="375" spans="1:26" ht="12.75" customHeight="1" x14ac:dyDescent="0.2">
      <c r="A375" s="129"/>
      <c r="B375" s="129"/>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row>
    <row r="376" spans="1:26" ht="12.75" customHeight="1" x14ac:dyDescent="0.2">
      <c r="A376" s="129"/>
      <c r="B376" s="129"/>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row>
    <row r="377" spans="1:26" ht="12.75" customHeight="1" x14ac:dyDescent="0.2">
      <c r="A377" s="129"/>
      <c r="B377" s="129"/>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row>
    <row r="378" spans="1:26" ht="12.75" customHeight="1" x14ac:dyDescent="0.2">
      <c r="A378" s="129"/>
      <c r="B378" s="129"/>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row>
    <row r="379" spans="1:26" ht="12.75" customHeight="1" x14ac:dyDescent="0.2">
      <c r="A379" s="129"/>
      <c r="B379" s="129"/>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row>
    <row r="380" spans="1:26" ht="12.75" customHeight="1" x14ac:dyDescent="0.2">
      <c r="A380" s="129"/>
      <c r="B380" s="129"/>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row>
    <row r="381" spans="1:26" ht="12.75" customHeight="1" x14ac:dyDescent="0.2">
      <c r="A381" s="129"/>
      <c r="B381" s="129"/>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row>
    <row r="382" spans="1:26" ht="12.75" customHeight="1" x14ac:dyDescent="0.2">
      <c r="A382" s="129"/>
      <c r="B382" s="129"/>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row>
    <row r="383" spans="1:26" ht="12.75" customHeight="1" x14ac:dyDescent="0.2">
      <c r="A383" s="129"/>
      <c r="B383" s="129"/>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row>
    <row r="384" spans="1:26" ht="12.75" customHeight="1" x14ac:dyDescent="0.2">
      <c r="A384" s="129"/>
      <c r="B384" s="129"/>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row>
    <row r="385" spans="1:26" ht="12.75" customHeight="1" x14ac:dyDescent="0.2">
      <c r="A385" s="129"/>
      <c r="B385" s="129"/>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row>
    <row r="386" spans="1:26" ht="12.75" customHeight="1" x14ac:dyDescent="0.2">
      <c r="A386" s="129"/>
      <c r="B386" s="129"/>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row>
    <row r="387" spans="1:26" ht="12.75" customHeight="1" x14ac:dyDescent="0.2">
      <c r="A387" s="129"/>
      <c r="B387" s="129"/>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row>
    <row r="388" spans="1:26" ht="12.75" customHeight="1" x14ac:dyDescent="0.2">
      <c r="A388" s="129"/>
      <c r="B388" s="129"/>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row>
    <row r="389" spans="1:26" ht="12.75" customHeight="1" x14ac:dyDescent="0.2">
      <c r="A389" s="129"/>
      <c r="B389" s="129"/>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row>
    <row r="390" spans="1:26" ht="12.75" customHeight="1" x14ac:dyDescent="0.2">
      <c r="A390" s="129"/>
      <c r="B390" s="129"/>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row>
    <row r="391" spans="1:26" ht="12.75" customHeight="1" x14ac:dyDescent="0.2">
      <c r="A391" s="129"/>
      <c r="B391" s="129"/>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row>
    <row r="392" spans="1:26" ht="12.75" customHeight="1" x14ac:dyDescent="0.2">
      <c r="A392" s="129"/>
      <c r="B392" s="129"/>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row>
    <row r="393" spans="1:26" ht="12.75" customHeight="1" x14ac:dyDescent="0.2">
      <c r="A393" s="129"/>
      <c r="B393" s="129"/>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row>
    <row r="394" spans="1:26" ht="12.75" customHeight="1" x14ac:dyDescent="0.2">
      <c r="A394" s="129"/>
      <c r="B394" s="129"/>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row>
    <row r="395" spans="1:26" ht="12.75" customHeight="1" x14ac:dyDescent="0.2">
      <c r="A395" s="129"/>
      <c r="B395" s="129"/>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row>
    <row r="396" spans="1:26" ht="12.75" customHeight="1" x14ac:dyDescent="0.2">
      <c r="A396" s="129"/>
      <c r="B396" s="129"/>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row>
    <row r="397" spans="1:26" ht="12.75" customHeight="1" x14ac:dyDescent="0.2">
      <c r="A397" s="129"/>
      <c r="B397" s="129"/>
      <c r="C397" s="129"/>
      <c r="D397" s="129"/>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row>
    <row r="398" spans="1:26" ht="12.75" customHeight="1" x14ac:dyDescent="0.2">
      <c r="A398" s="129"/>
      <c r="B398" s="129"/>
      <c r="C398" s="129"/>
      <c r="D398" s="129"/>
      <c r="E398" s="129"/>
      <c r="F398" s="129"/>
      <c r="G398" s="129"/>
      <c r="H398" s="129"/>
      <c r="I398" s="129"/>
      <c r="J398" s="129"/>
      <c r="K398" s="129"/>
      <c r="L398" s="129"/>
      <c r="M398" s="129"/>
      <c r="N398" s="129"/>
      <c r="O398" s="129"/>
      <c r="P398" s="129"/>
      <c r="Q398" s="129"/>
      <c r="R398" s="129"/>
      <c r="S398" s="129"/>
      <c r="T398" s="129"/>
      <c r="U398" s="129"/>
      <c r="V398" s="129"/>
      <c r="W398" s="129"/>
      <c r="X398" s="129"/>
      <c r="Y398" s="129"/>
      <c r="Z398" s="129"/>
    </row>
    <row r="399" spans="1:26" ht="12.75" customHeight="1" x14ac:dyDescent="0.2">
      <c r="A399" s="129"/>
      <c r="B399" s="129"/>
      <c r="C399" s="129"/>
      <c r="D399" s="129"/>
      <c r="E399" s="129"/>
      <c r="F399" s="129"/>
      <c r="G399" s="129"/>
      <c r="H399" s="129"/>
      <c r="I399" s="129"/>
      <c r="J399" s="129"/>
      <c r="K399" s="129"/>
      <c r="L399" s="129"/>
      <c r="M399" s="129"/>
      <c r="N399" s="129"/>
      <c r="O399" s="129"/>
      <c r="P399" s="129"/>
      <c r="Q399" s="129"/>
      <c r="R399" s="129"/>
      <c r="S399" s="129"/>
      <c r="T399" s="129"/>
      <c r="U399" s="129"/>
      <c r="V399" s="129"/>
      <c r="W399" s="129"/>
      <c r="X399" s="129"/>
      <c r="Y399" s="129"/>
      <c r="Z399" s="129"/>
    </row>
    <row r="400" spans="1:26" ht="12.75" customHeight="1" x14ac:dyDescent="0.2">
      <c r="A400" s="129"/>
      <c r="B400" s="129"/>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row>
    <row r="401" spans="1:26" ht="12.75" customHeight="1" x14ac:dyDescent="0.2">
      <c r="A401" s="129"/>
      <c r="B401" s="129"/>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row>
    <row r="402" spans="1:26" ht="12.75" customHeight="1" x14ac:dyDescent="0.2">
      <c r="A402" s="129"/>
      <c r="B402" s="129"/>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row>
    <row r="403" spans="1:26" ht="12.75" customHeight="1" x14ac:dyDescent="0.2">
      <c r="A403" s="129"/>
      <c r="B403" s="129"/>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row>
    <row r="404" spans="1:26" ht="12.75" customHeight="1" x14ac:dyDescent="0.2">
      <c r="A404" s="129"/>
      <c r="B404" s="129"/>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row>
    <row r="405" spans="1:26" ht="12.75" customHeight="1" x14ac:dyDescent="0.2">
      <c r="A405" s="129"/>
      <c r="B405" s="129"/>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row>
    <row r="406" spans="1:26" ht="12.75" customHeight="1" x14ac:dyDescent="0.2">
      <c r="A406" s="129"/>
      <c r="B406" s="129"/>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row>
    <row r="407" spans="1:26" ht="12.75" customHeight="1" x14ac:dyDescent="0.2">
      <c r="A407" s="129"/>
      <c r="B407" s="129"/>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row>
    <row r="408" spans="1:26" ht="12.75" customHeight="1" x14ac:dyDescent="0.2">
      <c r="A408" s="129"/>
      <c r="B408" s="129"/>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row>
    <row r="409" spans="1:26" ht="12.75" customHeight="1" x14ac:dyDescent="0.2">
      <c r="A409" s="129"/>
      <c r="B409" s="129"/>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row>
    <row r="410" spans="1:26" ht="12.75" customHeight="1" x14ac:dyDescent="0.2">
      <c r="A410" s="129"/>
      <c r="B410" s="129"/>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row>
    <row r="411" spans="1:26" ht="12.75" customHeight="1" x14ac:dyDescent="0.2">
      <c r="A411" s="129"/>
      <c r="B411" s="129"/>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row>
    <row r="412" spans="1:26" ht="12.75" customHeight="1" x14ac:dyDescent="0.2">
      <c r="A412" s="129"/>
      <c r="B412" s="129"/>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row>
    <row r="413" spans="1:26" ht="12.75" customHeight="1" x14ac:dyDescent="0.2">
      <c r="A413" s="129"/>
      <c r="B413" s="129"/>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row>
    <row r="414" spans="1:26" ht="12.75" customHeight="1" x14ac:dyDescent="0.2">
      <c r="A414" s="129"/>
      <c r="B414" s="129"/>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row>
    <row r="415" spans="1:26" ht="12.75" customHeight="1" x14ac:dyDescent="0.2">
      <c r="A415" s="129"/>
      <c r="B415" s="129"/>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row>
    <row r="416" spans="1:26" ht="12.75" customHeight="1" x14ac:dyDescent="0.2">
      <c r="A416" s="129"/>
      <c r="B416" s="129"/>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row>
    <row r="417" spans="1:26" ht="12.75" customHeight="1" x14ac:dyDescent="0.2">
      <c r="A417" s="129"/>
      <c r="B417" s="129"/>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row>
    <row r="418" spans="1:26" ht="12.75" customHeight="1" x14ac:dyDescent="0.2">
      <c r="A418" s="129"/>
      <c r="B418" s="129"/>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row>
    <row r="419" spans="1:26" ht="12.75" customHeight="1" x14ac:dyDescent="0.2">
      <c r="A419" s="129"/>
      <c r="B419" s="129"/>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row>
    <row r="420" spans="1:26" ht="12.75" customHeight="1" x14ac:dyDescent="0.2">
      <c r="A420" s="129"/>
      <c r="B420" s="129"/>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row>
    <row r="421" spans="1:26" ht="12.75" customHeight="1" x14ac:dyDescent="0.2">
      <c r="A421" s="129"/>
      <c r="B421" s="129"/>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row>
    <row r="422" spans="1:26" ht="12.75" customHeight="1" x14ac:dyDescent="0.2">
      <c r="A422" s="129"/>
      <c r="B422" s="129"/>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row>
    <row r="423" spans="1:26" ht="12.75" customHeight="1" x14ac:dyDescent="0.2">
      <c r="A423" s="129"/>
      <c r="B423" s="129"/>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row>
    <row r="424" spans="1:26" ht="12.75" customHeight="1" x14ac:dyDescent="0.2">
      <c r="A424" s="129"/>
      <c r="B424" s="129"/>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row>
    <row r="425" spans="1:26" ht="12.75" customHeight="1" x14ac:dyDescent="0.2">
      <c r="A425" s="129"/>
      <c r="B425" s="129"/>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row>
    <row r="426" spans="1:26" ht="12.75" customHeight="1" x14ac:dyDescent="0.2">
      <c r="A426" s="129"/>
      <c r="B426" s="129"/>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row>
    <row r="427" spans="1:26" ht="12.75" customHeight="1" x14ac:dyDescent="0.2">
      <c r="A427" s="129"/>
      <c r="B427" s="129"/>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row>
    <row r="428" spans="1:26" ht="12.75" customHeight="1" x14ac:dyDescent="0.2">
      <c r="A428" s="129"/>
      <c r="B428" s="129"/>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row>
    <row r="429" spans="1:26" ht="12.75" customHeight="1" x14ac:dyDescent="0.2">
      <c r="A429" s="129"/>
      <c r="B429" s="129"/>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row>
    <row r="430" spans="1:26" ht="12.75" customHeight="1" x14ac:dyDescent="0.2">
      <c r="A430" s="129"/>
      <c r="B430" s="129"/>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row>
    <row r="431" spans="1:26" ht="12.75" customHeight="1" x14ac:dyDescent="0.2">
      <c r="A431" s="129"/>
      <c r="B431" s="129"/>
      <c r="C431" s="129"/>
      <c r="D431" s="129"/>
      <c r="E431" s="129"/>
      <c r="F431" s="129"/>
      <c r="G431" s="129"/>
      <c r="H431" s="129"/>
      <c r="I431" s="129"/>
      <c r="J431" s="129"/>
      <c r="K431" s="129"/>
      <c r="L431" s="129"/>
      <c r="M431" s="129"/>
      <c r="N431" s="129"/>
      <c r="O431" s="129"/>
      <c r="P431" s="129"/>
      <c r="Q431" s="129"/>
      <c r="R431" s="129"/>
      <c r="S431" s="129"/>
      <c r="T431" s="129"/>
      <c r="U431" s="129"/>
      <c r="V431" s="129"/>
      <c r="W431" s="129"/>
      <c r="X431" s="129"/>
      <c r="Y431" s="129"/>
      <c r="Z431" s="129"/>
    </row>
    <row r="432" spans="1:26" ht="12.75" customHeight="1" x14ac:dyDescent="0.2">
      <c r="A432" s="129"/>
      <c r="B432" s="129"/>
      <c r="C432" s="129"/>
      <c r="D432" s="129"/>
      <c r="E432" s="129"/>
      <c r="F432" s="129"/>
      <c r="G432" s="129"/>
      <c r="H432" s="129"/>
      <c r="I432" s="129"/>
      <c r="J432" s="129"/>
      <c r="K432" s="129"/>
      <c r="L432" s="129"/>
      <c r="M432" s="129"/>
      <c r="N432" s="129"/>
      <c r="O432" s="129"/>
      <c r="P432" s="129"/>
      <c r="Q432" s="129"/>
      <c r="R432" s="129"/>
      <c r="S432" s="129"/>
      <c r="T432" s="129"/>
      <c r="U432" s="129"/>
      <c r="V432" s="129"/>
      <c r="W432" s="129"/>
      <c r="X432" s="129"/>
      <c r="Y432" s="129"/>
      <c r="Z432" s="129"/>
    </row>
    <row r="433" spans="1:26" ht="12.75" customHeight="1" x14ac:dyDescent="0.2">
      <c r="A433" s="129"/>
      <c r="B433" s="129"/>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row>
    <row r="434" spans="1:26" ht="12.75" customHeight="1" x14ac:dyDescent="0.2">
      <c r="A434" s="129"/>
      <c r="B434" s="129"/>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row>
    <row r="435" spans="1:26" ht="12.75" customHeight="1" x14ac:dyDescent="0.2">
      <c r="A435" s="129"/>
      <c r="B435" s="129"/>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row>
    <row r="436" spans="1:26" ht="12.75" customHeight="1" x14ac:dyDescent="0.2">
      <c r="A436" s="129"/>
      <c r="B436" s="129"/>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row>
    <row r="437" spans="1:26" ht="12.75" customHeight="1" x14ac:dyDescent="0.2">
      <c r="A437" s="129"/>
      <c r="B437" s="129"/>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row>
    <row r="438" spans="1:26" ht="12.75" customHeight="1" x14ac:dyDescent="0.2">
      <c r="A438" s="129"/>
      <c r="B438" s="129"/>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row>
    <row r="439" spans="1:26" ht="12.75" customHeight="1" x14ac:dyDescent="0.2">
      <c r="A439" s="129"/>
      <c r="B439" s="129"/>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row>
    <row r="440" spans="1:26" ht="12.75" customHeight="1" x14ac:dyDescent="0.2">
      <c r="A440" s="129"/>
      <c r="B440" s="129"/>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row>
    <row r="441" spans="1:26" ht="12.75" customHeight="1" x14ac:dyDescent="0.2">
      <c r="A441" s="129"/>
      <c r="B441" s="129"/>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row>
    <row r="442" spans="1:26" ht="12.75" customHeight="1" x14ac:dyDescent="0.2">
      <c r="A442" s="129"/>
      <c r="B442" s="129"/>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row>
    <row r="443" spans="1:26" ht="12.75" customHeight="1" x14ac:dyDescent="0.2">
      <c r="A443" s="129"/>
      <c r="B443" s="129"/>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row>
    <row r="444" spans="1:26" ht="12.75" customHeight="1" x14ac:dyDescent="0.2">
      <c r="A444" s="129"/>
      <c r="B444" s="129"/>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row>
    <row r="445" spans="1:26" ht="12.75" customHeight="1" x14ac:dyDescent="0.2">
      <c r="A445" s="129"/>
      <c r="B445" s="129"/>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row>
    <row r="446" spans="1:26" ht="12.75" customHeight="1" x14ac:dyDescent="0.2">
      <c r="A446" s="129"/>
      <c r="B446" s="129"/>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row>
    <row r="447" spans="1:26" ht="12.75" customHeight="1" x14ac:dyDescent="0.2">
      <c r="A447" s="129"/>
      <c r="B447" s="129"/>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row>
    <row r="448" spans="1:26" ht="12.75" customHeight="1" x14ac:dyDescent="0.2">
      <c r="A448" s="129"/>
      <c r="B448" s="129"/>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row>
    <row r="449" spans="1:26" ht="12.75" customHeight="1" x14ac:dyDescent="0.2">
      <c r="A449" s="129"/>
      <c r="B449" s="129"/>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row>
    <row r="450" spans="1:26" ht="12.75" customHeight="1" x14ac:dyDescent="0.2">
      <c r="A450" s="129"/>
      <c r="B450" s="129"/>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row>
    <row r="451" spans="1:26" ht="12.75" customHeight="1" x14ac:dyDescent="0.2">
      <c r="A451" s="129"/>
      <c r="B451" s="129"/>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row>
    <row r="452" spans="1:26" ht="12.75" customHeight="1" x14ac:dyDescent="0.2">
      <c r="A452" s="129"/>
      <c r="B452" s="129"/>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row>
    <row r="453" spans="1:26" ht="12.75" customHeight="1" x14ac:dyDescent="0.2">
      <c r="A453" s="129"/>
      <c r="B453" s="129"/>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row>
    <row r="454" spans="1:26" ht="12.75" customHeight="1" x14ac:dyDescent="0.2">
      <c r="A454" s="129"/>
      <c r="B454" s="129"/>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row>
    <row r="455" spans="1:26" ht="12.75" customHeight="1" x14ac:dyDescent="0.2">
      <c r="A455" s="129"/>
      <c r="B455" s="129"/>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row>
    <row r="456" spans="1:26" ht="12.75" customHeight="1" x14ac:dyDescent="0.2">
      <c r="A456" s="129"/>
      <c r="B456" s="129"/>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row>
    <row r="457" spans="1:26" ht="12.75" customHeight="1" x14ac:dyDescent="0.2">
      <c r="A457" s="129"/>
      <c r="B457" s="129"/>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row>
    <row r="458" spans="1:26" ht="12.75" customHeight="1" x14ac:dyDescent="0.2">
      <c r="A458" s="129"/>
      <c r="B458" s="129"/>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row>
    <row r="459" spans="1:26" ht="12.75" customHeight="1" x14ac:dyDescent="0.2">
      <c r="A459" s="129"/>
      <c r="B459" s="129"/>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row>
    <row r="460" spans="1:26" ht="12.75" customHeight="1" x14ac:dyDescent="0.2">
      <c r="A460" s="129"/>
      <c r="B460" s="129"/>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row>
    <row r="461" spans="1:26" ht="12.75" customHeight="1" x14ac:dyDescent="0.2">
      <c r="A461" s="129"/>
      <c r="B461" s="129"/>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row>
    <row r="462" spans="1:26" ht="12.75" customHeight="1" x14ac:dyDescent="0.2">
      <c r="A462" s="129"/>
      <c r="B462" s="129"/>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row>
    <row r="463" spans="1:26" ht="12.75" customHeight="1" x14ac:dyDescent="0.2">
      <c r="A463" s="129"/>
      <c r="B463" s="129"/>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row>
    <row r="464" spans="1:26" ht="12.75" customHeight="1" x14ac:dyDescent="0.2">
      <c r="A464" s="129"/>
      <c r="B464" s="129"/>
      <c r="C464" s="129"/>
      <c r="D464" s="129"/>
      <c r="E464" s="129"/>
      <c r="F464" s="129"/>
      <c r="G464" s="129"/>
      <c r="H464" s="129"/>
      <c r="I464" s="129"/>
      <c r="J464" s="129"/>
      <c r="K464" s="129"/>
      <c r="L464" s="129"/>
      <c r="M464" s="129"/>
      <c r="N464" s="129"/>
      <c r="O464" s="129"/>
      <c r="P464" s="129"/>
      <c r="Q464" s="129"/>
      <c r="R464" s="129"/>
      <c r="S464" s="129"/>
      <c r="T464" s="129"/>
      <c r="U464" s="129"/>
      <c r="V464" s="129"/>
      <c r="W464" s="129"/>
      <c r="X464" s="129"/>
      <c r="Y464" s="129"/>
      <c r="Z464" s="129"/>
    </row>
    <row r="465" spans="1:26" ht="12.75" customHeight="1" x14ac:dyDescent="0.2">
      <c r="A465" s="129"/>
      <c r="B465" s="129"/>
      <c r="C465" s="129"/>
      <c r="D465" s="129"/>
      <c r="E465" s="129"/>
      <c r="F465" s="129"/>
      <c r="G465" s="129"/>
      <c r="H465" s="129"/>
      <c r="I465" s="129"/>
      <c r="J465" s="129"/>
      <c r="K465" s="129"/>
      <c r="L465" s="129"/>
      <c r="M465" s="129"/>
      <c r="N465" s="129"/>
      <c r="O465" s="129"/>
      <c r="P465" s="129"/>
      <c r="Q465" s="129"/>
      <c r="R465" s="129"/>
      <c r="S465" s="129"/>
      <c r="T465" s="129"/>
      <c r="U465" s="129"/>
      <c r="V465" s="129"/>
      <c r="W465" s="129"/>
      <c r="X465" s="129"/>
      <c r="Y465" s="129"/>
      <c r="Z465" s="129"/>
    </row>
    <row r="466" spans="1:26" ht="12.75" customHeight="1" x14ac:dyDescent="0.2">
      <c r="A466" s="129"/>
      <c r="B466" s="129"/>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row>
    <row r="467" spans="1:26" ht="12.75" customHeight="1" x14ac:dyDescent="0.2">
      <c r="A467" s="129"/>
      <c r="B467" s="129"/>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row>
    <row r="468" spans="1:26" ht="12.75" customHeight="1" x14ac:dyDescent="0.2">
      <c r="A468" s="129"/>
      <c r="B468" s="129"/>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row>
    <row r="469" spans="1:26" ht="12.75" customHeight="1" x14ac:dyDescent="0.2">
      <c r="A469" s="129"/>
      <c r="B469" s="129"/>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row>
    <row r="470" spans="1:26" ht="12.75" customHeight="1" x14ac:dyDescent="0.2">
      <c r="A470" s="129"/>
      <c r="B470" s="129"/>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row>
    <row r="471" spans="1:26" ht="12.75" customHeight="1" x14ac:dyDescent="0.2">
      <c r="A471" s="129"/>
      <c r="B471" s="129"/>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row>
    <row r="472" spans="1:26" ht="12.75" customHeight="1" x14ac:dyDescent="0.2">
      <c r="A472" s="129"/>
      <c r="B472" s="129"/>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row>
    <row r="473" spans="1:26" ht="12.75" customHeight="1" x14ac:dyDescent="0.2">
      <c r="A473" s="129"/>
      <c r="B473" s="129"/>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row>
    <row r="474" spans="1:26" ht="12.75" customHeight="1" x14ac:dyDescent="0.2">
      <c r="A474" s="129"/>
      <c r="B474" s="129"/>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row>
    <row r="475" spans="1:26" ht="12.75" customHeight="1" x14ac:dyDescent="0.2">
      <c r="A475" s="129"/>
      <c r="B475" s="129"/>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row>
    <row r="476" spans="1:26" ht="12.75" customHeight="1" x14ac:dyDescent="0.2">
      <c r="A476" s="129"/>
      <c r="B476" s="129"/>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row>
    <row r="477" spans="1:26" ht="12.75" customHeight="1" x14ac:dyDescent="0.2">
      <c r="A477" s="129"/>
      <c r="B477" s="129"/>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row>
    <row r="478" spans="1:26" ht="12.75" customHeight="1" x14ac:dyDescent="0.2">
      <c r="A478" s="129"/>
      <c r="B478" s="129"/>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row>
    <row r="479" spans="1:26" ht="12.75" customHeight="1" x14ac:dyDescent="0.2">
      <c r="A479" s="129"/>
      <c r="B479" s="129"/>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row>
    <row r="480" spans="1:26" ht="12.75" customHeight="1" x14ac:dyDescent="0.2">
      <c r="A480" s="129"/>
      <c r="B480" s="129"/>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row>
    <row r="481" spans="1:26" ht="12.75" customHeight="1" x14ac:dyDescent="0.2">
      <c r="A481" s="129"/>
      <c r="B481" s="129"/>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row>
    <row r="482" spans="1:26" ht="12.75" customHeight="1" x14ac:dyDescent="0.2">
      <c r="A482" s="129"/>
      <c r="B482" s="129"/>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row>
    <row r="483" spans="1:26" ht="12.75" customHeight="1" x14ac:dyDescent="0.2">
      <c r="A483" s="129"/>
      <c r="B483" s="129"/>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row>
    <row r="484" spans="1:26" ht="12.75" customHeight="1" x14ac:dyDescent="0.2">
      <c r="A484" s="129"/>
      <c r="B484" s="129"/>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row>
    <row r="485" spans="1:26" ht="12.75" customHeight="1" x14ac:dyDescent="0.2">
      <c r="A485" s="129"/>
      <c r="B485" s="129"/>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row>
    <row r="486" spans="1:26" ht="12.75" customHeight="1" x14ac:dyDescent="0.2">
      <c r="A486" s="129"/>
      <c r="B486" s="129"/>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row>
    <row r="487" spans="1:26" ht="12.75" customHeight="1" x14ac:dyDescent="0.2">
      <c r="A487" s="129"/>
      <c r="B487" s="129"/>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row>
    <row r="488" spans="1:26" ht="12.75" customHeight="1" x14ac:dyDescent="0.2">
      <c r="A488" s="129"/>
      <c r="B488" s="129"/>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row>
    <row r="489" spans="1:26" ht="12.75" customHeight="1" x14ac:dyDescent="0.2">
      <c r="A489" s="129"/>
      <c r="B489" s="129"/>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row>
    <row r="490" spans="1:26" ht="12.75" customHeight="1" x14ac:dyDescent="0.2">
      <c r="A490" s="129"/>
      <c r="B490" s="129"/>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row>
    <row r="491" spans="1:26" ht="12.75" customHeight="1" x14ac:dyDescent="0.2">
      <c r="A491" s="129"/>
      <c r="B491" s="129"/>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row>
    <row r="492" spans="1:26" ht="12.75" customHeight="1" x14ac:dyDescent="0.2">
      <c r="A492" s="129"/>
      <c r="B492" s="129"/>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row>
    <row r="493" spans="1:26" ht="12.75" customHeight="1" x14ac:dyDescent="0.2">
      <c r="A493" s="129"/>
      <c r="B493" s="129"/>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row>
    <row r="494" spans="1:26" ht="12.75" customHeight="1" x14ac:dyDescent="0.2">
      <c r="A494" s="129"/>
      <c r="B494" s="129"/>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row>
    <row r="495" spans="1:26" ht="12.75" customHeight="1" x14ac:dyDescent="0.2">
      <c r="A495" s="129"/>
      <c r="B495" s="129"/>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row>
    <row r="496" spans="1:26" ht="12.75" customHeight="1" x14ac:dyDescent="0.2">
      <c r="A496" s="129"/>
      <c r="B496" s="129"/>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row>
    <row r="497" spans="1:26" ht="12.75" customHeight="1" x14ac:dyDescent="0.2">
      <c r="A497" s="129"/>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row>
    <row r="498" spans="1:26" ht="12.75" customHeight="1" x14ac:dyDescent="0.2">
      <c r="A498" s="129"/>
      <c r="B498" s="129"/>
      <c r="C498" s="129"/>
      <c r="D498" s="129"/>
      <c r="E498" s="129"/>
      <c r="F498" s="129"/>
      <c r="G498" s="129"/>
      <c r="H498" s="129"/>
      <c r="I498" s="129"/>
      <c r="J498" s="129"/>
      <c r="K498" s="129"/>
      <c r="L498" s="129"/>
      <c r="M498" s="129"/>
      <c r="N498" s="129"/>
      <c r="O498" s="129"/>
      <c r="P498" s="129"/>
      <c r="Q498" s="129"/>
      <c r="R498" s="129"/>
      <c r="S498" s="129"/>
      <c r="T498" s="129"/>
      <c r="U498" s="129"/>
      <c r="V498" s="129"/>
      <c r="W498" s="129"/>
      <c r="X498" s="129"/>
      <c r="Y498" s="129"/>
      <c r="Z498" s="129"/>
    </row>
    <row r="499" spans="1:26" ht="12.75" customHeight="1" x14ac:dyDescent="0.2">
      <c r="A499" s="129"/>
      <c r="B499" s="129"/>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129"/>
      <c r="Y499" s="129"/>
      <c r="Z499" s="129"/>
    </row>
    <row r="500" spans="1:26" ht="12.75" customHeight="1" x14ac:dyDescent="0.2">
      <c r="A500" s="129"/>
      <c r="B500" s="129"/>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row>
    <row r="501" spans="1:26" ht="12.75" customHeight="1" x14ac:dyDescent="0.2">
      <c r="A501" s="129"/>
      <c r="B501" s="129"/>
      <c r="C501" s="129"/>
      <c r="D501" s="129"/>
      <c r="E501" s="129"/>
      <c r="F501" s="129"/>
      <c r="G501" s="129"/>
      <c r="H501" s="129"/>
      <c r="I501" s="129"/>
      <c r="J501" s="129"/>
      <c r="K501" s="129"/>
      <c r="L501" s="129"/>
      <c r="M501" s="129"/>
      <c r="N501" s="129"/>
      <c r="O501" s="129"/>
      <c r="P501" s="129"/>
      <c r="Q501" s="129"/>
      <c r="R501" s="129"/>
      <c r="S501" s="129"/>
      <c r="T501" s="129"/>
      <c r="U501" s="129"/>
      <c r="V501" s="129"/>
      <c r="W501" s="129"/>
      <c r="X501" s="129"/>
      <c r="Y501" s="129"/>
      <c r="Z501" s="129"/>
    </row>
    <row r="502" spans="1:26" ht="12.75" customHeight="1" x14ac:dyDescent="0.2">
      <c r="A502" s="129"/>
      <c r="B502" s="129"/>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row>
    <row r="503" spans="1:26" ht="12.75" customHeight="1" x14ac:dyDescent="0.2">
      <c r="A503" s="129"/>
      <c r="B503" s="129"/>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row>
    <row r="504" spans="1:26" ht="12.75" customHeight="1" x14ac:dyDescent="0.2">
      <c r="A504" s="129"/>
      <c r="B504" s="129"/>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row>
    <row r="505" spans="1:26" ht="12.75" customHeight="1" x14ac:dyDescent="0.2">
      <c r="A505" s="129"/>
      <c r="B505" s="129"/>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row>
    <row r="506" spans="1:26" ht="12.75" customHeight="1" x14ac:dyDescent="0.2">
      <c r="A506" s="129"/>
      <c r="B506" s="129"/>
      <c r="C506" s="129"/>
      <c r="D506" s="129"/>
      <c r="E506" s="129"/>
      <c r="F506" s="129"/>
      <c r="G506" s="129"/>
      <c r="H506" s="129"/>
      <c r="I506" s="129"/>
      <c r="J506" s="129"/>
      <c r="K506" s="129"/>
      <c r="L506" s="129"/>
      <c r="M506" s="129"/>
      <c r="N506" s="129"/>
      <c r="O506" s="129"/>
      <c r="P506" s="129"/>
      <c r="Q506" s="129"/>
      <c r="R506" s="129"/>
      <c r="S506" s="129"/>
      <c r="T506" s="129"/>
      <c r="U506" s="129"/>
      <c r="V506" s="129"/>
      <c r="W506" s="129"/>
      <c r="X506" s="129"/>
      <c r="Y506" s="129"/>
      <c r="Z506" s="129"/>
    </row>
    <row r="507" spans="1:26" ht="12.75" customHeight="1" x14ac:dyDescent="0.2">
      <c r="A507" s="129"/>
      <c r="B507" s="129"/>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129"/>
      <c r="Y507" s="129"/>
      <c r="Z507" s="129"/>
    </row>
    <row r="508" spans="1:26" ht="12.75" customHeight="1" x14ac:dyDescent="0.2">
      <c r="A508" s="129"/>
      <c r="B508" s="129"/>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row>
    <row r="509" spans="1:26" ht="12.75" customHeight="1" x14ac:dyDescent="0.2">
      <c r="A509" s="129"/>
      <c r="B509" s="129"/>
      <c r="C509" s="129"/>
      <c r="D509" s="129"/>
      <c r="E509" s="129"/>
      <c r="F509" s="129"/>
      <c r="G509" s="129"/>
      <c r="H509" s="129"/>
      <c r="I509" s="129"/>
      <c r="J509" s="129"/>
      <c r="K509" s="129"/>
      <c r="L509" s="129"/>
      <c r="M509" s="129"/>
      <c r="N509" s="129"/>
      <c r="O509" s="129"/>
      <c r="P509" s="129"/>
      <c r="Q509" s="129"/>
      <c r="R509" s="129"/>
      <c r="S509" s="129"/>
      <c r="T509" s="129"/>
      <c r="U509" s="129"/>
      <c r="V509" s="129"/>
      <c r="W509" s="129"/>
      <c r="X509" s="129"/>
      <c r="Y509" s="129"/>
      <c r="Z509" s="129"/>
    </row>
    <row r="510" spans="1:26" ht="12.75" customHeight="1" x14ac:dyDescent="0.2">
      <c r="A510" s="129"/>
      <c r="B510" s="129"/>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29"/>
      <c r="Z510" s="129"/>
    </row>
    <row r="511" spans="1:26" ht="12.75" customHeight="1" x14ac:dyDescent="0.2">
      <c r="A511" s="129"/>
      <c r="B511" s="129"/>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row>
    <row r="512" spans="1:26" ht="12.75" customHeight="1" x14ac:dyDescent="0.2">
      <c r="A512" s="129"/>
      <c r="B512" s="129"/>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row>
    <row r="513" spans="1:26" ht="12.75" customHeight="1" x14ac:dyDescent="0.2">
      <c r="A513" s="129"/>
      <c r="B513" s="129"/>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row>
    <row r="514" spans="1:26" ht="12.75" customHeight="1" x14ac:dyDescent="0.2">
      <c r="A514" s="129"/>
      <c r="B514" s="129"/>
      <c r="C514" s="129"/>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row>
    <row r="515" spans="1:26" ht="12.75" customHeight="1" x14ac:dyDescent="0.2">
      <c r="A515" s="129"/>
      <c r="B515" s="129"/>
      <c r="C515" s="129"/>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row>
    <row r="516" spans="1:26" ht="12.75" customHeight="1" x14ac:dyDescent="0.2">
      <c r="A516" s="129"/>
      <c r="B516" s="129"/>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row>
    <row r="517" spans="1:26" ht="12.75" customHeight="1" x14ac:dyDescent="0.2">
      <c r="A517" s="129"/>
      <c r="B517" s="129"/>
      <c r="C517" s="129"/>
      <c r="D517" s="129"/>
      <c r="E517" s="129"/>
      <c r="F517" s="129"/>
      <c r="G517" s="129"/>
      <c r="H517" s="129"/>
      <c r="I517" s="129"/>
      <c r="J517" s="129"/>
      <c r="K517" s="129"/>
      <c r="L517" s="129"/>
      <c r="M517" s="129"/>
      <c r="N517" s="129"/>
      <c r="O517" s="129"/>
      <c r="P517" s="129"/>
      <c r="Q517" s="129"/>
      <c r="R517" s="129"/>
      <c r="S517" s="129"/>
      <c r="T517" s="129"/>
      <c r="U517" s="129"/>
      <c r="V517" s="129"/>
      <c r="W517" s="129"/>
      <c r="X517" s="129"/>
      <c r="Y517" s="129"/>
      <c r="Z517" s="129"/>
    </row>
    <row r="518" spans="1:26" ht="12.75" customHeight="1" x14ac:dyDescent="0.2">
      <c r="A518" s="129"/>
      <c r="B518" s="129"/>
      <c r="C518" s="129"/>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row>
    <row r="519" spans="1:26" ht="12.75" customHeight="1" x14ac:dyDescent="0.2">
      <c r="A519" s="129"/>
      <c r="B519" s="129"/>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129"/>
      <c r="Y519" s="129"/>
      <c r="Z519" s="129"/>
    </row>
    <row r="520" spans="1:26" ht="12.75" customHeight="1" x14ac:dyDescent="0.2">
      <c r="A520" s="129"/>
      <c r="B520" s="129"/>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row>
    <row r="521" spans="1:26" ht="12.75" customHeight="1" x14ac:dyDescent="0.2">
      <c r="A521" s="129"/>
      <c r="B521" s="129"/>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row>
    <row r="522" spans="1:26" ht="12.75" customHeight="1" x14ac:dyDescent="0.2">
      <c r="A522" s="129"/>
      <c r="B522" s="129"/>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row>
    <row r="523" spans="1:26" ht="12.75" customHeight="1" x14ac:dyDescent="0.2">
      <c r="A523" s="129"/>
      <c r="B523" s="129"/>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row>
    <row r="524" spans="1:26" ht="12.75" customHeight="1" x14ac:dyDescent="0.2">
      <c r="A524" s="129"/>
      <c r="B524" s="129"/>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row>
    <row r="525" spans="1:26" ht="12.75" customHeight="1" x14ac:dyDescent="0.2">
      <c r="A525" s="129"/>
      <c r="B525" s="129"/>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row>
    <row r="526" spans="1:26" ht="12.75" customHeight="1" x14ac:dyDescent="0.2">
      <c r="A526" s="129"/>
      <c r="B526" s="129"/>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row>
    <row r="527" spans="1:26" ht="12.75" customHeight="1" x14ac:dyDescent="0.2">
      <c r="A527" s="129"/>
      <c r="B527" s="129"/>
      <c r="C527" s="129"/>
      <c r="D527" s="129"/>
      <c r="E527" s="129"/>
      <c r="F527" s="129"/>
      <c r="G527" s="129"/>
      <c r="H527" s="129"/>
      <c r="I527" s="129"/>
      <c r="J527" s="129"/>
      <c r="K527" s="129"/>
      <c r="L527" s="129"/>
      <c r="M527" s="129"/>
      <c r="N527" s="129"/>
      <c r="O527" s="129"/>
      <c r="P527" s="129"/>
      <c r="Q527" s="129"/>
      <c r="R527" s="129"/>
      <c r="S527" s="129"/>
      <c r="T527" s="129"/>
      <c r="U527" s="129"/>
      <c r="V527" s="129"/>
      <c r="W527" s="129"/>
      <c r="X527" s="129"/>
      <c r="Y527" s="129"/>
      <c r="Z527" s="129"/>
    </row>
    <row r="528" spans="1:26" ht="12.75" customHeight="1" x14ac:dyDescent="0.2">
      <c r="A528" s="129"/>
      <c r="B528" s="129"/>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row>
    <row r="529" spans="1:26" ht="12.75" customHeight="1" x14ac:dyDescent="0.2">
      <c r="A529" s="129"/>
      <c r="B529" s="129"/>
      <c r="C529" s="129"/>
      <c r="D529" s="129"/>
      <c r="E529" s="129"/>
      <c r="F529" s="129"/>
      <c r="G529" s="129"/>
      <c r="H529" s="129"/>
      <c r="I529" s="129"/>
      <c r="J529" s="129"/>
      <c r="K529" s="129"/>
      <c r="L529" s="129"/>
      <c r="M529" s="129"/>
      <c r="N529" s="129"/>
      <c r="O529" s="129"/>
      <c r="P529" s="129"/>
      <c r="Q529" s="129"/>
      <c r="R529" s="129"/>
      <c r="S529" s="129"/>
      <c r="T529" s="129"/>
      <c r="U529" s="129"/>
      <c r="V529" s="129"/>
      <c r="W529" s="129"/>
      <c r="X529" s="129"/>
      <c r="Y529" s="129"/>
      <c r="Z529" s="129"/>
    </row>
    <row r="530" spans="1:26" ht="12.75" customHeight="1" x14ac:dyDescent="0.2">
      <c r="A530" s="129"/>
      <c r="B530" s="129"/>
      <c r="C530" s="129"/>
      <c r="D530" s="129"/>
      <c r="E530" s="129"/>
      <c r="F530" s="129"/>
      <c r="G530" s="129"/>
      <c r="H530" s="129"/>
      <c r="I530" s="129"/>
      <c r="J530" s="129"/>
      <c r="K530" s="129"/>
      <c r="L530" s="129"/>
      <c r="M530" s="129"/>
      <c r="N530" s="129"/>
      <c r="O530" s="129"/>
      <c r="P530" s="129"/>
      <c r="Q530" s="129"/>
      <c r="R530" s="129"/>
      <c r="S530" s="129"/>
      <c r="T530" s="129"/>
      <c r="U530" s="129"/>
      <c r="V530" s="129"/>
      <c r="W530" s="129"/>
      <c r="X530" s="129"/>
      <c r="Y530" s="129"/>
      <c r="Z530" s="129"/>
    </row>
    <row r="531" spans="1:26" ht="12.75" customHeight="1" x14ac:dyDescent="0.2">
      <c r="A531" s="129"/>
      <c r="B531" s="129"/>
      <c r="C531" s="129"/>
      <c r="D531" s="129"/>
      <c r="E531" s="129"/>
      <c r="F531" s="129"/>
      <c r="G531" s="129"/>
      <c r="H531" s="129"/>
      <c r="I531" s="129"/>
      <c r="J531" s="129"/>
      <c r="K531" s="129"/>
      <c r="L531" s="129"/>
      <c r="M531" s="129"/>
      <c r="N531" s="129"/>
      <c r="O531" s="129"/>
      <c r="P531" s="129"/>
      <c r="Q531" s="129"/>
      <c r="R531" s="129"/>
      <c r="S531" s="129"/>
      <c r="T531" s="129"/>
      <c r="U531" s="129"/>
      <c r="V531" s="129"/>
      <c r="W531" s="129"/>
      <c r="X531" s="129"/>
      <c r="Y531" s="129"/>
      <c r="Z531" s="129"/>
    </row>
    <row r="532" spans="1:26" ht="12.75" customHeight="1" x14ac:dyDescent="0.2">
      <c r="A532" s="129"/>
      <c r="B532" s="129"/>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row>
    <row r="533" spans="1:26" ht="12.75" customHeight="1" x14ac:dyDescent="0.2">
      <c r="A533" s="129"/>
      <c r="B533" s="129"/>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row>
    <row r="534" spans="1:26" ht="12.75" customHeight="1" x14ac:dyDescent="0.2">
      <c r="A534" s="129"/>
      <c r="B534" s="129"/>
      <c r="C534" s="129"/>
      <c r="D534" s="129"/>
      <c r="E534" s="129"/>
      <c r="F534" s="129"/>
      <c r="G534" s="129"/>
      <c r="H534" s="129"/>
      <c r="I534" s="129"/>
      <c r="J534" s="129"/>
      <c r="K534" s="129"/>
      <c r="L534" s="129"/>
      <c r="M534" s="129"/>
      <c r="N534" s="129"/>
      <c r="O534" s="129"/>
      <c r="P534" s="129"/>
      <c r="Q534" s="129"/>
      <c r="R534" s="129"/>
      <c r="S534" s="129"/>
      <c r="T534" s="129"/>
      <c r="U534" s="129"/>
      <c r="V534" s="129"/>
      <c r="W534" s="129"/>
      <c r="X534" s="129"/>
      <c r="Y534" s="129"/>
      <c r="Z534" s="129"/>
    </row>
    <row r="535" spans="1:26" ht="12.75" customHeight="1" x14ac:dyDescent="0.2">
      <c r="A535" s="129"/>
      <c r="B535" s="129"/>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129"/>
      <c r="Y535" s="129"/>
      <c r="Z535" s="129"/>
    </row>
    <row r="536" spans="1:26" ht="12.75" customHeight="1" x14ac:dyDescent="0.2">
      <c r="A536" s="129"/>
      <c r="B536" s="129"/>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row>
    <row r="537" spans="1:26" ht="12.75" customHeight="1" x14ac:dyDescent="0.2">
      <c r="A537" s="129"/>
      <c r="B537" s="129"/>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129"/>
      <c r="Y537" s="129"/>
      <c r="Z537" s="129"/>
    </row>
    <row r="538" spans="1:26" ht="12.75" customHeight="1" x14ac:dyDescent="0.2">
      <c r="A538" s="129"/>
      <c r="B538" s="129"/>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row>
    <row r="539" spans="1:26" ht="12.75" customHeight="1" x14ac:dyDescent="0.2">
      <c r="A539" s="129"/>
      <c r="B539" s="129"/>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29"/>
    </row>
    <row r="540" spans="1:26" ht="12.75" customHeight="1" x14ac:dyDescent="0.2">
      <c r="A540" s="129"/>
      <c r="B540" s="129"/>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row>
    <row r="541" spans="1:26" ht="12.75" customHeight="1" x14ac:dyDescent="0.2">
      <c r="A541" s="129"/>
      <c r="B541" s="129"/>
      <c r="C541" s="129"/>
      <c r="D541" s="129"/>
      <c r="E541" s="129"/>
      <c r="F541" s="129"/>
      <c r="G541" s="129"/>
      <c r="H541" s="129"/>
      <c r="I541" s="129"/>
      <c r="J541" s="129"/>
      <c r="K541" s="129"/>
      <c r="L541" s="129"/>
      <c r="M541" s="129"/>
      <c r="N541" s="129"/>
      <c r="O541" s="129"/>
      <c r="P541" s="129"/>
      <c r="Q541" s="129"/>
      <c r="R541" s="129"/>
      <c r="S541" s="129"/>
      <c r="T541" s="129"/>
      <c r="U541" s="129"/>
      <c r="V541" s="129"/>
      <c r="W541" s="129"/>
      <c r="X541" s="129"/>
      <c r="Y541" s="129"/>
      <c r="Z541" s="129"/>
    </row>
    <row r="542" spans="1:26" ht="12.75" customHeight="1" x14ac:dyDescent="0.2">
      <c r="A542" s="129"/>
      <c r="B542" s="129"/>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row>
    <row r="543" spans="1:26" ht="12.75" customHeight="1" x14ac:dyDescent="0.2">
      <c r="A543" s="129"/>
      <c r="B543" s="129"/>
      <c r="C543" s="129"/>
      <c r="D543" s="129"/>
      <c r="E543" s="129"/>
      <c r="F543" s="129"/>
      <c r="G543" s="129"/>
      <c r="H543" s="129"/>
      <c r="I543" s="129"/>
      <c r="J543" s="129"/>
      <c r="K543" s="129"/>
      <c r="L543" s="129"/>
      <c r="M543" s="129"/>
      <c r="N543" s="129"/>
      <c r="O543" s="129"/>
      <c r="P543" s="129"/>
      <c r="Q543" s="129"/>
      <c r="R543" s="129"/>
      <c r="S543" s="129"/>
      <c r="T543" s="129"/>
      <c r="U543" s="129"/>
      <c r="V543" s="129"/>
      <c r="W543" s="129"/>
      <c r="X543" s="129"/>
      <c r="Y543" s="129"/>
      <c r="Z543" s="129"/>
    </row>
    <row r="544" spans="1:26" ht="12.75" customHeight="1" x14ac:dyDescent="0.2">
      <c r="A544" s="129"/>
      <c r="B544" s="129"/>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29"/>
    </row>
    <row r="545" spans="1:26" ht="12.75" customHeight="1" x14ac:dyDescent="0.2">
      <c r="A545" s="129"/>
      <c r="B545" s="129"/>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29"/>
    </row>
    <row r="546" spans="1:26" ht="12.75" customHeight="1" x14ac:dyDescent="0.2">
      <c r="A546" s="129"/>
      <c r="B546" s="129"/>
      <c r="C546" s="129"/>
      <c r="D546" s="129"/>
      <c r="E546" s="129"/>
      <c r="F546" s="129"/>
      <c r="G546" s="129"/>
      <c r="H546" s="129"/>
      <c r="I546" s="129"/>
      <c r="J546" s="129"/>
      <c r="K546" s="129"/>
      <c r="L546" s="129"/>
      <c r="M546" s="129"/>
      <c r="N546" s="129"/>
      <c r="O546" s="129"/>
      <c r="P546" s="129"/>
      <c r="Q546" s="129"/>
      <c r="R546" s="129"/>
      <c r="S546" s="129"/>
      <c r="T546" s="129"/>
      <c r="U546" s="129"/>
      <c r="V546" s="129"/>
      <c r="W546" s="129"/>
      <c r="X546" s="129"/>
      <c r="Y546" s="129"/>
      <c r="Z546" s="129"/>
    </row>
    <row r="547" spans="1:26" ht="12.75" customHeight="1" x14ac:dyDescent="0.2">
      <c r="A547" s="129"/>
      <c r="B547" s="129"/>
      <c r="C547" s="129"/>
      <c r="D547" s="129"/>
      <c r="E547" s="129"/>
      <c r="F547" s="129"/>
      <c r="G547" s="129"/>
      <c r="H547" s="129"/>
      <c r="I547" s="129"/>
      <c r="J547" s="129"/>
      <c r="K547" s="129"/>
      <c r="L547" s="129"/>
      <c r="M547" s="129"/>
      <c r="N547" s="129"/>
      <c r="O547" s="129"/>
      <c r="P547" s="129"/>
      <c r="Q547" s="129"/>
      <c r="R547" s="129"/>
      <c r="S547" s="129"/>
      <c r="T547" s="129"/>
      <c r="U547" s="129"/>
      <c r="V547" s="129"/>
      <c r="W547" s="129"/>
      <c r="X547" s="129"/>
      <c r="Y547" s="129"/>
      <c r="Z547" s="129"/>
    </row>
    <row r="548" spans="1:26" ht="12.75" customHeight="1" x14ac:dyDescent="0.2">
      <c r="A548" s="129"/>
      <c r="B548" s="129"/>
      <c r="C548" s="129"/>
      <c r="D548" s="129"/>
      <c r="E548" s="129"/>
      <c r="F548" s="129"/>
      <c r="G548" s="129"/>
      <c r="H548" s="129"/>
      <c r="I548" s="129"/>
      <c r="J548" s="129"/>
      <c r="K548" s="129"/>
      <c r="L548" s="129"/>
      <c r="M548" s="129"/>
      <c r="N548" s="129"/>
      <c r="O548" s="129"/>
      <c r="P548" s="129"/>
      <c r="Q548" s="129"/>
      <c r="R548" s="129"/>
      <c r="S548" s="129"/>
      <c r="T548" s="129"/>
      <c r="U548" s="129"/>
      <c r="V548" s="129"/>
      <c r="W548" s="129"/>
      <c r="X548" s="129"/>
      <c r="Y548" s="129"/>
      <c r="Z548" s="129"/>
    </row>
    <row r="549" spans="1:26" ht="12.75" customHeight="1" x14ac:dyDescent="0.2">
      <c r="A549" s="129"/>
      <c r="B549" s="129"/>
      <c r="C549" s="129"/>
      <c r="D549" s="129"/>
      <c r="E549" s="129"/>
      <c r="F549" s="129"/>
      <c r="G549" s="129"/>
      <c r="H549" s="129"/>
      <c r="I549" s="129"/>
      <c r="J549" s="129"/>
      <c r="K549" s="129"/>
      <c r="L549" s="129"/>
      <c r="M549" s="129"/>
      <c r="N549" s="129"/>
      <c r="O549" s="129"/>
      <c r="P549" s="129"/>
      <c r="Q549" s="129"/>
      <c r="R549" s="129"/>
      <c r="S549" s="129"/>
      <c r="T549" s="129"/>
      <c r="U549" s="129"/>
      <c r="V549" s="129"/>
      <c r="W549" s="129"/>
      <c r="X549" s="129"/>
      <c r="Y549" s="129"/>
      <c r="Z549" s="129"/>
    </row>
    <row r="550" spans="1:26" ht="12.75" customHeight="1" x14ac:dyDescent="0.2">
      <c r="A550" s="129"/>
      <c r="B550" s="129"/>
      <c r="C550" s="129"/>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row>
    <row r="551" spans="1:26" ht="12.75" customHeight="1" x14ac:dyDescent="0.2">
      <c r="A551" s="129"/>
      <c r="B551" s="129"/>
      <c r="C551" s="129"/>
      <c r="D551" s="129"/>
      <c r="E551" s="129"/>
      <c r="F551" s="129"/>
      <c r="G551" s="129"/>
      <c r="H551" s="129"/>
      <c r="I551" s="129"/>
      <c r="J551" s="129"/>
      <c r="K551" s="129"/>
      <c r="L551" s="129"/>
      <c r="M551" s="129"/>
      <c r="N551" s="129"/>
      <c r="O551" s="129"/>
      <c r="P551" s="129"/>
      <c r="Q551" s="129"/>
      <c r="R551" s="129"/>
      <c r="S551" s="129"/>
      <c r="T551" s="129"/>
      <c r="U551" s="129"/>
      <c r="V551" s="129"/>
      <c r="W551" s="129"/>
      <c r="X551" s="129"/>
      <c r="Y551" s="129"/>
      <c r="Z551" s="129"/>
    </row>
    <row r="552" spans="1:26" ht="12.75" customHeight="1" x14ac:dyDescent="0.2">
      <c r="A552" s="129"/>
      <c r="B552" s="129"/>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row>
    <row r="553" spans="1:26" ht="12.75" customHeight="1" x14ac:dyDescent="0.2">
      <c r="A553" s="129"/>
      <c r="B553" s="129"/>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29"/>
    </row>
    <row r="554" spans="1:26" ht="12.75" customHeight="1" x14ac:dyDescent="0.2">
      <c r="A554" s="129"/>
      <c r="B554" s="129"/>
      <c r="C554" s="129"/>
      <c r="D554" s="129"/>
      <c r="E554" s="129"/>
      <c r="F554" s="129"/>
      <c r="G554" s="129"/>
      <c r="H554" s="129"/>
      <c r="I554" s="129"/>
      <c r="J554" s="129"/>
      <c r="K554" s="129"/>
      <c r="L554" s="129"/>
      <c r="M554" s="129"/>
      <c r="N554" s="129"/>
      <c r="O554" s="129"/>
      <c r="P554" s="129"/>
      <c r="Q554" s="129"/>
      <c r="R554" s="129"/>
      <c r="S554" s="129"/>
      <c r="T554" s="129"/>
      <c r="U554" s="129"/>
      <c r="V554" s="129"/>
      <c r="W554" s="129"/>
      <c r="X554" s="129"/>
      <c r="Y554" s="129"/>
      <c r="Z554" s="129"/>
    </row>
    <row r="555" spans="1:26" ht="12.75" customHeight="1" x14ac:dyDescent="0.2">
      <c r="A555" s="129"/>
      <c r="B555" s="129"/>
      <c r="C555" s="129"/>
      <c r="D555" s="129"/>
      <c r="E555" s="129"/>
      <c r="F555" s="129"/>
      <c r="G555" s="129"/>
      <c r="H555" s="129"/>
      <c r="I555" s="129"/>
      <c r="J555" s="129"/>
      <c r="K555" s="129"/>
      <c r="L555" s="129"/>
      <c r="M555" s="129"/>
      <c r="N555" s="129"/>
      <c r="O555" s="129"/>
      <c r="P555" s="129"/>
      <c r="Q555" s="129"/>
      <c r="R555" s="129"/>
      <c r="S555" s="129"/>
      <c r="T555" s="129"/>
      <c r="U555" s="129"/>
      <c r="V555" s="129"/>
      <c r="W555" s="129"/>
      <c r="X555" s="129"/>
      <c r="Y555" s="129"/>
      <c r="Z555" s="129"/>
    </row>
    <row r="556" spans="1:26" ht="12.75" customHeight="1" x14ac:dyDescent="0.2">
      <c r="A556" s="129"/>
      <c r="B556" s="129"/>
      <c r="C556" s="129"/>
      <c r="D556" s="129"/>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row>
    <row r="557" spans="1:26" ht="12.75" customHeight="1" x14ac:dyDescent="0.2">
      <c r="A557" s="129"/>
      <c r="B557" s="129"/>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row>
    <row r="558" spans="1:26" ht="12.75" customHeight="1" x14ac:dyDescent="0.2">
      <c r="A558" s="129"/>
      <c r="B558" s="129"/>
      <c r="C558" s="129"/>
      <c r="D558" s="129"/>
      <c r="E558" s="129"/>
      <c r="F558" s="129"/>
      <c r="G558" s="129"/>
      <c r="H558" s="129"/>
      <c r="I558" s="129"/>
      <c r="J558" s="129"/>
      <c r="K558" s="129"/>
      <c r="L558" s="129"/>
      <c r="M558" s="129"/>
      <c r="N558" s="129"/>
      <c r="O558" s="129"/>
      <c r="P558" s="129"/>
      <c r="Q558" s="129"/>
      <c r="R558" s="129"/>
      <c r="S558" s="129"/>
      <c r="T558" s="129"/>
      <c r="U558" s="129"/>
      <c r="V558" s="129"/>
      <c r="W558" s="129"/>
      <c r="X558" s="129"/>
      <c r="Y558" s="129"/>
      <c r="Z558" s="129"/>
    </row>
    <row r="559" spans="1:26" ht="12.75" customHeight="1" x14ac:dyDescent="0.2">
      <c r="A559" s="129"/>
      <c r="B559" s="129"/>
      <c r="C559" s="129"/>
      <c r="D559" s="129"/>
      <c r="E559" s="129"/>
      <c r="F559" s="129"/>
      <c r="G559" s="129"/>
      <c r="H559" s="129"/>
      <c r="I559" s="129"/>
      <c r="J559" s="129"/>
      <c r="K559" s="129"/>
      <c r="L559" s="129"/>
      <c r="M559" s="129"/>
      <c r="N559" s="129"/>
      <c r="O559" s="129"/>
      <c r="P559" s="129"/>
      <c r="Q559" s="129"/>
      <c r="R559" s="129"/>
      <c r="S559" s="129"/>
      <c r="T559" s="129"/>
      <c r="U559" s="129"/>
      <c r="V559" s="129"/>
      <c r="W559" s="129"/>
      <c r="X559" s="129"/>
      <c r="Y559" s="129"/>
      <c r="Z559" s="129"/>
    </row>
    <row r="560" spans="1:26" ht="12.75" customHeight="1" x14ac:dyDescent="0.2">
      <c r="A560" s="129"/>
      <c r="B560" s="129"/>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129"/>
      <c r="Y560" s="129"/>
      <c r="Z560" s="129"/>
    </row>
    <row r="561" spans="1:26" ht="12.75" customHeight="1" x14ac:dyDescent="0.2">
      <c r="A561" s="129"/>
      <c r="B561" s="129"/>
      <c r="C561" s="129"/>
      <c r="D561" s="129"/>
      <c r="E561" s="129"/>
      <c r="F561" s="129"/>
      <c r="G561" s="129"/>
      <c r="H561" s="129"/>
      <c r="I561" s="129"/>
      <c r="J561" s="129"/>
      <c r="K561" s="129"/>
      <c r="L561" s="129"/>
      <c r="M561" s="129"/>
      <c r="N561" s="129"/>
      <c r="O561" s="129"/>
      <c r="P561" s="129"/>
      <c r="Q561" s="129"/>
      <c r="R561" s="129"/>
      <c r="S561" s="129"/>
      <c r="T561" s="129"/>
      <c r="U561" s="129"/>
      <c r="V561" s="129"/>
      <c r="W561" s="129"/>
      <c r="X561" s="129"/>
      <c r="Y561" s="129"/>
      <c r="Z561" s="129"/>
    </row>
    <row r="562" spans="1:26" ht="12.75" customHeight="1" x14ac:dyDescent="0.2">
      <c r="A562" s="129"/>
      <c r="B562" s="129"/>
      <c r="C562" s="129"/>
      <c r="D562" s="129"/>
      <c r="E562" s="129"/>
      <c r="F562" s="129"/>
      <c r="G562" s="129"/>
      <c r="H562" s="129"/>
      <c r="I562" s="129"/>
      <c r="J562" s="129"/>
      <c r="K562" s="129"/>
      <c r="L562" s="129"/>
      <c r="M562" s="129"/>
      <c r="N562" s="129"/>
      <c r="O562" s="129"/>
      <c r="P562" s="129"/>
      <c r="Q562" s="129"/>
      <c r="R562" s="129"/>
      <c r="S562" s="129"/>
      <c r="T562" s="129"/>
      <c r="U562" s="129"/>
      <c r="V562" s="129"/>
      <c r="W562" s="129"/>
      <c r="X562" s="129"/>
      <c r="Y562" s="129"/>
      <c r="Z562" s="129"/>
    </row>
    <row r="563" spans="1:26" ht="12.75" customHeight="1" x14ac:dyDescent="0.2">
      <c r="A563" s="129"/>
      <c r="B563" s="129"/>
      <c r="C563" s="129"/>
      <c r="D563" s="129"/>
      <c r="E563" s="129"/>
      <c r="F563" s="129"/>
      <c r="G563" s="129"/>
      <c r="H563" s="129"/>
      <c r="I563" s="129"/>
      <c r="J563" s="129"/>
      <c r="K563" s="129"/>
      <c r="L563" s="129"/>
      <c r="M563" s="129"/>
      <c r="N563" s="129"/>
      <c r="O563" s="129"/>
      <c r="P563" s="129"/>
      <c r="Q563" s="129"/>
      <c r="R563" s="129"/>
      <c r="S563" s="129"/>
      <c r="T563" s="129"/>
      <c r="U563" s="129"/>
      <c r="V563" s="129"/>
      <c r="W563" s="129"/>
      <c r="X563" s="129"/>
      <c r="Y563" s="129"/>
      <c r="Z563" s="129"/>
    </row>
    <row r="564" spans="1:26" ht="12.75" customHeight="1" x14ac:dyDescent="0.2">
      <c r="A564" s="129"/>
      <c r="B564" s="129"/>
      <c r="C564" s="129"/>
      <c r="D564" s="129"/>
      <c r="E564" s="129"/>
      <c r="F564" s="129"/>
      <c r="G564" s="129"/>
      <c r="H564" s="129"/>
      <c r="I564" s="129"/>
      <c r="J564" s="129"/>
      <c r="K564" s="129"/>
      <c r="L564" s="129"/>
      <c r="M564" s="129"/>
      <c r="N564" s="129"/>
      <c r="O564" s="129"/>
      <c r="P564" s="129"/>
      <c r="Q564" s="129"/>
      <c r="R564" s="129"/>
      <c r="S564" s="129"/>
      <c r="T564" s="129"/>
      <c r="U564" s="129"/>
      <c r="V564" s="129"/>
      <c r="W564" s="129"/>
      <c r="X564" s="129"/>
      <c r="Y564" s="129"/>
      <c r="Z564" s="129"/>
    </row>
    <row r="565" spans="1:26" ht="12.75" customHeight="1" x14ac:dyDescent="0.2">
      <c r="A565" s="129"/>
      <c r="B565" s="129"/>
      <c r="C565" s="129"/>
      <c r="D565" s="129"/>
      <c r="E565" s="129"/>
      <c r="F565" s="129"/>
      <c r="G565" s="129"/>
      <c r="H565" s="129"/>
      <c r="I565" s="129"/>
      <c r="J565" s="129"/>
      <c r="K565" s="129"/>
      <c r="L565" s="129"/>
      <c r="M565" s="129"/>
      <c r="N565" s="129"/>
      <c r="O565" s="129"/>
      <c r="P565" s="129"/>
      <c r="Q565" s="129"/>
      <c r="R565" s="129"/>
      <c r="S565" s="129"/>
      <c r="T565" s="129"/>
      <c r="U565" s="129"/>
      <c r="V565" s="129"/>
      <c r="W565" s="129"/>
      <c r="X565" s="129"/>
      <c r="Y565" s="129"/>
      <c r="Z565" s="129"/>
    </row>
    <row r="566" spans="1:26" ht="12.75" customHeight="1" x14ac:dyDescent="0.2">
      <c r="A566" s="129"/>
      <c r="B566" s="129"/>
      <c r="C566" s="129"/>
      <c r="D566" s="129"/>
      <c r="E566" s="129"/>
      <c r="F566" s="129"/>
      <c r="G566" s="129"/>
      <c r="H566" s="129"/>
      <c r="I566" s="129"/>
      <c r="J566" s="129"/>
      <c r="K566" s="129"/>
      <c r="L566" s="129"/>
      <c r="M566" s="129"/>
      <c r="N566" s="129"/>
      <c r="O566" s="129"/>
      <c r="P566" s="129"/>
      <c r="Q566" s="129"/>
      <c r="R566" s="129"/>
      <c r="S566" s="129"/>
      <c r="T566" s="129"/>
      <c r="U566" s="129"/>
      <c r="V566" s="129"/>
      <c r="W566" s="129"/>
      <c r="X566" s="129"/>
      <c r="Y566" s="129"/>
      <c r="Z566" s="129"/>
    </row>
    <row r="567" spans="1:26" ht="12.75" customHeight="1" x14ac:dyDescent="0.2">
      <c r="A567" s="129"/>
      <c r="B567" s="129"/>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row>
    <row r="568" spans="1:26" ht="12.75" customHeight="1" x14ac:dyDescent="0.2">
      <c r="A568" s="129"/>
      <c r="B568" s="129"/>
      <c r="C568" s="129"/>
      <c r="D568" s="129"/>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row>
    <row r="569" spans="1:26" ht="12.75" customHeight="1" x14ac:dyDescent="0.2">
      <c r="A569" s="129"/>
      <c r="B569" s="129"/>
      <c r="C569" s="129"/>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29"/>
    </row>
    <row r="570" spans="1:26" ht="12.75" customHeight="1" x14ac:dyDescent="0.2">
      <c r="A570" s="129"/>
      <c r="B570" s="129"/>
      <c r="C570" s="129"/>
      <c r="D570" s="129"/>
      <c r="E570" s="129"/>
      <c r="F570" s="129"/>
      <c r="G570" s="129"/>
      <c r="H570" s="129"/>
      <c r="I570" s="129"/>
      <c r="J570" s="129"/>
      <c r="K570" s="129"/>
      <c r="L570" s="129"/>
      <c r="M570" s="129"/>
      <c r="N570" s="129"/>
      <c r="O570" s="129"/>
      <c r="P570" s="129"/>
      <c r="Q570" s="129"/>
      <c r="R570" s="129"/>
      <c r="S570" s="129"/>
      <c r="T570" s="129"/>
      <c r="U570" s="129"/>
      <c r="V570" s="129"/>
      <c r="W570" s="129"/>
      <c r="X570" s="129"/>
      <c r="Y570" s="129"/>
      <c r="Z570" s="129"/>
    </row>
    <row r="571" spans="1:26" ht="12.75" customHeight="1" x14ac:dyDescent="0.2">
      <c r="A571" s="129"/>
      <c r="B571" s="129"/>
      <c r="C571" s="129"/>
      <c r="D571" s="129"/>
      <c r="E571" s="129"/>
      <c r="F571" s="129"/>
      <c r="G571" s="129"/>
      <c r="H571" s="129"/>
      <c r="I571" s="129"/>
      <c r="J571" s="129"/>
      <c r="K571" s="129"/>
      <c r="L571" s="129"/>
      <c r="M571" s="129"/>
      <c r="N571" s="129"/>
      <c r="O571" s="129"/>
      <c r="P571" s="129"/>
      <c r="Q571" s="129"/>
      <c r="R571" s="129"/>
      <c r="S571" s="129"/>
      <c r="T571" s="129"/>
      <c r="U571" s="129"/>
      <c r="V571" s="129"/>
      <c r="W571" s="129"/>
      <c r="X571" s="129"/>
      <c r="Y571" s="129"/>
      <c r="Z571" s="129"/>
    </row>
    <row r="572" spans="1:26" ht="12.75" customHeight="1" x14ac:dyDescent="0.2">
      <c r="A572" s="129"/>
      <c r="B572" s="129"/>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row>
    <row r="573" spans="1:26" ht="12.75" customHeight="1" x14ac:dyDescent="0.2">
      <c r="A573" s="129"/>
      <c r="B573" s="129"/>
      <c r="C573" s="129"/>
      <c r="D573" s="129"/>
      <c r="E573" s="129"/>
      <c r="F573" s="129"/>
      <c r="G573" s="129"/>
      <c r="H573" s="129"/>
      <c r="I573" s="129"/>
      <c r="J573" s="129"/>
      <c r="K573" s="129"/>
      <c r="L573" s="129"/>
      <c r="M573" s="129"/>
      <c r="N573" s="129"/>
      <c r="O573" s="129"/>
      <c r="P573" s="129"/>
      <c r="Q573" s="129"/>
      <c r="R573" s="129"/>
      <c r="S573" s="129"/>
      <c r="T573" s="129"/>
      <c r="U573" s="129"/>
      <c r="V573" s="129"/>
      <c r="W573" s="129"/>
      <c r="X573" s="129"/>
      <c r="Y573" s="129"/>
      <c r="Z573" s="129"/>
    </row>
    <row r="574" spans="1:26" ht="12.75" customHeight="1" x14ac:dyDescent="0.2">
      <c r="A574" s="129"/>
      <c r="B574" s="129"/>
      <c r="C574" s="129"/>
      <c r="D574" s="129"/>
      <c r="E574" s="129"/>
      <c r="F574" s="129"/>
      <c r="G574" s="129"/>
      <c r="H574" s="129"/>
      <c r="I574" s="129"/>
      <c r="J574" s="129"/>
      <c r="K574" s="129"/>
      <c r="L574" s="129"/>
      <c r="M574" s="129"/>
      <c r="N574" s="129"/>
      <c r="O574" s="129"/>
      <c r="P574" s="129"/>
      <c r="Q574" s="129"/>
      <c r="R574" s="129"/>
      <c r="S574" s="129"/>
      <c r="T574" s="129"/>
      <c r="U574" s="129"/>
      <c r="V574" s="129"/>
      <c r="W574" s="129"/>
      <c r="X574" s="129"/>
      <c r="Y574" s="129"/>
      <c r="Z574" s="129"/>
    </row>
    <row r="575" spans="1:26" ht="12.75" customHeight="1" x14ac:dyDescent="0.2">
      <c r="A575" s="129"/>
      <c r="B575" s="129"/>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row>
    <row r="576" spans="1:26" ht="12.75" customHeight="1" x14ac:dyDescent="0.2">
      <c r="A576" s="129"/>
      <c r="B576" s="129"/>
      <c r="C576" s="129"/>
      <c r="D576" s="129"/>
      <c r="E576" s="129"/>
      <c r="F576" s="129"/>
      <c r="G576" s="129"/>
      <c r="H576" s="129"/>
      <c r="I576" s="129"/>
      <c r="J576" s="129"/>
      <c r="K576" s="129"/>
      <c r="L576" s="129"/>
      <c r="M576" s="129"/>
      <c r="N576" s="129"/>
      <c r="O576" s="129"/>
      <c r="P576" s="129"/>
      <c r="Q576" s="129"/>
      <c r="R576" s="129"/>
      <c r="S576" s="129"/>
      <c r="T576" s="129"/>
      <c r="U576" s="129"/>
      <c r="V576" s="129"/>
      <c r="W576" s="129"/>
      <c r="X576" s="129"/>
      <c r="Y576" s="129"/>
      <c r="Z576" s="129"/>
    </row>
    <row r="577" spans="1:26" ht="12.75" customHeight="1" x14ac:dyDescent="0.2">
      <c r="A577" s="129"/>
      <c r="B577" s="129"/>
      <c r="C577" s="129"/>
      <c r="D577" s="129"/>
      <c r="E577" s="129"/>
      <c r="F577" s="129"/>
      <c r="G577" s="129"/>
      <c r="H577" s="129"/>
      <c r="I577" s="129"/>
      <c r="J577" s="129"/>
      <c r="K577" s="129"/>
      <c r="L577" s="129"/>
      <c r="M577" s="129"/>
      <c r="N577" s="129"/>
      <c r="O577" s="129"/>
      <c r="P577" s="129"/>
      <c r="Q577" s="129"/>
      <c r="R577" s="129"/>
      <c r="S577" s="129"/>
      <c r="T577" s="129"/>
      <c r="U577" s="129"/>
      <c r="V577" s="129"/>
      <c r="W577" s="129"/>
      <c r="X577" s="129"/>
      <c r="Y577" s="129"/>
      <c r="Z577" s="129"/>
    </row>
    <row r="578" spans="1:26" ht="12.75" customHeight="1" x14ac:dyDescent="0.2">
      <c r="A578" s="129"/>
      <c r="B578" s="129"/>
      <c r="C578" s="129"/>
      <c r="D578" s="129"/>
      <c r="E578" s="129"/>
      <c r="F578" s="129"/>
      <c r="G578" s="129"/>
      <c r="H578" s="129"/>
      <c r="I578" s="129"/>
      <c r="J578" s="129"/>
      <c r="K578" s="129"/>
      <c r="L578" s="129"/>
      <c r="M578" s="129"/>
      <c r="N578" s="129"/>
      <c r="O578" s="129"/>
      <c r="P578" s="129"/>
      <c r="Q578" s="129"/>
      <c r="R578" s="129"/>
      <c r="S578" s="129"/>
      <c r="T578" s="129"/>
      <c r="U578" s="129"/>
      <c r="V578" s="129"/>
      <c r="W578" s="129"/>
      <c r="X578" s="129"/>
      <c r="Y578" s="129"/>
      <c r="Z578" s="129"/>
    </row>
    <row r="579" spans="1:26" ht="12.75" customHeight="1" x14ac:dyDescent="0.2">
      <c r="A579" s="129"/>
      <c r="B579" s="129"/>
      <c r="C579" s="129"/>
      <c r="D579" s="129"/>
      <c r="E579" s="129"/>
      <c r="F579" s="129"/>
      <c r="G579" s="129"/>
      <c r="H579" s="129"/>
      <c r="I579" s="129"/>
      <c r="J579" s="129"/>
      <c r="K579" s="129"/>
      <c r="L579" s="129"/>
      <c r="M579" s="129"/>
      <c r="N579" s="129"/>
      <c r="O579" s="129"/>
      <c r="P579" s="129"/>
      <c r="Q579" s="129"/>
      <c r="R579" s="129"/>
      <c r="S579" s="129"/>
      <c r="T579" s="129"/>
      <c r="U579" s="129"/>
      <c r="V579" s="129"/>
      <c r="W579" s="129"/>
      <c r="X579" s="129"/>
      <c r="Y579" s="129"/>
      <c r="Z579" s="129"/>
    </row>
    <row r="580" spans="1:26" ht="12.75" customHeight="1" x14ac:dyDescent="0.2">
      <c r="A580" s="129"/>
      <c r="B580" s="129"/>
      <c r="C580" s="129"/>
      <c r="D580" s="129"/>
      <c r="E580" s="129"/>
      <c r="F580" s="129"/>
      <c r="G580" s="129"/>
      <c r="H580" s="129"/>
      <c r="I580" s="129"/>
      <c r="J580" s="129"/>
      <c r="K580" s="129"/>
      <c r="L580" s="129"/>
      <c r="M580" s="129"/>
      <c r="N580" s="129"/>
      <c r="O580" s="129"/>
      <c r="P580" s="129"/>
      <c r="Q580" s="129"/>
      <c r="R580" s="129"/>
      <c r="S580" s="129"/>
      <c r="T580" s="129"/>
      <c r="U580" s="129"/>
      <c r="V580" s="129"/>
      <c r="W580" s="129"/>
      <c r="X580" s="129"/>
      <c r="Y580" s="129"/>
      <c r="Z580" s="129"/>
    </row>
    <row r="581" spans="1:26" ht="12.75" customHeight="1" x14ac:dyDescent="0.2">
      <c r="A581" s="129"/>
      <c r="B581" s="129"/>
      <c r="C581" s="129"/>
      <c r="D581" s="129"/>
      <c r="E581" s="129"/>
      <c r="F581" s="129"/>
      <c r="G581" s="129"/>
      <c r="H581" s="129"/>
      <c r="I581" s="129"/>
      <c r="J581" s="129"/>
      <c r="K581" s="129"/>
      <c r="L581" s="129"/>
      <c r="M581" s="129"/>
      <c r="N581" s="129"/>
      <c r="O581" s="129"/>
      <c r="P581" s="129"/>
      <c r="Q581" s="129"/>
      <c r="R581" s="129"/>
      <c r="S581" s="129"/>
      <c r="T581" s="129"/>
      <c r="U581" s="129"/>
      <c r="V581" s="129"/>
      <c r="W581" s="129"/>
      <c r="X581" s="129"/>
      <c r="Y581" s="129"/>
      <c r="Z581" s="129"/>
    </row>
    <row r="582" spans="1:26" ht="12.75" customHeight="1" x14ac:dyDescent="0.2">
      <c r="A582" s="129"/>
      <c r="B582" s="129"/>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129"/>
      <c r="Y582" s="129"/>
      <c r="Z582" s="129"/>
    </row>
    <row r="583" spans="1:26" ht="12.75" customHeight="1" x14ac:dyDescent="0.2">
      <c r="A583" s="129"/>
      <c r="B583" s="129"/>
      <c r="C583" s="129"/>
      <c r="D583" s="129"/>
      <c r="E583" s="129"/>
      <c r="F583" s="129"/>
      <c r="G583" s="129"/>
      <c r="H583" s="129"/>
      <c r="I583" s="129"/>
      <c r="J583" s="129"/>
      <c r="K583" s="129"/>
      <c r="L583" s="129"/>
      <c r="M583" s="129"/>
      <c r="N583" s="129"/>
      <c r="O583" s="129"/>
      <c r="P583" s="129"/>
      <c r="Q583" s="129"/>
      <c r="R583" s="129"/>
      <c r="S583" s="129"/>
      <c r="T583" s="129"/>
      <c r="U583" s="129"/>
      <c r="V583" s="129"/>
      <c r="W583" s="129"/>
      <c r="X583" s="129"/>
      <c r="Y583" s="129"/>
      <c r="Z583" s="129"/>
    </row>
    <row r="584" spans="1:26" ht="12.75" customHeight="1" x14ac:dyDescent="0.2">
      <c r="A584" s="129"/>
      <c r="B584" s="129"/>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row>
    <row r="585" spans="1:26" ht="12.75" customHeight="1" x14ac:dyDescent="0.2">
      <c r="A585" s="129"/>
      <c r="B585" s="129"/>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row>
    <row r="586" spans="1:26" ht="12.75" customHeight="1" x14ac:dyDescent="0.2">
      <c r="A586" s="129"/>
      <c r="B586" s="129"/>
      <c r="C586" s="129"/>
      <c r="D586" s="129"/>
      <c r="E586" s="129"/>
      <c r="F586" s="129"/>
      <c r="G586" s="129"/>
      <c r="H586" s="129"/>
      <c r="I586" s="129"/>
      <c r="J586" s="129"/>
      <c r="K586" s="129"/>
      <c r="L586" s="129"/>
      <c r="M586" s="129"/>
      <c r="N586" s="129"/>
      <c r="O586" s="129"/>
      <c r="P586" s="129"/>
      <c r="Q586" s="129"/>
      <c r="R586" s="129"/>
      <c r="S586" s="129"/>
      <c r="T586" s="129"/>
      <c r="U586" s="129"/>
      <c r="V586" s="129"/>
      <c r="W586" s="129"/>
      <c r="X586" s="129"/>
      <c r="Y586" s="129"/>
      <c r="Z586" s="129"/>
    </row>
    <row r="587" spans="1:26" ht="12.75" customHeight="1" x14ac:dyDescent="0.2">
      <c r="A587" s="129"/>
      <c r="B587" s="129"/>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row>
    <row r="588" spans="1:26" ht="12.75" customHeight="1" x14ac:dyDescent="0.2">
      <c r="A588" s="129"/>
      <c r="B588" s="129"/>
      <c r="C588" s="129"/>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row>
    <row r="589" spans="1:26" ht="12.75" customHeight="1" x14ac:dyDescent="0.2">
      <c r="A589" s="129"/>
      <c r="B589" s="129"/>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row>
    <row r="590" spans="1:26" ht="12.75" customHeight="1" x14ac:dyDescent="0.2">
      <c r="A590" s="129"/>
      <c r="B590" s="129"/>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row>
    <row r="591" spans="1:26" ht="12.75" customHeight="1" x14ac:dyDescent="0.2">
      <c r="A591" s="129"/>
      <c r="B591" s="129"/>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row>
    <row r="592" spans="1:26" ht="12.75" customHeight="1" x14ac:dyDescent="0.2">
      <c r="A592" s="129"/>
      <c r="B592" s="129"/>
      <c r="C592" s="129"/>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29"/>
    </row>
    <row r="593" spans="1:26" ht="12.75" customHeight="1" x14ac:dyDescent="0.2">
      <c r="A593" s="129"/>
      <c r="B593" s="129"/>
      <c r="C593" s="129"/>
      <c r="D593" s="129"/>
      <c r="E593" s="129"/>
      <c r="F593" s="129"/>
      <c r="G593" s="129"/>
      <c r="H593" s="129"/>
      <c r="I593" s="129"/>
      <c r="J593" s="129"/>
      <c r="K593" s="129"/>
      <c r="L593" s="129"/>
      <c r="M593" s="129"/>
      <c r="N593" s="129"/>
      <c r="O593" s="129"/>
      <c r="P593" s="129"/>
      <c r="Q593" s="129"/>
      <c r="R593" s="129"/>
      <c r="S593" s="129"/>
      <c r="T593" s="129"/>
      <c r="U593" s="129"/>
      <c r="V593" s="129"/>
      <c r="W593" s="129"/>
      <c r="X593" s="129"/>
      <c r="Y593" s="129"/>
      <c r="Z593" s="129"/>
    </row>
    <row r="594" spans="1:26" ht="12.75" customHeight="1" x14ac:dyDescent="0.2">
      <c r="A594" s="129"/>
      <c r="B594" s="129"/>
      <c r="C594" s="129"/>
      <c r="D594" s="129"/>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row>
    <row r="595" spans="1:26" ht="12.75" customHeight="1" x14ac:dyDescent="0.2">
      <c r="A595" s="129"/>
      <c r="B595" s="129"/>
      <c r="C595" s="129"/>
      <c r="D595" s="129"/>
      <c r="E595" s="129"/>
      <c r="F595" s="129"/>
      <c r="G595" s="129"/>
      <c r="H595" s="129"/>
      <c r="I595" s="129"/>
      <c r="J595" s="129"/>
      <c r="K595" s="129"/>
      <c r="L595" s="129"/>
      <c r="M595" s="129"/>
      <c r="N595" s="129"/>
      <c r="O595" s="129"/>
      <c r="P595" s="129"/>
      <c r="Q595" s="129"/>
      <c r="R595" s="129"/>
      <c r="S595" s="129"/>
      <c r="T595" s="129"/>
      <c r="U595" s="129"/>
      <c r="V595" s="129"/>
      <c r="W595" s="129"/>
      <c r="X595" s="129"/>
      <c r="Y595" s="129"/>
      <c r="Z595" s="129"/>
    </row>
    <row r="596" spans="1:26" ht="12.75" customHeight="1" x14ac:dyDescent="0.2">
      <c r="A596" s="129"/>
      <c r="B596" s="129"/>
      <c r="C596" s="129"/>
      <c r="D596" s="129"/>
      <c r="E596" s="129"/>
      <c r="F596" s="129"/>
      <c r="G596" s="129"/>
      <c r="H596" s="129"/>
      <c r="I596" s="129"/>
      <c r="J596" s="129"/>
      <c r="K596" s="129"/>
      <c r="L596" s="129"/>
      <c r="M596" s="129"/>
      <c r="N596" s="129"/>
      <c r="O596" s="129"/>
      <c r="P596" s="129"/>
      <c r="Q596" s="129"/>
      <c r="R596" s="129"/>
      <c r="S596" s="129"/>
      <c r="T596" s="129"/>
      <c r="U596" s="129"/>
      <c r="V596" s="129"/>
      <c r="W596" s="129"/>
      <c r="X596" s="129"/>
      <c r="Y596" s="129"/>
      <c r="Z596" s="129"/>
    </row>
    <row r="597" spans="1:26" ht="12.75" customHeight="1" x14ac:dyDescent="0.2">
      <c r="A597" s="129"/>
      <c r="B597" s="129"/>
      <c r="C597" s="129"/>
      <c r="D597" s="129"/>
      <c r="E597" s="129"/>
      <c r="F597" s="129"/>
      <c r="G597" s="129"/>
      <c r="H597" s="129"/>
      <c r="I597" s="129"/>
      <c r="J597" s="129"/>
      <c r="K597" s="129"/>
      <c r="L597" s="129"/>
      <c r="M597" s="129"/>
      <c r="N597" s="129"/>
      <c r="O597" s="129"/>
      <c r="P597" s="129"/>
      <c r="Q597" s="129"/>
      <c r="R597" s="129"/>
      <c r="S597" s="129"/>
      <c r="T597" s="129"/>
      <c r="U597" s="129"/>
      <c r="V597" s="129"/>
      <c r="W597" s="129"/>
      <c r="X597" s="129"/>
      <c r="Y597" s="129"/>
      <c r="Z597" s="129"/>
    </row>
    <row r="598" spans="1:26" ht="12.75" customHeight="1" x14ac:dyDescent="0.2">
      <c r="A598" s="129"/>
      <c r="B598" s="129"/>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row>
    <row r="599" spans="1:26" ht="12.75" customHeight="1" x14ac:dyDescent="0.2">
      <c r="A599" s="129"/>
      <c r="B599" s="129"/>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row>
    <row r="600" spans="1:26" ht="12.75" customHeight="1" x14ac:dyDescent="0.2">
      <c r="A600" s="129"/>
      <c r="B600" s="129"/>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row>
    <row r="601" spans="1:26" ht="12.75" customHeight="1" x14ac:dyDescent="0.2">
      <c r="A601" s="129"/>
      <c r="B601" s="129"/>
      <c r="C601" s="129"/>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row>
    <row r="602" spans="1:26" ht="12.75" customHeight="1" x14ac:dyDescent="0.2">
      <c r="A602" s="129"/>
      <c r="B602" s="129"/>
      <c r="C602" s="129"/>
      <c r="D602" s="129"/>
      <c r="E602" s="129"/>
      <c r="F602" s="129"/>
      <c r="G602" s="129"/>
      <c r="H602" s="129"/>
      <c r="I602" s="129"/>
      <c r="J602" s="129"/>
      <c r="K602" s="129"/>
      <c r="L602" s="129"/>
      <c r="M602" s="129"/>
      <c r="N602" s="129"/>
      <c r="O602" s="129"/>
      <c r="P602" s="129"/>
      <c r="Q602" s="129"/>
      <c r="R602" s="129"/>
      <c r="S602" s="129"/>
      <c r="T602" s="129"/>
      <c r="U602" s="129"/>
      <c r="V602" s="129"/>
      <c r="W602" s="129"/>
      <c r="X602" s="129"/>
      <c r="Y602" s="129"/>
      <c r="Z602" s="129"/>
    </row>
    <row r="603" spans="1:26" ht="12.75" customHeight="1" x14ac:dyDescent="0.2">
      <c r="A603" s="129"/>
      <c r="B603" s="129"/>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129"/>
      <c r="Z603" s="129"/>
    </row>
    <row r="604" spans="1:26" ht="12.75" customHeight="1" x14ac:dyDescent="0.2">
      <c r="A604" s="129"/>
      <c r="B604" s="129"/>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row>
    <row r="605" spans="1:26" ht="12.75" customHeight="1" x14ac:dyDescent="0.2">
      <c r="A605" s="129"/>
      <c r="B605" s="129"/>
      <c r="C605" s="129"/>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29"/>
    </row>
    <row r="606" spans="1:26" ht="12.75" customHeight="1" x14ac:dyDescent="0.2">
      <c r="A606" s="129"/>
      <c r="B606" s="129"/>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row>
    <row r="607" spans="1:26" ht="12.75" customHeight="1" x14ac:dyDescent="0.2">
      <c r="A607" s="129"/>
      <c r="B607" s="129"/>
      <c r="C607" s="129"/>
      <c r="D607" s="129"/>
      <c r="E607" s="129"/>
      <c r="F607" s="129"/>
      <c r="G607" s="129"/>
      <c r="H607" s="129"/>
      <c r="I607" s="129"/>
      <c r="J607" s="129"/>
      <c r="K607" s="129"/>
      <c r="L607" s="129"/>
      <c r="M607" s="129"/>
      <c r="N607" s="129"/>
      <c r="O607" s="129"/>
      <c r="P607" s="129"/>
      <c r="Q607" s="129"/>
      <c r="R607" s="129"/>
      <c r="S607" s="129"/>
      <c r="T607" s="129"/>
      <c r="U607" s="129"/>
      <c r="V607" s="129"/>
      <c r="W607" s="129"/>
      <c r="X607" s="129"/>
      <c r="Y607" s="129"/>
      <c r="Z607" s="129"/>
    </row>
    <row r="608" spans="1:26" ht="12.75" customHeight="1" x14ac:dyDescent="0.2">
      <c r="A608" s="129"/>
      <c r="B608" s="129"/>
      <c r="C608" s="129"/>
      <c r="D608" s="129"/>
      <c r="E608" s="129"/>
      <c r="F608" s="129"/>
      <c r="G608" s="129"/>
      <c r="H608" s="129"/>
      <c r="I608" s="129"/>
      <c r="J608" s="129"/>
      <c r="K608" s="129"/>
      <c r="L608" s="129"/>
      <c r="M608" s="129"/>
      <c r="N608" s="129"/>
      <c r="O608" s="129"/>
      <c r="P608" s="129"/>
      <c r="Q608" s="129"/>
      <c r="R608" s="129"/>
      <c r="S608" s="129"/>
      <c r="T608" s="129"/>
      <c r="U608" s="129"/>
      <c r="V608" s="129"/>
      <c r="W608" s="129"/>
      <c r="X608" s="129"/>
      <c r="Y608" s="129"/>
      <c r="Z608" s="129"/>
    </row>
    <row r="609" spans="1:26" ht="12.75" customHeight="1" x14ac:dyDescent="0.2">
      <c r="A609" s="129"/>
      <c r="B609" s="129"/>
      <c r="C609" s="129"/>
      <c r="D609" s="129"/>
      <c r="E609" s="129"/>
      <c r="F609" s="129"/>
      <c r="G609" s="129"/>
      <c r="H609" s="129"/>
      <c r="I609" s="129"/>
      <c r="J609" s="129"/>
      <c r="K609" s="129"/>
      <c r="L609" s="129"/>
      <c r="M609" s="129"/>
      <c r="N609" s="129"/>
      <c r="O609" s="129"/>
      <c r="P609" s="129"/>
      <c r="Q609" s="129"/>
      <c r="R609" s="129"/>
      <c r="S609" s="129"/>
      <c r="T609" s="129"/>
      <c r="U609" s="129"/>
      <c r="V609" s="129"/>
      <c r="W609" s="129"/>
      <c r="X609" s="129"/>
      <c r="Y609" s="129"/>
      <c r="Z609" s="129"/>
    </row>
    <row r="610" spans="1:26" ht="12.75" customHeight="1" x14ac:dyDescent="0.2">
      <c r="A610" s="129"/>
      <c r="B610" s="129"/>
      <c r="C610" s="129"/>
      <c r="D610" s="129"/>
      <c r="E610" s="129"/>
      <c r="F610" s="129"/>
      <c r="G610" s="129"/>
      <c r="H610" s="129"/>
      <c r="I610" s="129"/>
      <c r="J610" s="129"/>
      <c r="K610" s="129"/>
      <c r="L610" s="129"/>
      <c r="M610" s="129"/>
      <c r="N610" s="129"/>
      <c r="O610" s="129"/>
      <c r="P610" s="129"/>
      <c r="Q610" s="129"/>
      <c r="R610" s="129"/>
      <c r="S610" s="129"/>
      <c r="T610" s="129"/>
      <c r="U610" s="129"/>
      <c r="V610" s="129"/>
      <c r="W610" s="129"/>
      <c r="X610" s="129"/>
      <c r="Y610" s="129"/>
      <c r="Z610" s="129"/>
    </row>
    <row r="611" spans="1:26" ht="12.75" customHeight="1" x14ac:dyDescent="0.2">
      <c r="A611" s="129"/>
      <c r="B611" s="129"/>
      <c r="C611" s="129"/>
      <c r="D611" s="129"/>
      <c r="E611" s="129"/>
      <c r="F611" s="129"/>
      <c r="G611" s="129"/>
      <c r="H611" s="129"/>
      <c r="I611" s="129"/>
      <c r="J611" s="129"/>
      <c r="K611" s="129"/>
      <c r="L611" s="129"/>
      <c r="M611" s="129"/>
      <c r="N611" s="129"/>
      <c r="O611" s="129"/>
      <c r="P611" s="129"/>
      <c r="Q611" s="129"/>
      <c r="R611" s="129"/>
      <c r="S611" s="129"/>
      <c r="T611" s="129"/>
      <c r="U611" s="129"/>
      <c r="V611" s="129"/>
      <c r="W611" s="129"/>
      <c r="X611" s="129"/>
      <c r="Y611" s="129"/>
      <c r="Z611" s="129"/>
    </row>
    <row r="612" spans="1:26" ht="12.75" customHeight="1" x14ac:dyDescent="0.2">
      <c r="A612" s="129"/>
      <c r="B612" s="129"/>
      <c r="C612" s="129"/>
      <c r="D612" s="129"/>
      <c r="E612" s="129"/>
      <c r="F612" s="129"/>
      <c r="G612" s="129"/>
      <c r="H612" s="129"/>
      <c r="I612" s="129"/>
      <c r="J612" s="129"/>
      <c r="K612" s="129"/>
      <c r="L612" s="129"/>
      <c r="M612" s="129"/>
      <c r="N612" s="129"/>
      <c r="O612" s="129"/>
      <c r="P612" s="129"/>
      <c r="Q612" s="129"/>
      <c r="R612" s="129"/>
      <c r="S612" s="129"/>
      <c r="T612" s="129"/>
      <c r="U612" s="129"/>
      <c r="V612" s="129"/>
      <c r="W612" s="129"/>
      <c r="X612" s="129"/>
      <c r="Y612" s="129"/>
      <c r="Z612" s="129"/>
    </row>
    <row r="613" spans="1:26" ht="12.75" customHeight="1" x14ac:dyDescent="0.2">
      <c r="A613" s="129"/>
      <c r="B613" s="129"/>
      <c r="C613" s="129"/>
      <c r="D613" s="129"/>
      <c r="E613" s="129"/>
      <c r="F613" s="129"/>
      <c r="G613" s="129"/>
      <c r="H613" s="129"/>
      <c r="I613" s="129"/>
      <c r="J613" s="129"/>
      <c r="K613" s="129"/>
      <c r="L613" s="129"/>
      <c r="M613" s="129"/>
      <c r="N613" s="129"/>
      <c r="O613" s="129"/>
      <c r="P613" s="129"/>
      <c r="Q613" s="129"/>
      <c r="R613" s="129"/>
      <c r="S613" s="129"/>
      <c r="T613" s="129"/>
      <c r="U613" s="129"/>
      <c r="V613" s="129"/>
      <c r="W613" s="129"/>
      <c r="X613" s="129"/>
      <c r="Y613" s="129"/>
      <c r="Z613" s="129"/>
    </row>
    <row r="614" spans="1:26" ht="12.75" customHeight="1" x14ac:dyDescent="0.2">
      <c r="A614" s="129"/>
      <c r="B614" s="129"/>
      <c r="C614" s="129"/>
      <c r="D614" s="129"/>
      <c r="E614" s="129"/>
      <c r="F614" s="129"/>
      <c r="G614" s="129"/>
      <c r="H614" s="129"/>
      <c r="I614" s="129"/>
      <c r="J614" s="129"/>
      <c r="K614" s="129"/>
      <c r="L614" s="129"/>
      <c r="M614" s="129"/>
      <c r="N614" s="129"/>
      <c r="O614" s="129"/>
      <c r="P614" s="129"/>
      <c r="Q614" s="129"/>
      <c r="R614" s="129"/>
      <c r="S614" s="129"/>
      <c r="T614" s="129"/>
      <c r="U614" s="129"/>
      <c r="V614" s="129"/>
      <c r="W614" s="129"/>
      <c r="X614" s="129"/>
      <c r="Y614" s="129"/>
      <c r="Z614" s="129"/>
    </row>
    <row r="615" spans="1:26" ht="12.75" customHeight="1" x14ac:dyDescent="0.2">
      <c r="A615" s="129"/>
      <c r="B615" s="129"/>
      <c r="C615" s="129"/>
      <c r="D615" s="129"/>
      <c r="E615" s="129"/>
      <c r="F615" s="129"/>
      <c r="G615" s="129"/>
      <c r="H615" s="129"/>
      <c r="I615" s="129"/>
      <c r="J615" s="129"/>
      <c r="K615" s="129"/>
      <c r="L615" s="129"/>
      <c r="M615" s="129"/>
      <c r="N615" s="129"/>
      <c r="O615" s="129"/>
      <c r="P615" s="129"/>
      <c r="Q615" s="129"/>
      <c r="R615" s="129"/>
      <c r="S615" s="129"/>
      <c r="T615" s="129"/>
      <c r="U615" s="129"/>
      <c r="V615" s="129"/>
      <c r="W615" s="129"/>
      <c r="X615" s="129"/>
      <c r="Y615" s="129"/>
      <c r="Z615" s="129"/>
    </row>
    <row r="616" spans="1:26" ht="12.75" customHeight="1" x14ac:dyDescent="0.2">
      <c r="A616" s="129"/>
      <c r="B616" s="129"/>
      <c r="C616" s="129"/>
      <c r="D616" s="129"/>
      <c r="E616" s="129"/>
      <c r="F616" s="129"/>
      <c r="G616" s="129"/>
      <c r="H616" s="129"/>
      <c r="I616" s="129"/>
      <c r="J616" s="129"/>
      <c r="K616" s="129"/>
      <c r="L616" s="129"/>
      <c r="M616" s="129"/>
      <c r="N616" s="129"/>
      <c r="O616" s="129"/>
      <c r="P616" s="129"/>
      <c r="Q616" s="129"/>
      <c r="R616" s="129"/>
      <c r="S616" s="129"/>
      <c r="T616" s="129"/>
      <c r="U616" s="129"/>
      <c r="V616" s="129"/>
      <c r="W616" s="129"/>
      <c r="X616" s="129"/>
      <c r="Y616" s="129"/>
      <c r="Z616" s="129"/>
    </row>
    <row r="617" spans="1:26" ht="12.75" customHeight="1" x14ac:dyDescent="0.2">
      <c r="A617" s="129"/>
      <c r="B617" s="129"/>
      <c r="C617" s="129"/>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129"/>
      <c r="Z617" s="129"/>
    </row>
    <row r="618" spans="1:26" ht="12.75" customHeight="1" x14ac:dyDescent="0.2">
      <c r="A618" s="129"/>
      <c r="B618" s="129"/>
      <c r="C618" s="129"/>
      <c r="D618" s="129"/>
      <c r="E618" s="129"/>
      <c r="F618" s="129"/>
      <c r="G618" s="129"/>
      <c r="H618" s="129"/>
      <c r="I618" s="129"/>
      <c r="J618" s="129"/>
      <c r="K618" s="129"/>
      <c r="L618" s="129"/>
      <c r="M618" s="129"/>
      <c r="N618" s="129"/>
      <c r="O618" s="129"/>
      <c r="P618" s="129"/>
      <c r="Q618" s="129"/>
      <c r="R618" s="129"/>
      <c r="S618" s="129"/>
      <c r="T618" s="129"/>
      <c r="U618" s="129"/>
      <c r="V618" s="129"/>
      <c r="W618" s="129"/>
      <c r="X618" s="129"/>
      <c r="Y618" s="129"/>
      <c r="Z618" s="129"/>
    </row>
    <row r="619" spans="1:26" ht="12.75" customHeight="1" x14ac:dyDescent="0.2">
      <c r="A619" s="129"/>
      <c r="B619" s="129"/>
      <c r="C619" s="129"/>
      <c r="D619" s="129"/>
      <c r="E619" s="129"/>
      <c r="F619" s="129"/>
      <c r="G619" s="129"/>
      <c r="H619" s="129"/>
      <c r="I619" s="129"/>
      <c r="J619" s="129"/>
      <c r="K619" s="129"/>
      <c r="L619" s="129"/>
      <c r="M619" s="129"/>
      <c r="N619" s="129"/>
      <c r="O619" s="129"/>
      <c r="P619" s="129"/>
      <c r="Q619" s="129"/>
      <c r="R619" s="129"/>
      <c r="S619" s="129"/>
      <c r="T619" s="129"/>
      <c r="U619" s="129"/>
      <c r="V619" s="129"/>
      <c r="W619" s="129"/>
      <c r="X619" s="129"/>
      <c r="Y619" s="129"/>
      <c r="Z619" s="129"/>
    </row>
    <row r="620" spans="1:26" ht="12.75" customHeight="1" x14ac:dyDescent="0.2">
      <c r="A620" s="129"/>
      <c r="B620" s="129"/>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row>
    <row r="621" spans="1:26" ht="12.75" customHeight="1" x14ac:dyDescent="0.2">
      <c r="A621" s="129"/>
      <c r="B621" s="129"/>
      <c r="C621" s="129"/>
      <c r="D621" s="129"/>
      <c r="E621" s="129"/>
      <c r="F621" s="129"/>
      <c r="G621" s="129"/>
      <c r="H621" s="129"/>
      <c r="I621" s="129"/>
      <c r="J621" s="129"/>
      <c r="K621" s="129"/>
      <c r="L621" s="129"/>
      <c r="M621" s="129"/>
      <c r="N621" s="129"/>
      <c r="O621" s="129"/>
      <c r="P621" s="129"/>
      <c r="Q621" s="129"/>
      <c r="R621" s="129"/>
      <c r="S621" s="129"/>
      <c r="T621" s="129"/>
      <c r="U621" s="129"/>
      <c r="V621" s="129"/>
      <c r="W621" s="129"/>
      <c r="X621" s="129"/>
      <c r="Y621" s="129"/>
      <c r="Z621" s="129"/>
    </row>
    <row r="622" spans="1:26" ht="12.75" customHeight="1" x14ac:dyDescent="0.2">
      <c r="A622" s="129"/>
      <c r="B622" s="129"/>
      <c r="C622" s="129"/>
      <c r="D622" s="129"/>
      <c r="E622" s="129"/>
      <c r="F622" s="129"/>
      <c r="G622" s="129"/>
      <c r="H622" s="129"/>
      <c r="I622" s="129"/>
      <c r="J622" s="129"/>
      <c r="K622" s="129"/>
      <c r="L622" s="129"/>
      <c r="M622" s="129"/>
      <c r="N622" s="129"/>
      <c r="O622" s="129"/>
      <c r="P622" s="129"/>
      <c r="Q622" s="129"/>
      <c r="R622" s="129"/>
      <c r="S622" s="129"/>
      <c r="T622" s="129"/>
      <c r="U622" s="129"/>
      <c r="V622" s="129"/>
      <c r="W622" s="129"/>
      <c r="X622" s="129"/>
      <c r="Y622" s="129"/>
      <c r="Z622" s="129"/>
    </row>
    <row r="623" spans="1:26" ht="12.75" customHeight="1" x14ac:dyDescent="0.2">
      <c r="A623" s="129"/>
      <c r="B623" s="129"/>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row>
    <row r="624" spans="1:26" ht="12.75" customHeight="1" x14ac:dyDescent="0.2">
      <c r="A624" s="129"/>
      <c r="B624" s="129"/>
      <c r="C624" s="129"/>
      <c r="D624" s="129"/>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row>
    <row r="625" spans="1:26" ht="12.75" customHeight="1" x14ac:dyDescent="0.2">
      <c r="A625" s="129"/>
      <c r="B625" s="129"/>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row>
    <row r="626" spans="1:26" ht="12.75" customHeight="1" x14ac:dyDescent="0.2">
      <c r="A626" s="129"/>
      <c r="B626" s="129"/>
      <c r="C626" s="129"/>
      <c r="D626" s="129"/>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row>
    <row r="627" spans="1:26" ht="12.75" customHeight="1" x14ac:dyDescent="0.2">
      <c r="A627" s="129"/>
      <c r="B627" s="129"/>
      <c r="C627" s="129"/>
      <c r="D627" s="129"/>
      <c r="E627" s="129"/>
      <c r="F627" s="129"/>
      <c r="G627" s="129"/>
      <c r="H627" s="129"/>
      <c r="I627" s="129"/>
      <c r="J627" s="129"/>
      <c r="K627" s="129"/>
      <c r="L627" s="129"/>
      <c r="M627" s="129"/>
      <c r="N627" s="129"/>
      <c r="O627" s="129"/>
      <c r="P627" s="129"/>
      <c r="Q627" s="129"/>
      <c r="R627" s="129"/>
      <c r="S627" s="129"/>
      <c r="T627" s="129"/>
      <c r="U627" s="129"/>
      <c r="V627" s="129"/>
      <c r="W627" s="129"/>
      <c r="X627" s="129"/>
      <c r="Y627" s="129"/>
      <c r="Z627" s="129"/>
    </row>
    <row r="628" spans="1:26" ht="12.75" customHeight="1" x14ac:dyDescent="0.2">
      <c r="A628" s="129"/>
      <c r="B628" s="129"/>
      <c r="C628" s="129"/>
      <c r="D628" s="129"/>
      <c r="E628" s="129"/>
      <c r="F628" s="129"/>
      <c r="G628" s="129"/>
      <c r="H628" s="129"/>
      <c r="I628" s="129"/>
      <c r="J628" s="129"/>
      <c r="K628" s="129"/>
      <c r="L628" s="129"/>
      <c r="M628" s="129"/>
      <c r="N628" s="129"/>
      <c r="O628" s="129"/>
      <c r="P628" s="129"/>
      <c r="Q628" s="129"/>
      <c r="R628" s="129"/>
      <c r="S628" s="129"/>
      <c r="T628" s="129"/>
      <c r="U628" s="129"/>
      <c r="V628" s="129"/>
      <c r="W628" s="129"/>
      <c r="X628" s="129"/>
      <c r="Y628" s="129"/>
      <c r="Z628" s="129"/>
    </row>
    <row r="629" spans="1:26" ht="12.75" customHeight="1" x14ac:dyDescent="0.2">
      <c r="A629" s="129"/>
      <c r="B629" s="129"/>
      <c r="C629" s="129"/>
      <c r="D629" s="129"/>
      <c r="E629" s="129"/>
      <c r="F629" s="129"/>
      <c r="G629" s="129"/>
      <c r="H629" s="129"/>
      <c r="I629" s="129"/>
      <c r="J629" s="129"/>
      <c r="K629" s="129"/>
      <c r="L629" s="129"/>
      <c r="M629" s="129"/>
      <c r="N629" s="129"/>
      <c r="O629" s="129"/>
      <c r="P629" s="129"/>
      <c r="Q629" s="129"/>
      <c r="R629" s="129"/>
      <c r="S629" s="129"/>
      <c r="T629" s="129"/>
      <c r="U629" s="129"/>
      <c r="V629" s="129"/>
      <c r="W629" s="129"/>
      <c r="X629" s="129"/>
      <c r="Y629" s="129"/>
      <c r="Z629" s="129"/>
    </row>
    <row r="630" spans="1:26" ht="12.75" customHeight="1" x14ac:dyDescent="0.2">
      <c r="A630" s="129"/>
      <c r="B630" s="129"/>
      <c r="C630" s="129"/>
      <c r="D630" s="129"/>
      <c r="E630" s="129"/>
      <c r="F630" s="129"/>
      <c r="G630" s="129"/>
      <c r="H630" s="129"/>
      <c r="I630" s="129"/>
      <c r="J630" s="129"/>
      <c r="K630" s="129"/>
      <c r="L630" s="129"/>
      <c r="M630" s="129"/>
      <c r="N630" s="129"/>
      <c r="O630" s="129"/>
      <c r="P630" s="129"/>
      <c r="Q630" s="129"/>
      <c r="R630" s="129"/>
      <c r="S630" s="129"/>
      <c r="T630" s="129"/>
      <c r="U630" s="129"/>
      <c r="V630" s="129"/>
      <c r="W630" s="129"/>
      <c r="X630" s="129"/>
      <c r="Y630" s="129"/>
      <c r="Z630" s="129"/>
    </row>
    <row r="631" spans="1:26" ht="12.75" customHeight="1" x14ac:dyDescent="0.2">
      <c r="A631" s="129"/>
      <c r="B631" s="129"/>
      <c r="C631" s="129"/>
      <c r="D631" s="129"/>
      <c r="E631" s="129"/>
      <c r="F631" s="129"/>
      <c r="G631" s="129"/>
      <c r="H631" s="129"/>
      <c r="I631" s="129"/>
      <c r="J631" s="129"/>
      <c r="K631" s="129"/>
      <c r="L631" s="129"/>
      <c r="M631" s="129"/>
      <c r="N631" s="129"/>
      <c r="O631" s="129"/>
      <c r="P631" s="129"/>
      <c r="Q631" s="129"/>
      <c r="R631" s="129"/>
      <c r="S631" s="129"/>
      <c r="T631" s="129"/>
      <c r="U631" s="129"/>
      <c r="V631" s="129"/>
      <c r="W631" s="129"/>
      <c r="X631" s="129"/>
      <c r="Y631" s="129"/>
      <c r="Z631" s="129"/>
    </row>
    <row r="632" spans="1:26" ht="12.75" customHeight="1" x14ac:dyDescent="0.2">
      <c r="A632" s="129"/>
      <c r="B632" s="129"/>
      <c r="C632" s="129"/>
      <c r="D632" s="129"/>
      <c r="E632" s="129"/>
      <c r="F632" s="129"/>
      <c r="G632" s="129"/>
      <c r="H632" s="129"/>
      <c r="I632" s="129"/>
      <c r="J632" s="129"/>
      <c r="K632" s="129"/>
      <c r="L632" s="129"/>
      <c r="M632" s="129"/>
      <c r="N632" s="129"/>
      <c r="O632" s="129"/>
      <c r="P632" s="129"/>
      <c r="Q632" s="129"/>
      <c r="R632" s="129"/>
      <c r="S632" s="129"/>
      <c r="T632" s="129"/>
      <c r="U632" s="129"/>
      <c r="V632" s="129"/>
      <c r="W632" s="129"/>
      <c r="X632" s="129"/>
      <c r="Y632" s="129"/>
      <c r="Z632" s="129"/>
    </row>
    <row r="633" spans="1:26" ht="12.75" customHeight="1" x14ac:dyDescent="0.2">
      <c r="A633" s="129"/>
      <c r="B633" s="129"/>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row>
    <row r="634" spans="1:26" ht="12.75" customHeight="1" x14ac:dyDescent="0.2">
      <c r="A634" s="129"/>
      <c r="B634" s="129"/>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row>
    <row r="635" spans="1:26" ht="12.75" customHeight="1" x14ac:dyDescent="0.2">
      <c r="A635" s="129"/>
      <c r="B635" s="129"/>
      <c r="C635" s="129"/>
      <c r="D635" s="129"/>
      <c r="E635" s="129"/>
      <c r="F635" s="129"/>
      <c r="G635" s="129"/>
      <c r="H635" s="129"/>
      <c r="I635" s="129"/>
      <c r="J635" s="129"/>
      <c r="K635" s="129"/>
      <c r="L635" s="129"/>
      <c r="M635" s="129"/>
      <c r="N635" s="129"/>
      <c r="O635" s="129"/>
      <c r="P635" s="129"/>
      <c r="Q635" s="129"/>
      <c r="R635" s="129"/>
      <c r="S635" s="129"/>
      <c r="T635" s="129"/>
      <c r="U635" s="129"/>
      <c r="V635" s="129"/>
      <c r="W635" s="129"/>
      <c r="X635" s="129"/>
      <c r="Y635" s="129"/>
      <c r="Z635" s="129"/>
    </row>
    <row r="636" spans="1:26" ht="12.75" customHeight="1" x14ac:dyDescent="0.2">
      <c r="A636" s="129"/>
      <c r="B636" s="129"/>
      <c r="C636" s="129"/>
      <c r="D636" s="129"/>
      <c r="E636" s="129"/>
      <c r="F636" s="129"/>
      <c r="G636" s="129"/>
      <c r="H636" s="129"/>
      <c r="I636" s="129"/>
      <c r="J636" s="129"/>
      <c r="K636" s="129"/>
      <c r="L636" s="129"/>
      <c r="M636" s="129"/>
      <c r="N636" s="129"/>
      <c r="O636" s="129"/>
      <c r="P636" s="129"/>
      <c r="Q636" s="129"/>
      <c r="R636" s="129"/>
      <c r="S636" s="129"/>
      <c r="T636" s="129"/>
      <c r="U636" s="129"/>
      <c r="V636" s="129"/>
      <c r="W636" s="129"/>
      <c r="X636" s="129"/>
      <c r="Y636" s="129"/>
      <c r="Z636" s="129"/>
    </row>
    <row r="637" spans="1:26" ht="12.75" customHeight="1" x14ac:dyDescent="0.2">
      <c r="A637" s="129"/>
      <c r="B637" s="129"/>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row>
    <row r="638" spans="1:26" ht="12.75" customHeight="1" x14ac:dyDescent="0.2">
      <c r="A638" s="129"/>
      <c r="B638" s="129"/>
      <c r="C638" s="129"/>
      <c r="D638" s="129"/>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row>
    <row r="639" spans="1:26" ht="12.75" customHeight="1" x14ac:dyDescent="0.2">
      <c r="A639" s="129"/>
      <c r="B639" s="129"/>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row>
    <row r="640" spans="1:26" ht="12.75" customHeight="1" x14ac:dyDescent="0.2">
      <c r="A640" s="129"/>
      <c r="B640" s="129"/>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row>
    <row r="641" spans="1:26" ht="12.75" customHeight="1" x14ac:dyDescent="0.2">
      <c r="A641" s="129"/>
      <c r="B641" s="129"/>
      <c r="C641" s="129"/>
      <c r="D641" s="129"/>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29"/>
    </row>
    <row r="642" spans="1:26" ht="12.75" customHeight="1" x14ac:dyDescent="0.2">
      <c r="A642" s="129"/>
      <c r="B642" s="129"/>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29"/>
    </row>
    <row r="643" spans="1:26" ht="12.75" customHeight="1" x14ac:dyDescent="0.2">
      <c r="A643" s="129"/>
      <c r="B643" s="129"/>
      <c r="C643" s="129"/>
      <c r="D643" s="129"/>
      <c r="E643" s="129"/>
      <c r="F643" s="129"/>
      <c r="G643" s="129"/>
      <c r="H643" s="129"/>
      <c r="I643" s="129"/>
      <c r="J643" s="129"/>
      <c r="K643" s="129"/>
      <c r="L643" s="129"/>
      <c r="M643" s="129"/>
      <c r="N643" s="129"/>
      <c r="O643" s="129"/>
      <c r="P643" s="129"/>
      <c r="Q643" s="129"/>
      <c r="R643" s="129"/>
      <c r="S643" s="129"/>
      <c r="T643" s="129"/>
      <c r="U643" s="129"/>
      <c r="V643" s="129"/>
      <c r="W643" s="129"/>
      <c r="X643" s="129"/>
      <c r="Y643" s="129"/>
      <c r="Z643" s="129"/>
    </row>
    <row r="644" spans="1:26" ht="12.75" customHeight="1" x14ac:dyDescent="0.2">
      <c r="A644" s="129"/>
      <c r="B644" s="129"/>
      <c r="C644" s="129"/>
      <c r="D644" s="129"/>
      <c r="E644" s="129"/>
      <c r="F644" s="129"/>
      <c r="G644" s="129"/>
      <c r="H644" s="129"/>
      <c r="I644" s="129"/>
      <c r="J644" s="129"/>
      <c r="K644" s="129"/>
      <c r="L644" s="129"/>
      <c r="M644" s="129"/>
      <c r="N644" s="129"/>
      <c r="O644" s="129"/>
      <c r="P644" s="129"/>
      <c r="Q644" s="129"/>
      <c r="R644" s="129"/>
      <c r="S644" s="129"/>
      <c r="T644" s="129"/>
      <c r="U644" s="129"/>
      <c r="V644" s="129"/>
      <c r="W644" s="129"/>
      <c r="X644" s="129"/>
      <c r="Y644" s="129"/>
      <c r="Z644" s="129"/>
    </row>
    <row r="645" spans="1:26" ht="12.75" customHeight="1" x14ac:dyDescent="0.2">
      <c r="A645" s="129"/>
      <c r="B645" s="129"/>
      <c r="C645" s="129"/>
      <c r="D645" s="129"/>
      <c r="E645" s="129"/>
      <c r="F645" s="129"/>
      <c r="G645" s="129"/>
      <c r="H645" s="129"/>
      <c r="I645" s="129"/>
      <c r="J645" s="129"/>
      <c r="K645" s="129"/>
      <c r="L645" s="129"/>
      <c r="M645" s="129"/>
      <c r="N645" s="129"/>
      <c r="O645" s="129"/>
      <c r="P645" s="129"/>
      <c r="Q645" s="129"/>
      <c r="R645" s="129"/>
      <c r="S645" s="129"/>
      <c r="T645" s="129"/>
      <c r="U645" s="129"/>
      <c r="V645" s="129"/>
      <c r="W645" s="129"/>
      <c r="X645" s="129"/>
      <c r="Y645" s="129"/>
      <c r="Z645" s="129"/>
    </row>
    <row r="646" spans="1:26" ht="12.75" customHeight="1" x14ac:dyDescent="0.2">
      <c r="A646" s="129"/>
      <c r="B646" s="129"/>
      <c r="C646" s="129"/>
      <c r="D646" s="129"/>
      <c r="E646" s="129"/>
      <c r="F646" s="129"/>
      <c r="G646" s="129"/>
      <c r="H646" s="129"/>
      <c r="I646" s="129"/>
      <c r="J646" s="129"/>
      <c r="K646" s="129"/>
      <c r="L646" s="129"/>
      <c r="M646" s="129"/>
      <c r="N646" s="129"/>
      <c r="O646" s="129"/>
      <c r="P646" s="129"/>
      <c r="Q646" s="129"/>
      <c r="R646" s="129"/>
      <c r="S646" s="129"/>
      <c r="T646" s="129"/>
      <c r="U646" s="129"/>
      <c r="V646" s="129"/>
      <c r="W646" s="129"/>
      <c r="X646" s="129"/>
      <c r="Y646" s="129"/>
      <c r="Z646" s="129"/>
    </row>
    <row r="647" spans="1:26" ht="12.75" customHeight="1" x14ac:dyDescent="0.2">
      <c r="A647" s="129"/>
      <c r="B647" s="129"/>
      <c r="C647" s="129"/>
      <c r="D647" s="129"/>
      <c r="E647" s="129"/>
      <c r="F647" s="129"/>
      <c r="G647" s="129"/>
      <c r="H647" s="129"/>
      <c r="I647" s="129"/>
      <c r="J647" s="129"/>
      <c r="K647" s="129"/>
      <c r="L647" s="129"/>
      <c r="M647" s="129"/>
      <c r="N647" s="129"/>
      <c r="O647" s="129"/>
      <c r="P647" s="129"/>
      <c r="Q647" s="129"/>
      <c r="R647" s="129"/>
      <c r="S647" s="129"/>
      <c r="T647" s="129"/>
      <c r="U647" s="129"/>
      <c r="V647" s="129"/>
      <c r="W647" s="129"/>
      <c r="X647" s="129"/>
      <c r="Y647" s="129"/>
      <c r="Z647" s="129"/>
    </row>
    <row r="648" spans="1:26" ht="12.75" customHeight="1" x14ac:dyDescent="0.2">
      <c r="A648" s="129"/>
      <c r="B648" s="129"/>
      <c r="C648" s="129"/>
      <c r="D648" s="129"/>
      <c r="E648" s="129"/>
      <c r="F648" s="129"/>
      <c r="G648" s="129"/>
      <c r="H648" s="129"/>
      <c r="I648" s="129"/>
      <c r="J648" s="129"/>
      <c r="K648" s="129"/>
      <c r="L648" s="129"/>
      <c r="M648" s="129"/>
      <c r="N648" s="129"/>
      <c r="O648" s="129"/>
      <c r="P648" s="129"/>
      <c r="Q648" s="129"/>
      <c r="R648" s="129"/>
      <c r="S648" s="129"/>
      <c r="T648" s="129"/>
      <c r="U648" s="129"/>
      <c r="V648" s="129"/>
      <c r="W648" s="129"/>
      <c r="X648" s="129"/>
      <c r="Y648" s="129"/>
      <c r="Z648" s="129"/>
    </row>
    <row r="649" spans="1:26" ht="12.75" customHeight="1" x14ac:dyDescent="0.2">
      <c r="A649" s="129"/>
      <c r="B649" s="129"/>
      <c r="C649" s="129"/>
      <c r="D649" s="129"/>
      <c r="E649" s="129"/>
      <c r="F649" s="129"/>
      <c r="G649" s="129"/>
      <c r="H649" s="129"/>
      <c r="I649" s="129"/>
      <c r="J649" s="129"/>
      <c r="K649" s="129"/>
      <c r="L649" s="129"/>
      <c r="M649" s="129"/>
      <c r="N649" s="129"/>
      <c r="O649" s="129"/>
      <c r="P649" s="129"/>
      <c r="Q649" s="129"/>
      <c r="R649" s="129"/>
      <c r="S649" s="129"/>
      <c r="T649" s="129"/>
      <c r="U649" s="129"/>
      <c r="V649" s="129"/>
      <c r="W649" s="129"/>
      <c r="X649" s="129"/>
      <c r="Y649" s="129"/>
      <c r="Z649" s="129"/>
    </row>
    <row r="650" spans="1:26" ht="12.75" customHeight="1" x14ac:dyDescent="0.2">
      <c r="A650" s="129"/>
      <c r="B650" s="129"/>
      <c r="C650" s="129"/>
      <c r="D650" s="129"/>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row>
    <row r="651" spans="1:26" ht="12.75" customHeight="1" x14ac:dyDescent="0.2">
      <c r="A651" s="129"/>
      <c r="B651" s="129"/>
      <c r="C651" s="129"/>
      <c r="D651" s="129"/>
      <c r="E651" s="129"/>
      <c r="F651" s="129"/>
      <c r="G651" s="129"/>
      <c r="H651" s="129"/>
      <c r="I651" s="129"/>
      <c r="J651" s="129"/>
      <c r="K651" s="129"/>
      <c r="L651" s="129"/>
      <c r="M651" s="129"/>
      <c r="N651" s="129"/>
      <c r="O651" s="129"/>
      <c r="P651" s="129"/>
      <c r="Q651" s="129"/>
      <c r="R651" s="129"/>
      <c r="S651" s="129"/>
      <c r="T651" s="129"/>
      <c r="U651" s="129"/>
      <c r="V651" s="129"/>
      <c r="W651" s="129"/>
      <c r="X651" s="129"/>
      <c r="Y651" s="129"/>
      <c r="Z651" s="129"/>
    </row>
    <row r="652" spans="1:26" ht="12.75" customHeight="1" x14ac:dyDescent="0.2">
      <c r="A652" s="129"/>
      <c r="B652" s="129"/>
      <c r="C652" s="129"/>
      <c r="D652" s="129"/>
      <c r="E652" s="129"/>
      <c r="F652" s="129"/>
      <c r="G652" s="129"/>
      <c r="H652" s="129"/>
      <c r="I652" s="129"/>
      <c r="J652" s="129"/>
      <c r="K652" s="129"/>
      <c r="L652" s="129"/>
      <c r="M652" s="129"/>
      <c r="N652" s="129"/>
      <c r="O652" s="129"/>
      <c r="P652" s="129"/>
      <c r="Q652" s="129"/>
      <c r="R652" s="129"/>
      <c r="S652" s="129"/>
      <c r="T652" s="129"/>
      <c r="U652" s="129"/>
      <c r="V652" s="129"/>
      <c r="W652" s="129"/>
      <c r="X652" s="129"/>
      <c r="Y652" s="129"/>
      <c r="Z652" s="129"/>
    </row>
    <row r="653" spans="1:26" ht="12.75" customHeight="1" x14ac:dyDescent="0.2">
      <c r="A653" s="129"/>
      <c r="B653" s="129"/>
      <c r="C653" s="129"/>
      <c r="D653" s="129"/>
      <c r="E653" s="129"/>
      <c r="F653" s="129"/>
      <c r="G653" s="129"/>
      <c r="H653" s="129"/>
      <c r="I653" s="129"/>
      <c r="J653" s="129"/>
      <c r="K653" s="129"/>
      <c r="L653" s="129"/>
      <c r="M653" s="129"/>
      <c r="N653" s="129"/>
      <c r="O653" s="129"/>
      <c r="P653" s="129"/>
      <c r="Q653" s="129"/>
      <c r="R653" s="129"/>
      <c r="S653" s="129"/>
      <c r="T653" s="129"/>
      <c r="U653" s="129"/>
      <c r="V653" s="129"/>
      <c r="W653" s="129"/>
      <c r="X653" s="129"/>
      <c r="Y653" s="129"/>
      <c r="Z653" s="129"/>
    </row>
    <row r="654" spans="1:26" ht="12.75" customHeight="1" x14ac:dyDescent="0.2">
      <c r="A654" s="129"/>
      <c r="B654" s="129"/>
      <c r="C654" s="129"/>
      <c r="D654" s="129"/>
      <c r="E654" s="129"/>
      <c r="F654" s="129"/>
      <c r="G654" s="129"/>
      <c r="H654" s="129"/>
      <c r="I654" s="129"/>
      <c r="J654" s="129"/>
      <c r="K654" s="129"/>
      <c r="L654" s="129"/>
      <c r="M654" s="129"/>
      <c r="N654" s="129"/>
      <c r="O654" s="129"/>
      <c r="P654" s="129"/>
      <c r="Q654" s="129"/>
      <c r="R654" s="129"/>
      <c r="S654" s="129"/>
      <c r="T654" s="129"/>
      <c r="U654" s="129"/>
      <c r="V654" s="129"/>
      <c r="W654" s="129"/>
      <c r="X654" s="129"/>
      <c r="Y654" s="129"/>
      <c r="Z654" s="129"/>
    </row>
    <row r="655" spans="1:26" ht="12.75" customHeight="1" x14ac:dyDescent="0.2">
      <c r="A655" s="129"/>
      <c r="B655" s="129"/>
      <c r="C655" s="129"/>
      <c r="D655" s="129"/>
      <c r="E655" s="129"/>
      <c r="F655" s="129"/>
      <c r="G655" s="129"/>
      <c r="H655" s="129"/>
      <c r="I655" s="129"/>
      <c r="J655" s="129"/>
      <c r="K655" s="129"/>
      <c r="L655" s="129"/>
      <c r="M655" s="129"/>
      <c r="N655" s="129"/>
      <c r="O655" s="129"/>
      <c r="P655" s="129"/>
      <c r="Q655" s="129"/>
      <c r="R655" s="129"/>
      <c r="S655" s="129"/>
      <c r="T655" s="129"/>
      <c r="U655" s="129"/>
      <c r="V655" s="129"/>
      <c r="W655" s="129"/>
      <c r="X655" s="129"/>
      <c r="Y655" s="129"/>
      <c r="Z655" s="129"/>
    </row>
    <row r="656" spans="1:26" ht="12.75" customHeight="1" x14ac:dyDescent="0.2">
      <c r="A656" s="129"/>
      <c r="B656" s="129"/>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row>
    <row r="657" spans="1:26" ht="12.75" customHeight="1" x14ac:dyDescent="0.2">
      <c r="A657" s="129"/>
      <c r="B657" s="129"/>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129"/>
      <c r="Y657" s="129"/>
      <c r="Z657" s="129"/>
    </row>
    <row r="658" spans="1:26" ht="12.75" customHeight="1" x14ac:dyDescent="0.2">
      <c r="A658" s="129"/>
      <c r="B658" s="129"/>
      <c r="C658" s="129"/>
      <c r="D658" s="129"/>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row>
    <row r="659" spans="1:26" ht="12.75" customHeight="1" x14ac:dyDescent="0.2">
      <c r="A659" s="129"/>
      <c r="B659" s="129"/>
      <c r="C659" s="129"/>
      <c r="D659" s="129"/>
      <c r="E659" s="129"/>
      <c r="F659" s="129"/>
      <c r="G659" s="129"/>
      <c r="H659" s="129"/>
      <c r="I659" s="129"/>
      <c r="J659" s="129"/>
      <c r="K659" s="129"/>
      <c r="L659" s="129"/>
      <c r="M659" s="129"/>
      <c r="N659" s="129"/>
      <c r="O659" s="129"/>
      <c r="P659" s="129"/>
      <c r="Q659" s="129"/>
      <c r="R659" s="129"/>
      <c r="S659" s="129"/>
      <c r="T659" s="129"/>
      <c r="U659" s="129"/>
      <c r="V659" s="129"/>
      <c r="W659" s="129"/>
      <c r="X659" s="129"/>
      <c r="Y659" s="129"/>
      <c r="Z659" s="129"/>
    </row>
    <row r="660" spans="1:26" ht="12.75" customHeight="1" x14ac:dyDescent="0.2">
      <c r="A660" s="129"/>
      <c r="B660" s="129"/>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129"/>
      <c r="Y660" s="129"/>
      <c r="Z660" s="129"/>
    </row>
    <row r="661" spans="1:26" ht="12.75" customHeight="1" x14ac:dyDescent="0.2">
      <c r="A661" s="129"/>
      <c r="B661" s="129"/>
      <c r="C661" s="129"/>
      <c r="D661" s="129"/>
      <c r="E661" s="129"/>
      <c r="F661" s="129"/>
      <c r="G661" s="129"/>
      <c r="H661" s="129"/>
      <c r="I661" s="129"/>
      <c r="J661" s="129"/>
      <c r="K661" s="129"/>
      <c r="L661" s="129"/>
      <c r="M661" s="129"/>
      <c r="N661" s="129"/>
      <c r="O661" s="129"/>
      <c r="P661" s="129"/>
      <c r="Q661" s="129"/>
      <c r="R661" s="129"/>
      <c r="S661" s="129"/>
      <c r="T661" s="129"/>
      <c r="U661" s="129"/>
      <c r="V661" s="129"/>
      <c r="W661" s="129"/>
      <c r="X661" s="129"/>
      <c r="Y661" s="129"/>
      <c r="Z661" s="129"/>
    </row>
    <row r="662" spans="1:26" ht="12.75" customHeight="1" x14ac:dyDescent="0.2">
      <c r="A662" s="129"/>
      <c r="B662" s="129"/>
      <c r="C662" s="129"/>
      <c r="D662" s="129"/>
      <c r="E662" s="129"/>
      <c r="F662" s="129"/>
      <c r="G662" s="129"/>
      <c r="H662" s="129"/>
      <c r="I662" s="129"/>
      <c r="J662" s="129"/>
      <c r="K662" s="129"/>
      <c r="L662" s="129"/>
      <c r="M662" s="129"/>
      <c r="N662" s="129"/>
      <c r="O662" s="129"/>
      <c r="P662" s="129"/>
      <c r="Q662" s="129"/>
      <c r="R662" s="129"/>
      <c r="S662" s="129"/>
      <c r="T662" s="129"/>
      <c r="U662" s="129"/>
      <c r="V662" s="129"/>
      <c r="W662" s="129"/>
      <c r="X662" s="129"/>
      <c r="Y662" s="129"/>
      <c r="Z662" s="129"/>
    </row>
    <row r="663" spans="1:26" ht="12.75" customHeight="1" x14ac:dyDescent="0.2">
      <c r="A663" s="129"/>
      <c r="B663" s="129"/>
      <c r="C663" s="129"/>
      <c r="D663" s="129"/>
      <c r="E663" s="129"/>
      <c r="F663" s="129"/>
      <c r="G663" s="129"/>
      <c r="H663" s="129"/>
      <c r="I663" s="129"/>
      <c r="J663" s="129"/>
      <c r="K663" s="129"/>
      <c r="L663" s="129"/>
      <c r="M663" s="129"/>
      <c r="N663" s="129"/>
      <c r="O663" s="129"/>
      <c r="P663" s="129"/>
      <c r="Q663" s="129"/>
      <c r="R663" s="129"/>
      <c r="S663" s="129"/>
      <c r="T663" s="129"/>
      <c r="U663" s="129"/>
      <c r="V663" s="129"/>
      <c r="W663" s="129"/>
      <c r="X663" s="129"/>
      <c r="Y663" s="129"/>
      <c r="Z663" s="129"/>
    </row>
    <row r="664" spans="1:26" ht="12.75" customHeight="1" x14ac:dyDescent="0.2">
      <c r="A664" s="129"/>
      <c r="B664" s="129"/>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29"/>
    </row>
    <row r="665" spans="1:26" ht="12.75" customHeight="1" x14ac:dyDescent="0.2">
      <c r="A665" s="129"/>
      <c r="B665" s="129"/>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129"/>
      <c r="Y665" s="129"/>
      <c r="Z665" s="129"/>
    </row>
    <row r="666" spans="1:26" ht="12.75" customHeight="1" x14ac:dyDescent="0.2">
      <c r="A666" s="129"/>
      <c r="B666" s="129"/>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row>
    <row r="667" spans="1:26" ht="12.75" customHeight="1" x14ac:dyDescent="0.2">
      <c r="A667" s="129"/>
      <c r="B667" s="129"/>
      <c r="C667" s="129"/>
      <c r="D667" s="129"/>
      <c r="E667" s="129"/>
      <c r="F667" s="129"/>
      <c r="G667" s="129"/>
      <c r="H667" s="129"/>
      <c r="I667" s="129"/>
      <c r="J667" s="129"/>
      <c r="K667" s="129"/>
      <c r="L667" s="129"/>
      <c r="M667" s="129"/>
      <c r="N667" s="129"/>
      <c r="O667" s="129"/>
      <c r="P667" s="129"/>
      <c r="Q667" s="129"/>
      <c r="R667" s="129"/>
      <c r="S667" s="129"/>
      <c r="T667" s="129"/>
      <c r="U667" s="129"/>
      <c r="V667" s="129"/>
      <c r="W667" s="129"/>
      <c r="X667" s="129"/>
      <c r="Y667" s="129"/>
      <c r="Z667" s="129"/>
    </row>
    <row r="668" spans="1:26" ht="12.75" customHeight="1" x14ac:dyDescent="0.2">
      <c r="A668" s="129"/>
      <c r="B668" s="129"/>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row>
    <row r="669" spans="1:26" ht="12.75" customHeight="1" x14ac:dyDescent="0.2">
      <c r="A669" s="129"/>
      <c r="B669" s="129"/>
      <c r="C669" s="129"/>
      <c r="D669" s="129"/>
      <c r="E669" s="129"/>
      <c r="F669" s="129"/>
      <c r="G669" s="129"/>
      <c r="H669" s="129"/>
      <c r="I669" s="129"/>
      <c r="J669" s="129"/>
      <c r="K669" s="129"/>
      <c r="L669" s="129"/>
      <c r="M669" s="129"/>
      <c r="N669" s="129"/>
      <c r="O669" s="129"/>
      <c r="P669" s="129"/>
      <c r="Q669" s="129"/>
      <c r="R669" s="129"/>
      <c r="S669" s="129"/>
      <c r="T669" s="129"/>
      <c r="U669" s="129"/>
      <c r="V669" s="129"/>
      <c r="W669" s="129"/>
      <c r="X669" s="129"/>
      <c r="Y669" s="129"/>
      <c r="Z669" s="129"/>
    </row>
    <row r="670" spans="1:26" ht="12.75" customHeight="1" x14ac:dyDescent="0.2">
      <c r="A670" s="129"/>
      <c r="B670" s="129"/>
      <c r="C670" s="129"/>
      <c r="D670" s="129"/>
      <c r="E670" s="129"/>
      <c r="F670" s="129"/>
      <c r="G670" s="129"/>
      <c r="H670" s="129"/>
      <c r="I670" s="129"/>
      <c r="J670" s="129"/>
      <c r="K670" s="129"/>
      <c r="L670" s="129"/>
      <c r="M670" s="129"/>
      <c r="N670" s="129"/>
      <c r="O670" s="129"/>
      <c r="P670" s="129"/>
      <c r="Q670" s="129"/>
      <c r="R670" s="129"/>
      <c r="S670" s="129"/>
      <c r="T670" s="129"/>
      <c r="U670" s="129"/>
      <c r="V670" s="129"/>
      <c r="W670" s="129"/>
      <c r="X670" s="129"/>
      <c r="Y670" s="129"/>
      <c r="Z670" s="129"/>
    </row>
    <row r="671" spans="1:26" ht="12.75" customHeight="1" x14ac:dyDescent="0.2">
      <c r="A671" s="129"/>
      <c r="B671" s="129"/>
      <c r="C671" s="129"/>
      <c r="D671" s="129"/>
      <c r="E671" s="129"/>
      <c r="F671" s="129"/>
      <c r="G671" s="129"/>
      <c r="H671" s="129"/>
      <c r="I671" s="129"/>
      <c r="J671" s="129"/>
      <c r="K671" s="129"/>
      <c r="L671" s="129"/>
      <c r="M671" s="129"/>
      <c r="N671" s="129"/>
      <c r="O671" s="129"/>
      <c r="P671" s="129"/>
      <c r="Q671" s="129"/>
      <c r="R671" s="129"/>
      <c r="S671" s="129"/>
      <c r="T671" s="129"/>
      <c r="U671" s="129"/>
      <c r="V671" s="129"/>
      <c r="W671" s="129"/>
      <c r="X671" s="129"/>
      <c r="Y671" s="129"/>
      <c r="Z671" s="129"/>
    </row>
    <row r="672" spans="1:26" ht="12.75" customHeight="1" x14ac:dyDescent="0.2">
      <c r="A672" s="129"/>
      <c r="B672" s="129"/>
      <c r="C672" s="129"/>
      <c r="D672" s="129"/>
      <c r="E672" s="129"/>
      <c r="F672" s="129"/>
      <c r="G672" s="129"/>
      <c r="H672" s="129"/>
      <c r="I672" s="129"/>
      <c r="J672" s="129"/>
      <c r="K672" s="129"/>
      <c r="L672" s="129"/>
      <c r="M672" s="129"/>
      <c r="N672" s="129"/>
      <c r="O672" s="129"/>
      <c r="P672" s="129"/>
      <c r="Q672" s="129"/>
      <c r="R672" s="129"/>
      <c r="S672" s="129"/>
      <c r="T672" s="129"/>
      <c r="U672" s="129"/>
      <c r="V672" s="129"/>
      <c r="W672" s="129"/>
      <c r="X672" s="129"/>
      <c r="Y672" s="129"/>
      <c r="Z672" s="129"/>
    </row>
    <row r="673" spans="1:26" ht="12.75" customHeight="1" x14ac:dyDescent="0.2">
      <c r="A673" s="129"/>
      <c r="B673" s="129"/>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129"/>
      <c r="Y673" s="129"/>
      <c r="Z673" s="129"/>
    </row>
    <row r="674" spans="1:26" ht="12.75" customHeight="1" x14ac:dyDescent="0.2">
      <c r="A674" s="129"/>
      <c r="B674" s="129"/>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row>
    <row r="675" spans="1:26" ht="12.75" customHeight="1" x14ac:dyDescent="0.2">
      <c r="A675" s="129"/>
      <c r="B675" s="129"/>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row>
    <row r="676" spans="1:26" ht="12.75" customHeight="1" x14ac:dyDescent="0.2">
      <c r="A676" s="129"/>
      <c r="B676" s="129"/>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row>
    <row r="677" spans="1:26" ht="12.75" customHeight="1" x14ac:dyDescent="0.2">
      <c r="A677" s="129"/>
      <c r="B677" s="129"/>
      <c r="C677" s="129"/>
      <c r="D677" s="129"/>
      <c r="E677" s="129"/>
      <c r="F677" s="129"/>
      <c r="G677" s="129"/>
      <c r="H677" s="129"/>
      <c r="I677" s="129"/>
      <c r="J677" s="129"/>
      <c r="K677" s="129"/>
      <c r="L677" s="129"/>
      <c r="M677" s="129"/>
      <c r="N677" s="129"/>
      <c r="O677" s="129"/>
      <c r="P677" s="129"/>
      <c r="Q677" s="129"/>
      <c r="R677" s="129"/>
      <c r="S677" s="129"/>
      <c r="T677" s="129"/>
      <c r="U677" s="129"/>
      <c r="V677" s="129"/>
      <c r="W677" s="129"/>
      <c r="X677" s="129"/>
      <c r="Y677" s="129"/>
      <c r="Z677" s="129"/>
    </row>
    <row r="678" spans="1:26" ht="12.75" customHeight="1" x14ac:dyDescent="0.2">
      <c r="A678" s="129"/>
      <c r="B678" s="129"/>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29"/>
    </row>
    <row r="679" spans="1:26" ht="12.75" customHeight="1" x14ac:dyDescent="0.2">
      <c r="A679" s="129"/>
      <c r="B679" s="129"/>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29"/>
      <c r="Z679" s="129"/>
    </row>
    <row r="680" spans="1:26" ht="12.75" customHeight="1" x14ac:dyDescent="0.2">
      <c r="A680" s="129"/>
      <c r="B680" s="129"/>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129"/>
      <c r="Y680" s="129"/>
      <c r="Z680" s="129"/>
    </row>
    <row r="681" spans="1:26" ht="12.75" customHeight="1" x14ac:dyDescent="0.2">
      <c r="A681" s="129"/>
      <c r="B681" s="129"/>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129"/>
      <c r="Y681" s="129"/>
      <c r="Z681" s="129"/>
    </row>
    <row r="682" spans="1:26" ht="12.75" customHeight="1" x14ac:dyDescent="0.2">
      <c r="A682" s="129"/>
      <c r="B682" s="129"/>
      <c r="C682" s="129"/>
      <c r="D682" s="129"/>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row>
    <row r="683" spans="1:26" ht="12.75" customHeight="1" x14ac:dyDescent="0.2">
      <c r="A683" s="129"/>
      <c r="B683" s="129"/>
      <c r="C683" s="129"/>
      <c r="D683" s="129"/>
      <c r="E683" s="129"/>
      <c r="F683" s="129"/>
      <c r="G683" s="129"/>
      <c r="H683" s="129"/>
      <c r="I683" s="129"/>
      <c r="J683" s="129"/>
      <c r="K683" s="129"/>
      <c r="L683" s="129"/>
      <c r="M683" s="129"/>
      <c r="N683" s="129"/>
      <c r="O683" s="129"/>
      <c r="P683" s="129"/>
      <c r="Q683" s="129"/>
      <c r="R683" s="129"/>
      <c r="S683" s="129"/>
      <c r="T683" s="129"/>
      <c r="U683" s="129"/>
      <c r="V683" s="129"/>
      <c r="W683" s="129"/>
      <c r="X683" s="129"/>
      <c r="Y683" s="129"/>
      <c r="Z683" s="129"/>
    </row>
    <row r="684" spans="1:26" ht="12.75" customHeight="1" x14ac:dyDescent="0.2">
      <c r="A684" s="129"/>
      <c r="B684" s="129"/>
      <c r="C684" s="129"/>
      <c r="D684" s="129"/>
      <c r="E684" s="129"/>
      <c r="F684" s="129"/>
      <c r="G684" s="129"/>
      <c r="H684" s="129"/>
      <c r="I684" s="129"/>
      <c r="J684" s="129"/>
      <c r="K684" s="129"/>
      <c r="L684" s="129"/>
      <c r="M684" s="129"/>
      <c r="N684" s="129"/>
      <c r="O684" s="129"/>
      <c r="P684" s="129"/>
      <c r="Q684" s="129"/>
      <c r="R684" s="129"/>
      <c r="S684" s="129"/>
      <c r="T684" s="129"/>
      <c r="U684" s="129"/>
      <c r="V684" s="129"/>
      <c r="W684" s="129"/>
      <c r="X684" s="129"/>
      <c r="Y684" s="129"/>
      <c r="Z684" s="129"/>
    </row>
    <row r="685" spans="1:26" ht="12.75" customHeight="1" x14ac:dyDescent="0.2">
      <c r="A685" s="129"/>
      <c r="B685" s="129"/>
      <c r="C685" s="129"/>
      <c r="D685" s="129"/>
      <c r="E685" s="129"/>
      <c r="F685" s="129"/>
      <c r="G685" s="129"/>
      <c r="H685" s="129"/>
      <c r="I685" s="129"/>
      <c r="J685" s="129"/>
      <c r="K685" s="129"/>
      <c r="L685" s="129"/>
      <c r="M685" s="129"/>
      <c r="N685" s="129"/>
      <c r="O685" s="129"/>
      <c r="P685" s="129"/>
      <c r="Q685" s="129"/>
      <c r="R685" s="129"/>
      <c r="S685" s="129"/>
      <c r="T685" s="129"/>
      <c r="U685" s="129"/>
      <c r="V685" s="129"/>
      <c r="W685" s="129"/>
      <c r="X685" s="129"/>
      <c r="Y685" s="129"/>
      <c r="Z685" s="129"/>
    </row>
    <row r="686" spans="1:26" ht="12.75" customHeight="1" x14ac:dyDescent="0.2">
      <c r="A686" s="129"/>
      <c r="B686" s="129"/>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row>
    <row r="687" spans="1:26" ht="12.75" customHeight="1" x14ac:dyDescent="0.2">
      <c r="A687" s="129"/>
      <c r="B687" s="129"/>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129"/>
      <c r="Y687" s="129"/>
      <c r="Z687" s="129"/>
    </row>
    <row r="688" spans="1:26" ht="12.75" customHeight="1" x14ac:dyDescent="0.2">
      <c r="A688" s="129"/>
      <c r="B688" s="129"/>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129"/>
      <c r="Y688" s="129"/>
      <c r="Z688" s="129"/>
    </row>
    <row r="689" spans="1:26" ht="12.75" customHeight="1" x14ac:dyDescent="0.2">
      <c r="A689" s="129"/>
      <c r="B689" s="129"/>
      <c r="C689" s="129"/>
      <c r="D689" s="129"/>
      <c r="E689" s="129"/>
      <c r="F689" s="129"/>
      <c r="G689" s="129"/>
      <c r="H689" s="129"/>
      <c r="I689" s="129"/>
      <c r="J689" s="129"/>
      <c r="K689" s="129"/>
      <c r="L689" s="129"/>
      <c r="M689" s="129"/>
      <c r="N689" s="129"/>
      <c r="O689" s="129"/>
      <c r="P689" s="129"/>
      <c r="Q689" s="129"/>
      <c r="R689" s="129"/>
      <c r="S689" s="129"/>
      <c r="T689" s="129"/>
      <c r="U689" s="129"/>
      <c r="V689" s="129"/>
      <c r="W689" s="129"/>
      <c r="X689" s="129"/>
      <c r="Y689" s="129"/>
      <c r="Z689" s="129"/>
    </row>
    <row r="690" spans="1:26" ht="12.75" customHeight="1" x14ac:dyDescent="0.2">
      <c r="A690" s="129"/>
      <c r="B690" s="129"/>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129"/>
      <c r="Y690" s="129"/>
      <c r="Z690" s="129"/>
    </row>
    <row r="691" spans="1:26" ht="12.75" customHeight="1" x14ac:dyDescent="0.2">
      <c r="A691" s="129"/>
      <c r="B691" s="129"/>
      <c r="C691" s="129"/>
      <c r="D691" s="129"/>
      <c r="E691" s="129"/>
      <c r="F691" s="129"/>
      <c r="G691" s="129"/>
      <c r="H691" s="129"/>
      <c r="I691" s="129"/>
      <c r="J691" s="129"/>
      <c r="K691" s="129"/>
      <c r="L691" s="129"/>
      <c r="M691" s="129"/>
      <c r="N691" s="129"/>
      <c r="O691" s="129"/>
      <c r="P691" s="129"/>
      <c r="Q691" s="129"/>
      <c r="R691" s="129"/>
      <c r="S691" s="129"/>
      <c r="T691" s="129"/>
      <c r="U691" s="129"/>
      <c r="V691" s="129"/>
      <c r="W691" s="129"/>
      <c r="X691" s="129"/>
      <c r="Y691" s="129"/>
      <c r="Z691" s="129"/>
    </row>
    <row r="692" spans="1:26" ht="12.75" customHeight="1" x14ac:dyDescent="0.2">
      <c r="A692" s="129"/>
      <c r="B692" s="129"/>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129"/>
      <c r="Y692" s="129"/>
      <c r="Z692" s="129"/>
    </row>
    <row r="693" spans="1:26" ht="12.75" customHeight="1" x14ac:dyDescent="0.2">
      <c r="A693" s="129"/>
      <c r="B693" s="129"/>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129"/>
      <c r="Y693" s="129"/>
      <c r="Z693" s="129"/>
    </row>
    <row r="694" spans="1:26" ht="12.75" customHeight="1" x14ac:dyDescent="0.2">
      <c r="A694" s="129"/>
      <c r="B694" s="129"/>
      <c r="C694" s="129"/>
      <c r="D694" s="129"/>
      <c r="E694" s="129"/>
      <c r="F694" s="129"/>
      <c r="G694" s="129"/>
      <c r="H694" s="129"/>
      <c r="I694" s="129"/>
      <c r="J694" s="129"/>
      <c r="K694" s="129"/>
      <c r="L694" s="129"/>
      <c r="M694" s="129"/>
      <c r="N694" s="129"/>
      <c r="O694" s="129"/>
      <c r="P694" s="129"/>
      <c r="Q694" s="129"/>
      <c r="R694" s="129"/>
      <c r="S694" s="129"/>
      <c r="T694" s="129"/>
      <c r="U694" s="129"/>
      <c r="V694" s="129"/>
      <c r="W694" s="129"/>
      <c r="X694" s="129"/>
      <c r="Y694" s="129"/>
      <c r="Z694" s="129"/>
    </row>
    <row r="695" spans="1:26" ht="12.75" customHeight="1" x14ac:dyDescent="0.2">
      <c r="A695" s="129"/>
      <c r="B695" s="129"/>
      <c r="C695" s="129"/>
      <c r="D695" s="129"/>
      <c r="E695" s="129"/>
      <c r="F695" s="129"/>
      <c r="G695" s="129"/>
      <c r="H695" s="129"/>
      <c r="I695" s="129"/>
      <c r="J695" s="129"/>
      <c r="K695" s="129"/>
      <c r="L695" s="129"/>
      <c r="M695" s="129"/>
      <c r="N695" s="129"/>
      <c r="O695" s="129"/>
      <c r="P695" s="129"/>
      <c r="Q695" s="129"/>
      <c r="R695" s="129"/>
      <c r="S695" s="129"/>
      <c r="T695" s="129"/>
      <c r="U695" s="129"/>
      <c r="V695" s="129"/>
      <c r="W695" s="129"/>
      <c r="X695" s="129"/>
      <c r="Y695" s="129"/>
      <c r="Z695" s="129"/>
    </row>
    <row r="696" spans="1:26" ht="12.75" customHeight="1" x14ac:dyDescent="0.2">
      <c r="A696" s="129"/>
      <c r="B696" s="129"/>
      <c r="C696" s="129"/>
      <c r="D696" s="129"/>
      <c r="E696" s="129"/>
      <c r="F696" s="129"/>
      <c r="G696" s="129"/>
      <c r="H696" s="129"/>
      <c r="I696" s="129"/>
      <c r="J696" s="129"/>
      <c r="K696" s="129"/>
      <c r="L696" s="129"/>
      <c r="M696" s="129"/>
      <c r="N696" s="129"/>
      <c r="O696" s="129"/>
      <c r="P696" s="129"/>
      <c r="Q696" s="129"/>
      <c r="R696" s="129"/>
      <c r="S696" s="129"/>
      <c r="T696" s="129"/>
      <c r="U696" s="129"/>
      <c r="V696" s="129"/>
      <c r="W696" s="129"/>
      <c r="X696" s="129"/>
      <c r="Y696" s="129"/>
      <c r="Z696" s="129"/>
    </row>
    <row r="697" spans="1:26" ht="12.75" customHeight="1" x14ac:dyDescent="0.2">
      <c r="A697" s="129"/>
      <c r="B697" s="129"/>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row>
    <row r="698" spans="1:26" ht="12.75" customHeight="1" x14ac:dyDescent="0.2">
      <c r="A698" s="129"/>
      <c r="B698" s="129"/>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row>
    <row r="699" spans="1:26" ht="12.75" customHeight="1" x14ac:dyDescent="0.2">
      <c r="A699" s="129"/>
      <c r="B699" s="129"/>
      <c r="C699" s="129"/>
      <c r="D699" s="129"/>
      <c r="E699" s="129"/>
      <c r="F699" s="129"/>
      <c r="G699" s="129"/>
      <c r="H699" s="129"/>
      <c r="I699" s="129"/>
      <c r="J699" s="129"/>
      <c r="K699" s="129"/>
      <c r="L699" s="129"/>
      <c r="M699" s="129"/>
      <c r="N699" s="129"/>
      <c r="O699" s="129"/>
      <c r="P699" s="129"/>
      <c r="Q699" s="129"/>
      <c r="R699" s="129"/>
      <c r="S699" s="129"/>
      <c r="T699" s="129"/>
      <c r="U699" s="129"/>
      <c r="V699" s="129"/>
      <c r="W699" s="129"/>
      <c r="X699" s="129"/>
      <c r="Y699" s="129"/>
      <c r="Z699" s="129"/>
    </row>
    <row r="700" spans="1:26" ht="12.75" customHeight="1" x14ac:dyDescent="0.2">
      <c r="A700" s="129"/>
      <c r="B700" s="129"/>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row>
    <row r="701" spans="1:26" ht="12.75" customHeight="1" x14ac:dyDescent="0.2">
      <c r="A701" s="129"/>
      <c r="B701" s="129"/>
      <c r="C701" s="129"/>
      <c r="D701" s="129"/>
      <c r="E701" s="129"/>
      <c r="F701" s="129"/>
      <c r="G701" s="129"/>
      <c r="H701" s="129"/>
      <c r="I701" s="129"/>
      <c r="J701" s="129"/>
      <c r="K701" s="129"/>
      <c r="L701" s="129"/>
      <c r="M701" s="129"/>
      <c r="N701" s="129"/>
      <c r="O701" s="129"/>
      <c r="P701" s="129"/>
      <c r="Q701" s="129"/>
      <c r="R701" s="129"/>
      <c r="S701" s="129"/>
      <c r="T701" s="129"/>
      <c r="U701" s="129"/>
      <c r="V701" s="129"/>
      <c r="W701" s="129"/>
      <c r="X701" s="129"/>
      <c r="Y701" s="129"/>
      <c r="Z701" s="129"/>
    </row>
    <row r="702" spans="1:26" ht="12.75" customHeight="1" x14ac:dyDescent="0.2">
      <c r="A702" s="129"/>
      <c r="B702" s="129"/>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row>
    <row r="703" spans="1:26" ht="12.75" customHeight="1" x14ac:dyDescent="0.2">
      <c r="A703" s="129"/>
      <c r="B703" s="129"/>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29"/>
      <c r="Z703" s="129"/>
    </row>
    <row r="704" spans="1:26" ht="12.75" customHeight="1" x14ac:dyDescent="0.2">
      <c r="A704" s="129"/>
      <c r="B704" s="129"/>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29"/>
      <c r="Z704" s="129"/>
    </row>
    <row r="705" spans="1:26" ht="12.75" customHeight="1" x14ac:dyDescent="0.2">
      <c r="A705" s="129"/>
      <c r="B705" s="129"/>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29"/>
      <c r="Z705" s="129"/>
    </row>
    <row r="706" spans="1:26" ht="12.75" customHeight="1" x14ac:dyDescent="0.2">
      <c r="A706" s="129"/>
      <c r="B706" s="129"/>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129"/>
      <c r="Y706" s="129"/>
      <c r="Z706" s="129"/>
    </row>
    <row r="707" spans="1:26" ht="12.75" customHeight="1" x14ac:dyDescent="0.2">
      <c r="A707" s="129"/>
      <c r="B707" s="129"/>
      <c r="C707" s="129"/>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129"/>
      <c r="Z707" s="129"/>
    </row>
    <row r="708" spans="1:26" ht="12.75" customHeight="1" x14ac:dyDescent="0.2">
      <c r="A708" s="129"/>
      <c r="B708" s="129"/>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29"/>
    </row>
    <row r="709" spans="1:26" ht="12.75" customHeight="1" x14ac:dyDescent="0.2">
      <c r="A709" s="129"/>
      <c r="B709" s="129"/>
      <c r="C709" s="129"/>
      <c r="D709" s="129"/>
      <c r="E709" s="129"/>
      <c r="F709" s="129"/>
      <c r="G709" s="129"/>
      <c r="H709" s="129"/>
      <c r="I709" s="129"/>
      <c r="J709" s="129"/>
      <c r="K709" s="129"/>
      <c r="L709" s="129"/>
      <c r="M709" s="129"/>
      <c r="N709" s="129"/>
      <c r="O709" s="129"/>
      <c r="P709" s="129"/>
      <c r="Q709" s="129"/>
      <c r="R709" s="129"/>
      <c r="S709" s="129"/>
      <c r="T709" s="129"/>
      <c r="U709" s="129"/>
      <c r="V709" s="129"/>
      <c r="W709" s="129"/>
      <c r="X709" s="129"/>
      <c r="Y709" s="129"/>
      <c r="Z709" s="129"/>
    </row>
    <row r="710" spans="1:26" ht="12.75" customHeight="1" x14ac:dyDescent="0.2">
      <c r="A710" s="129"/>
      <c r="B710" s="129"/>
      <c r="C710" s="129"/>
      <c r="D710" s="129"/>
      <c r="E710" s="129"/>
      <c r="F710" s="129"/>
      <c r="G710" s="129"/>
      <c r="H710" s="129"/>
      <c r="I710" s="129"/>
      <c r="J710" s="129"/>
      <c r="K710" s="129"/>
      <c r="L710" s="129"/>
      <c r="M710" s="129"/>
      <c r="N710" s="129"/>
      <c r="O710" s="129"/>
      <c r="P710" s="129"/>
      <c r="Q710" s="129"/>
      <c r="R710" s="129"/>
      <c r="S710" s="129"/>
      <c r="T710" s="129"/>
      <c r="U710" s="129"/>
      <c r="V710" s="129"/>
      <c r="W710" s="129"/>
      <c r="X710" s="129"/>
      <c r="Y710" s="129"/>
      <c r="Z710" s="129"/>
    </row>
    <row r="711" spans="1:26" ht="12.75" customHeight="1" x14ac:dyDescent="0.2">
      <c r="A711" s="129"/>
      <c r="B711" s="129"/>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29"/>
    </row>
    <row r="712" spans="1:26" ht="12.75" customHeight="1" x14ac:dyDescent="0.2">
      <c r="A712" s="129"/>
      <c r="B712" s="129"/>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row>
    <row r="713" spans="1:26" ht="12.75" customHeight="1" x14ac:dyDescent="0.2">
      <c r="A713" s="129"/>
      <c r="B713" s="129"/>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row>
    <row r="714" spans="1:26" ht="12.75" customHeight="1" x14ac:dyDescent="0.2">
      <c r="A714" s="129"/>
      <c r="B714" s="129"/>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29"/>
      <c r="Z714" s="129"/>
    </row>
    <row r="715" spans="1:26" ht="12.75" customHeight="1" x14ac:dyDescent="0.2">
      <c r="A715" s="129"/>
      <c r="B715" s="129"/>
      <c r="C715" s="129"/>
      <c r="D715" s="129"/>
      <c r="E715" s="129"/>
      <c r="F715" s="129"/>
      <c r="G715" s="129"/>
      <c r="H715" s="129"/>
      <c r="I715" s="129"/>
      <c r="J715" s="129"/>
      <c r="K715" s="129"/>
      <c r="L715" s="129"/>
      <c r="M715" s="129"/>
      <c r="N715" s="129"/>
      <c r="O715" s="129"/>
      <c r="P715" s="129"/>
      <c r="Q715" s="129"/>
      <c r="R715" s="129"/>
      <c r="S715" s="129"/>
      <c r="T715" s="129"/>
      <c r="U715" s="129"/>
      <c r="V715" s="129"/>
      <c r="W715" s="129"/>
      <c r="X715" s="129"/>
      <c r="Y715" s="129"/>
      <c r="Z715" s="129"/>
    </row>
    <row r="716" spans="1:26" ht="12.75" customHeight="1" x14ac:dyDescent="0.2">
      <c r="A716" s="129"/>
      <c r="B716" s="129"/>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row>
    <row r="717" spans="1:26" ht="12.75" customHeight="1" x14ac:dyDescent="0.2">
      <c r="A717" s="129"/>
      <c r="B717" s="129"/>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row>
    <row r="718" spans="1:26" ht="12.75" customHeight="1" x14ac:dyDescent="0.2">
      <c r="A718" s="129"/>
      <c r="B718" s="129"/>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row>
    <row r="719" spans="1:26" ht="12.75" customHeight="1" x14ac:dyDescent="0.2">
      <c r="A719" s="129"/>
      <c r="B719" s="129"/>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row>
    <row r="720" spans="1:26" ht="12.75" customHeight="1" x14ac:dyDescent="0.2">
      <c r="A720" s="129"/>
      <c r="B720" s="129"/>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row>
    <row r="721" spans="1:26" ht="12.75" customHeight="1" x14ac:dyDescent="0.2">
      <c r="A721" s="129"/>
      <c r="B721" s="129"/>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row>
    <row r="722" spans="1:26" ht="12.75" customHeight="1" x14ac:dyDescent="0.2">
      <c r="A722" s="129"/>
      <c r="B722" s="129"/>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row>
    <row r="723" spans="1:26" ht="12.75" customHeight="1" x14ac:dyDescent="0.2">
      <c r="A723" s="129"/>
      <c r="B723" s="129"/>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row>
    <row r="724" spans="1:26" ht="12.75" customHeight="1" x14ac:dyDescent="0.2">
      <c r="A724" s="129"/>
      <c r="B724" s="129"/>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29"/>
      <c r="Z724" s="129"/>
    </row>
    <row r="725" spans="1:26" ht="12.75" customHeight="1" x14ac:dyDescent="0.2">
      <c r="A725" s="129"/>
      <c r="B725" s="129"/>
      <c r="C725" s="129"/>
      <c r="D725" s="129"/>
      <c r="E725" s="129"/>
      <c r="F725" s="129"/>
      <c r="G725" s="129"/>
      <c r="H725" s="129"/>
      <c r="I725" s="129"/>
      <c r="J725" s="129"/>
      <c r="K725" s="129"/>
      <c r="L725" s="129"/>
      <c r="M725" s="129"/>
      <c r="N725" s="129"/>
      <c r="O725" s="129"/>
      <c r="P725" s="129"/>
      <c r="Q725" s="129"/>
      <c r="R725" s="129"/>
      <c r="S725" s="129"/>
      <c r="T725" s="129"/>
      <c r="U725" s="129"/>
      <c r="V725" s="129"/>
      <c r="W725" s="129"/>
      <c r="X725" s="129"/>
      <c r="Y725" s="129"/>
      <c r="Z725" s="129"/>
    </row>
    <row r="726" spans="1:26" ht="12.75" customHeight="1" x14ac:dyDescent="0.2">
      <c r="A726" s="129"/>
      <c r="B726" s="129"/>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129"/>
      <c r="Y726" s="129"/>
      <c r="Z726" s="129"/>
    </row>
    <row r="727" spans="1:26" ht="12.75" customHeight="1" x14ac:dyDescent="0.2">
      <c r="A727" s="129"/>
      <c r="B727" s="129"/>
      <c r="C727" s="129"/>
      <c r="D727" s="129"/>
      <c r="E727" s="129"/>
      <c r="F727" s="129"/>
      <c r="G727" s="129"/>
      <c r="H727" s="129"/>
      <c r="I727" s="129"/>
      <c r="J727" s="129"/>
      <c r="K727" s="129"/>
      <c r="L727" s="129"/>
      <c r="M727" s="129"/>
      <c r="N727" s="129"/>
      <c r="O727" s="129"/>
      <c r="P727" s="129"/>
      <c r="Q727" s="129"/>
      <c r="R727" s="129"/>
      <c r="S727" s="129"/>
      <c r="T727" s="129"/>
      <c r="U727" s="129"/>
      <c r="V727" s="129"/>
      <c r="W727" s="129"/>
      <c r="X727" s="129"/>
      <c r="Y727" s="129"/>
      <c r="Z727" s="129"/>
    </row>
    <row r="728" spans="1:26" ht="12.75" customHeight="1" x14ac:dyDescent="0.2">
      <c r="A728" s="129"/>
      <c r="B728" s="129"/>
      <c r="C728" s="129"/>
      <c r="D728" s="129"/>
      <c r="E728" s="129"/>
      <c r="F728" s="129"/>
      <c r="G728" s="129"/>
      <c r="H728" s="129"/>
      <c r="I728" s="129"/>
      <c r="J728" s="129"/>
      <c r="K728" s="129"/>
      <c r="L728" s="129"/>
      <c r="M728" s="129"/>
      <c r="N728" s="129"/>
      <c r="O728" s="129"/>
      <c r="P728" s="129"/>
      <c r="Q728" s="129"/>
      <c r="R728" s="129"/>
      <c r="S728" s="129"/>
      <c r="T728" s="129"/>
      <c r="U728" s="129"/>
      <c r="V728" s="129"/>
      <c r="W728" s="129"/>
      <c r="X728" s="129"/>
      <c r="Y728" s="129"/>
      <c r="Z728" s="129"/>
    </row>
    <row r="729" spans="1:26" ht="12.75" customHeight="1" x14ac:dyDescent="0.2">
      <c r="A729" s="129"/>
      <c r="B729" s="129"/>
      <c r="C729" s="129"/>
      <c r="D729" s="129"/>
      <c r="E729" s="129"/>
      <c r="F729" s="129"/>
      <c r="G729" s="129"/>
      <c r="H729" s="129"/>
      <c r="I729" s="129"/>
      <c r="J729" s="129"/>
      <c r="K729" s="129"/>
      <c r="L729" s="129"/>
      <c r="M729" s="129"/>
      <c r="N729" s="129"/>
      <c r="O729" s="129"/>
      <c r="P729" s="129"/>
      <c r="Q729" s="129"/>
      <c r="R729" s="129"/>
      <c r="S729" s="129"/>
      <c r="T729" s="129"/>
      <c r="U729" s="129"/>
      <c r="V729" s="129"/>
      <c r="W729" s="129"/>
      <c r="X729" s="129"/>
      <c r="Y729" s="129"/>
      <c r="Z729" s="129"/>
    </row>
    <row r="730" spans="1:26" ht="12.75" customHeight="1" x14ac:dyDescent="0.2">
      <c r="A730" s="129"/>
      <c r="B730" s="129"/>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row>
    <row r="731" spans="1:26" ht="12.75" customHeight="1" x14ac:dyDescent="0.2">
      <c r="A731" s="129"/>
      <c r="B731" s="129"/>
      <c r="C731" s="129"/>
      <c r="D731" s="129"/>
      <c r="E731" s="129"/>
      <c r="F731" s="129"/>
      <c r="G731" s="129"/>
      <c r="H731" s="129"/>
      <c r="I731" s="129"/>
      <c r="J731" s="129"/>
      <c r="K731" s="129"/>
      <c r="L731" s="129"/>
      <c r="M731" s="129"/>
      <c r="N731" s="129"/>
      <c r="O731" s="129"/>
      <c r="P731" s="129"/>
      <c r="Q731" s="129"/>
      <c r="R731" s="129"/>
      <c r="S731" s="129"/>
      <c r="T731" s="129"/>
      <c r="U731" s="129"/>
      <c r="V731" s="129"/>
      <c r="W731" s="129"/>
      <c r="X731" s="129"/>
      <c r="Y731" s="129"/>
      <c r="Z731" s="129"/>
    </row>
    <row r="732" spans="1:26" ht="12.75" customHeight="1" x14ac:dyDescent="0.2">
      <c r="A732" s="129"/>
      <c r="B732" s="129"/>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row>
    <row r="733" spans="1:26" ht="12.75" customHeight="1" x14ac:dyDescent="0.2">
      <c r="A733" s="129"/>
      <c r="B733" s="129"/>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29"/>
      <c r="Z733" s="129"/>
    </row>
    <row r="734" spans="1:26" ht="12.75" customHeight="1" x14ac:dyDescent="0.2">
      <c r="A734" s="129"/>
      <c r="B734" s="129"/>
      <c r="C734" s="129"/>
      <c r="D734" s="129"/>
      <c r="E734" s="129"/>
      <c r="F734" s="129"/>
      <c r="G734" s="129"/>
      <c r="H734" s="129"/>
      <c r="I734" s="129"/>
      <c r="J734" s="129"/>
      <c r="K734" s="129"/>
      <c r="L734" s="129"/>
      <c r="M734" s="129"/>
      <c r="N734" s="129"/>
      <c r="O734" s="129"/>
      <c r="P734" s="129"/>
      <c r="Q734" s="129"/>
      <c r="R734" s="129"/>
      <c r="S734" s="129"/>
      <c r="T734" s="129"/>
      <c r="U734" s="129"/>
      <c r="V734" s="129"/>
      <c r="W734" s="129"/>
      <c r="X734" s="129"/>
      <c r="Y734" s="129"/>
      <c r="Z734" s="129"/>
    </row>
    <row r="735" spans="1:26" ht="12.75" customHeight="1" x14ac:dyDescent="0.2">
      <c r="A735" s="129"/>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row>
    <row r="736" spans="1:26" ht="12.75" customHeight="1" x14ac:dyDescent="0.2">
      <c r="A736" s="129"/>
      <c r="B736" s="129"/>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29"/>
      <c r="Z736" s="129"/>
    </row>
    <row r="737" spans="1:26" ht="12.75" customHeight="1" x14ac:dyDescent="0.2">
      <c r="A737" s="129"/>
      <c r="B737" s="129"/>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129"/>
      <c r="Y737" s="129"/>
      <c r="Z737" s="129"/>
    </row>
    <row r="738" spans="1:26" ht="12.75" customHeight="1" x14ac:dyDescent="0.2">
      <c r="A738" s="129"/>
      <c r="B738" s="129"/>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129"/>
      <c r="Y738" s="129"/>
      <c r="Z738" s="129"/>
    </row>
    <row r="739" spans="1:26" ht="12.75" customHeight="1" x14ac:dyDescent="0.2">
      <c r="A739" s="129"/>
      <c r="B739" s="129"/>
      <c r="C739" s="129"/>
      <c r="D739" s="129"/>
      <c r="E739" s="129"/>
      <c r="F739" s="129"/>
      <c r="G739" s="129"/>
      <c r="H739" s="129"/>
      <c r="I739" s="129"/>
      <c r="J739" s="129"/>
      <c r="K739" s="129"/>
      <c r="L739" s="129"/>
      <c r="M739" s="129"/>
      <c r="N739" s="129"/>
      <c r="O739" s="129"/>
      <c r="P739" s="129"/>
      <c r="Q739" s="129"/>
      <c r="R739" s="129"/>
      <c r="S739" s="129"/>
      <c r="T739" s="129"/>
      <c r="U739" s="129"/>
      <c r="V739" s="129"/>
      <c r="W739" s="129"/>
      <c r="X739" s="129"/>
      <c r="Y739" s="129"/>
      <c r="Z739" s="129"/>
    </row>
    <row r="740" spans="1:26" ht="12.75" customHeight="1" x14ac:dyDescent="0.2">
      <c r="A740" s="129"/>
      <c r="B740" s="129"/>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129"/>
      <c r="Y740" s="129"/>
      <c r="Z740" s="129"/>
    </row>
    <row r="741" spans="1:26" ht="12.75" customHeight="1" x14ac:dyDescent="0.2">
      <c r="A741" s="129"/>
      <c r="B741" s="129"/>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29"/>
      <c r="Z741" s="129"/>
    </row>
    <row r="742" spans="1:26" ht="12.75" customHeight="1" x14ac:dyDescent="0.2">
      <c r="A742" s="129"/>
      <c r="B742" s="129"/>
      <c r="C742" s="129"/>
      <c r="D742" s="129"/>
      <c r="E742" s="129"/>
      <c r="F742" s="129"/>
      <c r="G742" s="129"/>
      <c r="H742" s="129"/>
      <c r="I742" s="129"/>
      <c r="J742" s="129"/>
      <c r="K742" s="129"/>
      <c r="L742" s="129"/>
      <c r="M742" s="129"/>
      <c r="N742" s="129"/>
      <c r="O742" s="129"/>
      <c r="P742" s="129"/>
      <c r="Q742" s="129"/>
      <c r="R742" s="129"/>
      <c r="S742" s="129"/>
      <c r="T742" s="129"/>
      <c r="U742" s="129"/>
      <c r="V742" s="129"/>
      <c r="W742" s="129"/>
      <c r="X742" s="129"/>
      <c r="Y742" s="129"/>
      <c r="Z742" s="129"/>
    </row>
    <row r="743" spans="1:26" ht="12.75" customHeight="1" x14ac:dyDescent="0.2">
      <c r="A743" s="129"/>
      <c r="B743" s="129"/>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129"/>
      <c r="Y743" s="129"/>
      <c r="Z743" s="129"/>
    </row>
    <row r="744" spans="1:26" ht="12.75" customHeight="1" x14ac:dyDescent="0.2">
      <c r="A744" s="129"/>
      <c r="B744" s="129"/>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129"/>
      <c r="Y744" s="129"/>
      <c r="Z744" s="129"/>
    </row>
    <row r="745" spans="1:26" ht="12.75" customHeight="1" x14ac:dyDescent="0.2">
      <c r="A745" s="129"/>
      <c r="B745" s="129"/>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29"/>
      <c r="Z745" s="129"/>
    </row>
    <row r="746" spans="1:26" ht="12.75" customHeight="1" x14ac:dyDescent="0.2">
      <c r="A746" s="129"/>
      <c r="B746" s="129"/>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29"/>
      <c r="Z746" s="129"/>
    </row>
    <row r="747" spans="1:26" ht="12.75" customHeight="1" x14ac:dyDescent="0.2">
      <c r="A747" s="129"/>
      <c r="B747" s="129"/>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29"/>
      <c r="Z747" s="129"/>
    </row>
    <row r="748" spans="1:26" ht="12.75" customHeight="1" x14ac:dyDescent="0.2">
      <c r="A748" s="129"/>
      <c r="B748" s="129"/>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29"/>
      <c r="Z748" s="129"/>
    </row>
    <row r="749" spans="1:26" ht="12.75" customHeight="1" x14ac:dyDescent="0.2">
      <c r="A749" s="129"/>
      <c r="B749" s="129"/>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29"/>
      <c r="Z749" s="129"/>
    </row>
    <row r="750" spans="1:26" ht="12.75" customHeight="1" x14ac:dyDescent="0.2">
      <c r="A750" s="129"/>
      <c r="B750" s="129"/>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29"/>
      <c r="Z750" s="129"/>
    </row>
    <row r="751" spans="1:26" ht="12.75" customHeight="1" x14ac:dyDescent="0.2">
      <c r="A751" s="129"/>
      <c r="B751" s="129"/>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29"/>
      <c r="Z751" s="129"/>
    </row>
    <row r="752" spans="1:26" ht="12.75" customHeight="1" x14ac:dyDescent="0.2">
      <c r="A752" s="129"/>
      <c r="B752" s="129"/>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29"/>
      <c r="Z752" s="129"/>
    </row>
    <row r="753" spans="1:26" ht="12.75" customHeight="1" x14ac:dyDescent="0.2">
      <c r="A753" s="129"/>
      <c r="B753" s="129"/>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row>
    <row r="754" spans="1:26" ht="12.75" customHeight="1" x14ac:dyDescent="0.2">
      <c r="A754" s="129"/>
      <c r="B754" s="129"/>
      <c r="C754" s="129"/>
      <c r="D754" s="129"/>
      <c r="E754" s="129"/>
      <c r="F754" s="129"/>
      <c r="G754" s="129"/>
      <c r="H754" s="129"/>
      <c r="I754" s="129"/>
      <c r="J754" s="129"/>
      <c r="K754" s="129"/>
      <c r="L754" s="129"/>
      <c r="M754" s="129"/>
      <c r="N754" s="129"/>
      <c r="O754" s="129"/>
      <c r="P754" s="129"/>
      <c r="Q754" s="129"/>
      <c r="R754" s="129"/>
      <c r="S754" s="129"/>
      <c r="T754" s="129"/>
      <c r="U754" s="129"/>
      <c r="V754" s="129"/>
      <c r="W754" s="129"/>
      <c r="X754" s="129"/>
      <c r="Y754" s="129"/>
      <c r="Z754" s="129"/>
    </row>
    <row r="755" spans="1:26" ht="12.75" customHeight="1" x14ac:dyDescent="0.2">
      <c r="A755" s="129"/>
      <c r="B755" s="129"/>
      <c r="C755" s="129"/>
      <c r="D755" s="129"/>
      <c r="E755" s="129"/>
      <c r="F755" s="129"/>
      <c r="G755" s="129"/>
      <c r="H755" s="129"/>
      <c r="I755" s="129"/>
      <c r="J755" s="129"/>
      <c r="K755" s="129"/>
      <c r="L755" s="129"/>
      <c r="M755" s="129"/>
      <c r="N755" s="129"/>
      <c r="O755" s="129"/>
      <c r="P755" s="129"/>
      <c r="Q755" s="129"/>
      <c r="R755" s="129"/>
      <c r="S755" s="129"/>
      <c r="T755" s="129"/>
      <c r="U755" s="129"/>
      <c r="V755" s="129"/>
      <c r="W755" s="129"/>
      <c r="X755" s="129"/>
      <c r="Y755" s="129"/>
      <c r="Z755" s="129"/>
    </row>
    <row r="756" spans="1:26" ht="12.75" customHeight="1" x14ac:dyDescent="0.2">
      <c r="A756" s="129"/>
      <c r="B756" s="129"/>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row>
    <row r="757" spans="1:26" ht="12.75" customHeight="1" x14ac:dyDescent="0.2">
      <c r="A757" s="129"/>
      <c r="B757" s="129"/>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29"/>
      <c r="Z757" s="129"/>
    </row>
    <row r="758" spans="1:26" ht="12.75" customHeight="1" x14ac:dyDescent="0.2">
      <c r="A758" s="129"/>
      <c r="B758" s="129"/>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row>
    <row r="759" spans="1:26" ht="12.75" customHeight="1" x14ac:dyDescent="0.2">
      <c r="A759" s="129"/>
      <c r="B759" s="129"/>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29"/>
      <c r="Z759" s="129"/>
    </row>
    <row r="760" spans="1:26" ht="12.75" customHeight="1" x14ac:dyDescent="0.2">
      <c r="A760" s="129"/>
      <c r="B760" s="129"/>
      <c r="C760" s="129"/>
      <c r="D760" s="129"/>
      <c r="E760" s="129"/>
      <c r="F760" s="129"/>
      <c r="G760" s="129"/>
      <c r="H760" s="129"/>
      <c r="I760" s="129"/>
      <c r="J760" s="129"/>
      <c r="K760" s="129"/>
      <c r="L760" s="129"/>
      <c r="M760" s="129"/>
      <c r="N760" s="129"/>
      <c r="O760" s="129"/>
      <c r="P760" s="129"/>
      <c r="Q760" s="129"/>
      <c r="R760" s="129"/>
      <c r="S760" s="129"/>
      <c r="T760" s="129"/>
      <c r="U760" s="129"/>
      <c r="V760" s="129"/>
      <c r="W760" s="129"/>
      <c r="X760" s="129"/>
      <c r="Y760" s="129"/>
      <c r="Z760" s="129"/>
    </row>
    <row r="761" spans="1:26" ht="12.75" customHeight="1" x14ac:dyDescent="0.2">
      <c r="A761" s="129"/>
      <c r="B761" s="129"/>
      <c r="C761" s="129"/>
      <c r="D761" s="129"/>
      <c r="E761" s="129"/>
      <c r="F761" s="129"/>
      <c r="G761" s="129"/>
      <c r="H761" s="129"/>
      <c r="I761" s="129"/>
      <c r="J761" s="129"/>
      <c r="K761" s="129"/>
      <c r="L761" s="129"/>
      <c r="M761" s="129"/>
      <c r="N761" s="129"/>
      <c r="O761" s="129"/>
      <c r="P761" s="129"/>
      <c r="Q761" s="129"/>
      <c r="R761" s="129"/>
      <c r="S761" s="129"/>
      <c r="T761" s="129"/>
      <c r="U761" s="129"/>
      <c r="V761" s="129"/>
      <c r="W761" s="129"/>
      <c r="X761" s="129"/>
      <c r="Y761" s="129"/>
      <c r="Z761" s="129"/>
    </row>
    <row r="762" spans="1:26" ht="12.75" customHeight="1" x14ac:dyDescent="0.2">
      <c r="A762" s="129"/>
      <c r="B762" s="129"/>
      <c r="C762" s="129"/>
      <c r="D762" s="129"/>
      <c r="E762" s="129"/>
      <c r="F762" s="129"/>
      <c r="G762" s="129"/>
      <c r="H762" s="129"/>
      <c r="I762" s="129"/>
      <c r="J762" s="129"/>
      <c r="K762" s="129"/>
      <c r="L762" s="129"/>
      <c r="M762" s="129"/>
      <c r="N762" s="129"/>
      <c r="O762" s="129"/>
      <c r="P762" s="129"/>
      <c r="Q762" s="129"/>
      <c r="R762" s="129"/>
      <c r="S762" s="129"/>
      <c r="T762" s="129"/>
      <c r="U762" s="129"/>
      <c r="V762" s="129"/>
      <c r="W762" s="129"/>
      <c r="X762" s="129"/>
      <c r="Y762" s="129"/>
      <c r="Z762" s="129"/>
    </row>
    <row r="763" spans="1:26" ht="12.75" customHeight="1" x14ac:dyDescent="0.2">
      <c r="A763" s="129"/>
      <c r="B763" s="129"/>
      <c r="C763" s="129"/>
      <c r="D763" s="129"/>
      <c r="E763" s="129"/>
      <c r="F763" s="129"/>
      <c r="G763" s="129"/>
      <c r="H763" s="129"/>
      <c r="I763" s="129"/>
      <c r="J763" s="129"/>
      <c r="K763" s="129"/>
      <c r="L763" s="129"/>
      <c r="M763" s="129"/>
      <c r="N763" s="129"/>
      <c r="O763" s="129"/>
      <c r="P763" s="129"/>
      <c r="Q763" s="129"/>
      <c r="R763" s="129"/>
      <c r="S763" s="129"/>
      <c r="T763" s="129"/>
      <c r="U763" s="129"/>
      <c r="V763" s="129"/>
      <c r="W763" s="129"/>
      <c r="X763" s="129"/>
      <c r="Y763" s="129"/>
      <c r="Z763" s="129"/>
    </row>
    <row r="764" spans="1:26" ht="12.75" customHeight="1" x14ac:dyDescent="0.2">
      <c r="A764" s="129"/>
      <c r="B764" s="129"/>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row>
    <row r="765" spans="1:26" ht="12.75" customHeight="1" x14ac:dyDescent="0.2">
      <c r="A765" s="129"/>
      <c r="B765" s="129"/>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129"/>
      <c r="Y765" s="129"/>
      <c r="Z765" s="129"/>
    </row>
    <row r="766" spans="1:26" ht="12.75" customHeight="1" x14ac:dyDescent="0.2">
      <c r="A766" s="129"/>
      <c r="B766" s="129"/>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29"/>
    </row>
    <row r="767" spans="1:26" ht="12.75" customHeight="1" x14ac:dyDescent="0.2">
      <c r="A767" s="129"/>
      <c r="B767" s="129"/>
      <c r="C767" s="129"/>
      <c r="D767" s="129"/>
      <c r="E767" s="129"/>
      <c r="F767" s="129"/>
      <c r="G767" s="129"/>
      <c r="H767" s="129"/>
      <c r="I767" s="129"/>
      <c r="J767" s="129"/>
      <c r="K767" s="129"/>
      <c r="L767" s="129"/>
      <c r="M767" s="129"/>
      <c r="N767" s="129"/>
      <c r="O767" s="129"/>
      <c r="P767" s="129"/>
      <c r="Q767" s="129"/>
      <c r="R767" s="129"/>
      <c r="S767" s="129"/>
      <c r="T767" s="129"/>
      <c r="U767" s="129"/>
      <c r="V767" s="129"/>
      <c r="W767" s="129"/>
      <c r="X767" s="129"/>
      <c r="Y767" s="129"/>
      <c r="Z767" s="129"/>
    </row>
    <row r="768" spans="1:26" ht="12.75" customHeight="1" x14ac:dyDescent="0.2">
      <c r="A768" s="129"/>
      <c r="B768" s="129"/>
      <c r="C768" s="129"/>
      <c r="D768" s="129"/>
      <c r="E768" s="129"/>
      <c r="F768" s="129"/>
      <c r="G768" s="129"/>
      <c r="H768" s="129"/>
      <c r="I768" s="129"/>
      <c r="J768" s="129"/>
      <c r="K768" s="129"/>
      <c r="L768" s="129"/>
      <c r="M768" s="129"/>
      <c r="N768" s="129"/>
      <c r="O768" s="129"/>
      <c r="P768" s="129"/>
      <c r="Q768" s="129"/>
      <c r="R768" s="129"/>
      <c r="S768" s="129"/>
      <c r="T768" s="129"/>
      <c r="U768" s="129"/>
      <c r="V768" s="129"/>
      <c r="W768" s="129"/>
      <c r="X768" s="129"/>
      <c r="Y768" s="129"/>
      <c r="Z768" s="129"/>
    </row>
    <row r="769" spans="1:26" ht="12.75" customHeight="1" x14ac:dyDescent="0.2">
      <c r="A769" s="129"/>
      <c r="B769" s="129"/>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row>
    <row r="770" spans="1:26" ht="12.75" customHeight="1" x14ac:dyDescent="0.2">
      <c r="A770" s="129"/>
      <c r="B770" s="129"/>
      <c r="C770" s="129"/>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row>
    <row r="771" spans="1:26" ht="12.75" customHeight="1" x14ac:dyDescent="0.2">
      <c r="A771" s="129"/>
      <c r="B771" s="129"/>
      <c r="C771" s="129"/>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row>
    <row r="772" spans="1:26" ht="12.75" customHeight="1" x14ac:dyDescent="0.2">
      <c r="A772" s="129"/>
      <c r="B772" s="129"/>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row>
    <row r="773" spans="1:26" ht="12.75" customHeight="1" x14ac:dyDescent="0.2">
      <c r="A773" s="129"/>
      <c r="B773" s="129"/>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row>
    <row r="774" spans="1:26" ht="12.75" customHeight="1" x14ac:dyDescent="0.2">
      <c r="A774" s="129"/>
      <c r="B774" s="129"/>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row>
    <row r="775" spans="1:26" ht="12.75" customHeight="1" x14ac:dyDescent="0.2">
      <c r="A775" s="129"/>
      <c r="B775" s="129"/>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row>
    <row r="776" spans="1:26" ht="12.75" customHeight="1" x14ac:dyDescent="0.2">
      <c r="A776" s="129"/>
      <c r="B776" s="129"/>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row>
    <row r="777" spans="1:26" ht="12.75" customHeight="1" x14ac:dyDescent="0.2">
      <c r="A777" s="129"/>
      <c r="B777" s="129"/>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row>
    <row r="778" spans="1:26" ht="12.75" customHeight="1" x14ac:dyDescent="0.2">
      <c r="A778" s="129"/>
      <c r="B778" s="129"/>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row>
    <row r="779" spans="1:26" ht="12.75" customHeight="1" x14ac:dyDescent="0.2">
      <c r="A779" s="129"/>
      <c r="B779" s="129"/>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row>
    <row r="780" spans="1:26" ht="12.75" customHeight="1" x14ac:dyDescent="0.2">
      <c r="A780" s="129"/>
      <c r="B780" s="129"/>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row>
    <row r="781" spans="1:26" ht="12.75" customHeight="1" x14ac:dyDescent="0.2">
      <c r="A781" s="129"/>
      <c r="B781" s="129"/>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row>
    <row r="782" spans="1:26" ht="12.75" customHeight="1" x14ac:dyDescent="0.2">
      <c r="A782" s="129"/>
      <c r="B782" s="129"/>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row>
    <row r="783" spans="1:26" ht="12.75" customHeight="1" x14ac:dyDescent="0.2">
      <c r="A783" s="129"/>
      <c r="B783" s="129"/>
      <c r="C783" s="129"/>
      <c r="D783" s="129"/>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row>
    <row r="784" spans="1:26" ht="12.75" customHeight="1" x14ac:dyDescent="0.2">
      <c r="A784" s="129"/>
      <c r="B784" s="129"/>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row>
    <row r="785" spans="1:26" ht="12.75" customHeight="1" x14ac:dyDescent="0.2">
      <c r="A785" s="129"/>
      <c r="B785" s="129"/>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row>
    <row r="786" spans="1:26" ht="12.75" customHeight="1" x14ac:dyDescent="0.2">
      <c r="A786" s="129"/>
      <c r="B786" s="129"/>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row>
    <row r="787" spans="1:26" ht="12.75" customHeight="1" x14ac:dyDescent="0.2">
      <c r="A787" s="129"/>
      <c r="B787" s="129"/>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row>
    <row r="788" spans="1:26" ht="12.75" customHeight="1" x14ac:dyDescent="0.2">
      <c r="A788" s="129"/>
      <c r="B788" s="129"/>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row>
    <row r="789" spans="1:26" ht="12.75" customHeight="1" x14ac:dyDescent="0.2">
      <c r="A789" s="129"/>
      <c r="B789" s="129"/>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row>
    <row r="790" spans="1:26" ht="12.75" customHeight="1" x14ac:dyDescent="0.2">
      <c r="A790" s="129"/>
      <c r="B790" s="129"/>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row>
    <row r="791" spans="1:26" ht="12.75" customHeight="1" x14ac:dyDescent="0.2">
      <c r="A791" s="129"/>
      <c r="B791" s="129"/>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row>
    <row r="792" spans="1:26" ht="12.75" customHeight="1" x14ac:dyDescent="0.2">
      <c r="A792" s="129"/>
      <c r="B792" s="129"/>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row>
    <row r="793" spans="1:26" ht="12.75" customHeight="1" x14ac:dyDescent="0.2">
      <c r="A793" s="129"/>
      <c r="B793" s="129"/>
      <c r="C793" s="129"/>
      <c r="D793" s="129"/>
      <c r="E793" s="129"/>
      <c r="F793" s="129"/>
      <c r="G793" s="129"/>
      <c r="H793" s="129"/>
      <c r="I793" s="129"/>
      <c r="J793" s="129"/>
      <c r="K793" s="129"/>
      <c r="L793" s="129"/>
      <c r="M793" s="129"/>
      <c r="N793" s="129"/>
      <c r="O793" s="129"/>
      <c r="P793" s="129"/>
      <c r="Q793" s="129"/>
      <c r="R793" s="129"/>
      <c r="S793" s="129"/>
      <c r="T793" s="129"/>
      <c r="U793" s="129"/>
      <c r="V793" s="129"/>
      <c r="W793" s="129"/>
      <c r="X793" s="129"/>
      <c r="Y793" s="129"/>
      <c r="Z793" s="129"/>
    </row>
    <row r="794" spans="1:26" ht="12.75" customHeight="1" x14ac:dyDescent="0.2">
      <c r="A794" s="129"/>
      <c r="B794" s="129"/>
      <c r="C794" s="129"/>
      <c r="D794" s="129"/>
      <c r="E794" s="129"/>
      <c r="F794" s="129"/>
      <c r="G794" s="129"/>
      <c r="H794" s="129"/>
      <c r="I794" s="129"/>
      <c r="J794" s="129"/>
      <c r="K794" s="129"/>
      <c r="L794" s="129"/>
      <c r="M794" s="129"/>
      <c r="N794" s="129"/>
      <c r="O794" s="129"/>
      <c r="P794" s="129"/>
      <c r="Q794" s="129"/>
      <c r="R794" s="129"/>
      <c r="S794" s="129"/>
      <c r="T794" s="129"/>
      <c r="U794" s="129"/>
      <c r="V794" s="129"/>
      <c r="W794" s="129"/>
      <c r="X794" s="129"/>
      <c r="Y794" s="129"/>
      <c r="Z794" s="129"/>
    </row>
    <row r="795" spans="1:26" ht="12.75" customHeight="1" x14ac:dyDescent="0.2">
      <c r="A795" s="129"/>
      <c r="B795" s="129"/>
      <c r="C795" s="129"/>
      <c r="D795" s="129"/>
      <c r="E795" s="129"/>
      <c r="F795" s="129"/>
      <c r="G795" s="129"/>
      <c r="H795" s="129"/>
      <c r="I795" s="129"/>
      <c r="J795" s="129"/>
      <c r="K795" s="129"/>
      <c r="L795" s="129"/>
      <c r="M795" s="129"/>
      <c r="N795" s="129"/>
      <c r="O795" s="129"/>
      <c r="P795" s="129"/>
      <c r="Q795" s="129"/>
      <c r="R795" s="129"/>
      <c r="S795" s="129"/>
      <c r="T795" s="129"/>
      <c r="U795" s="129"/>
      <c r="V795" s="129"/>
      <c r="W795" s="129"/>
      <c r="X795" s="129"/>
      <c r="Y795" s="129"/>
      <c r="Z795" s="129"/>
    </row>
    <row r="796" spans="1:26" ht="12.75" customHeight="1" x14ac:dyDescent="0.2">
      <c r="A796" s="129"/>
      <c r="B796" s="129"/>
      <c r="C796" s="129"/>
      <c r="D796" s="129"/>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row>
    <row r="797" spans="1:26" ht="12.75" customHeight="1" x14ac:dyDescent="0.2">
      <c r="A797" s="129"/>
      <c r="B797" s="129"/>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row>
    <row r="798" spans="1:26" ht="12.75" customHeight="1" x14ac:dyDescent="0.2">
      <c r="A798" s="129"/>
      <c r="B798" s="129"/>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row>
    <row r="799" spans="1:26" ht="12.75" customHeight="1" x14ac:dyDescent="0.2">
      <c r="A799" s="129"/>
      <c r="B799" s="129"/>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row>
    <row r="800" spans="1:26" ht="12.75" customHeight="1" x14ac:dyDescent="0.2">
      <c r="A800" s="129"/>
      <c r="B800" s="129"/>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row>
    <row r="801" spans="1:26" ht="12.75" customHeight="1" x14ac:dyDescent="0.2">
      <c r="A801" s="129"/>
      <c r="B801" s="129"/>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row>
    <row r="802" spans="1:26" ht="12.75" customHeight="1" x14ac:dyDescent="0.2">
      <c r="A802" s="129"/>
      <c r="B802" s="129"/>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row>
    <row r="803" spans="1:26" ht="12.75" customHeight="1" x14ac:dyDescent="0.2">
      <c r="A803" s="129"/>
      <c r="B803" s="129"/>
      <c r="C803" s="129"/>
      <c r="D803" s="129"/>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row>
    <row r="804" spans="1:26" ht="12.75" customHeight="1" x14ac:dyDescent="0.2">
      <c r="A804" s="129"/>
      <c r="B804" s="129"/>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row>
    <row r="805" spans="1:26" ht="12.75" customHeight="1" x14ac:dyDescent="0.2">
      <c r="A805" s="129"/>
      <c r="B805" s="129"/>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row>
    <row r="806" spans="1:26" ht="12.75" customHeight="1" x14ac:dyDescent="0.2">
      <c r="A806" s="129"/>
      <c r="B806" s="129"/>
      <c r="C806" s="129"/>
      <c r="D806" s="129"/>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row>
    <row r="807" spans="1:26" ht="12.75" customHeight="1" x14ac:dyDescent="0.2">
      <c r="A807" s="129"/>
      <c r="B807" s="129"/>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row>
    <row r="808" spans="1:26" ht="12.75" customHeight="1" x14ac:dyDescent="0.2">
      <c r="A808" s="129"/>
      <c r="B808" s="129"/>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row>
    <row r="809" spans="1:26" ht="12.75" customHeight="1" x14ac:dyDescent="0.2">
      <c r="A809" s="129"/>
      <c r="B809" s="129"/>
      <c r="C809" s="129"/>
      <c r="D809" s="129"/>
      <c r="E809" s="129"/>
      <c r="F809" s="129"/>
      <c r="G809" s="129"/>
      <c r="H809" s="129"/>
      <c r="I809" s="129"/>
      <c r="J809" s="129"/>
      <c r="K809" s="129"/>
      <c r="L809" s="129"/>
      <c r="M809" s="129"/>
      <c r="N809" s="129"/>
      <c r="O809" s="129"/>
      <c r="P809" s="129"/>
      <c r="Q809" s="129"/>
      <c r="R809" s="129"/>
      <c r="S809" s="129"/>
      <c r="T809" s="129"/>
      <c r="U809" s="129"/>
      <c r="V809" s="129"/>
      <c r="W809" s="129"/>
      <c r="X809" s="129"/>
      <c r="Y809" s="129"/>
      <c r="Z809" s="129"/>
    </row>
    <row r="810" spans="1:26" ht="12.75" customHeight="1" x14ac:dyDescent="0.2">
      <c r="A810" s="129"/>
      <c r="B810" s="129"/>
      <c r="C810" s="129"/>
      <c r="D810" s="129"/>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29"/>
    </row>
    <row r="811" spans="1:26" ht="12.75" customHeight="1" x14ac:dyDescent="0.2">
      <c r="A811" s="129"/>
      <c r="B811" s="129"/>
      <c r="C811" s="129"/>
      <c r="D811" s="129"/>
      <c r="E811" s="129"/>
      <c r="F811" s="129"/>
      <c r="G811" s="129"/>
      <c r="H811" s="129"/>
      <c r="I811" s="129"/>
      <c r="J811" s="129"/>
      <c r="K811" s="129"/>
      <c r="L811" s="129"/>
      <c r="M811" s="129"/>
      <c r="N811" s="129"/>
      <c r="O811" s="129"/>
      <c r="P811" s="129"/>
      <c r="Q811" s="129"/>
      <c r="R811" s="129"/>
      <c r="S811" s="129"/>
      <c r="T811" s="129"/>
      <c r="U811" s="129"/>
      <c r="V811" s="129"/>
      <c r="W811" s="129"/>
      <c r="X811" s="129"/>
      <c r="Y811" s="129"/>
      <c r="Z811" s="129"/>
    </row>
    <row r="812" spans="1:26" ht="12.75" customHeight="1" x14ac:dyDescent="0.2">
      <c r="A812" s="129"/>
      <c r="B812" s="129"/>
      <c r="C812" s="129"/>
      <c r="D812" s="129"/>
      <c r="E812" s="129"/>
      <c r="F812" s="129"/>
      <c r="G812" s="129"/>
      <c r="H812" s="129"/>
      <c r="I812" s="129"/>
      <c r="J812" s="129"/>
      <c r="K812" s="129"/>
      <c r="L812" s="129"/>
      <c r="M812" s="129"/>
      <c r="N812" s="129"/>
      <c r="O812" s="129"/>
      <c r="P812" s="129"/>
      <c r="Q812" s="129"/>
      <c r="R812" s="129"/>
      <c r="S812" s="129"/>
      <c r="T812" s="129"/>
      <c r="U812" s="129"/>
      <c r="V812" s="129"/>
      <c r="W812" s="129"/>
      <c r="X812" s="129"/>
      <c r="Y812" s="129"/>
      <c r="Z812" s="129"/>
    </row>
    <row r="813" spans="1:26" ht="12.75" customHeight="1" x14ac:dyDescent="0.2">
      <c r="A813" s="129"/>
      <c r="B813" s="129"/>
      <c r="C813" s="129"/>
      <c r="D813" s="129"/>
      <c r="E813" s="129"/>
      <c r="F813" s="129"/>
      <c r="G813" s="129"/>
      <c r="H813" s="129"/>
      <c r="I813" s="129"/>
      <c r="J813" s="129"/>
      <c r="K813" s="129"/>
      <c r="L813" s="129"/>
      <c r="M813" s="129"/>
      <c r="N813" s="129"/>
      <c r="O813" s="129"/>
      <c r="P813" s="129"/>
      <c r="Q813" s="129"/>
      <c r="R813" s="129"/>
      <c r="S813" s="129"/>
      <c r="T813" s="129"/>
      <c r="U813" s="129"/>
      <c r="V813" s="129"/>
      <c r="W813" s="129"/>
      <c r="X813" s="129"/>
      <c r="Y813" s="129"/>
      <c r="Z813" s="129"/>
    </row>
    <row r="814" spans="1:26" ht="12.75" customHeight="1" x14ac:dyDescent="0.2">
      <c r="A814" s="129"/>
      <c r="B814" s="129"/>
      <c r="C814" s="129"/>
      <c r="D814" s="129"/>
      <c r="E814" s="129"/>
      <c r="F814" s="129"/>
      <c r="G814" s="129"/>
      <c r="H814" s="129"/>
      <c r="I814" s="129"/>
      <c r="J814" s="129"/>
      <c r="K814" s="129"/>
      <c r="L814" s="129"/>
      <c r="M814" s="129"/>
      <c r="N814" s="129"/>
      <c r="O814" s="129"/>
      <c r="P814" s="129"/>
      <c r="Q814" s="129"/>
      <c r="R814" s="129"/>
      <c r="S814" s="129"/>
      <c r="T814" s="129"/>
      <c r="U814" s="129"/>
      <c r="V814" s="129"/>
      <c r="W814" s="129"/>
      <c r="X814" s="129"/>
      <c r="Y814" s="129"/>
      <c r="Z814" s="129"/>
    </row>
    <row r="815" spans="1:26" ht="12.75" customHeight="1" x14ac:dyDescent="0.2">
      <c r="A815" s="129"/>
      <c r="B815" s="129"/>
      <c r="C815" s="129"/>
      <c r="D815" s="129"/>
      <c r="E815" s="129"/>
      <c r="F815" s="129"/>
      <c r="G815" s="129"/>
      <c r="H815" s="129"/>
      <c r="I815" s="129"/>
      <c r="J815" s="129"/>
      <c r="K815" s="129"/>
      <c r="L815" s="129"/>
      <c r="M815" s="129"/>
      <c r="N815" s="129"/>
      <c r="O815" s="129"/>
      <c r="P815" s="129"/>
      <c r="Q815" s="129"/>
      <c r="R815" s="129"/>
      <c r="S815" s="129"/>
      <c r="T815" s="129"/>
      <c r="U815" s="129"/>
      <c r="V815" s="129"/>
      <c r="W815" s="129"/>
      <c r="X815" s="129"/>
      <c r="Y815" s="129"/>
      <c r="Z815" s="129"/>
    </row>
    <row r="816" spans="1:26" ht="12.75" customHeight="1" x14ac:dyDescent="0.2">
      <c r="A816" s="129"/>
      <c r="B816" s="129"/>
      <c r="C816" s="129"/>
      <c r="D816" s="129"/>
      <c r="E816" s="129"/>
      <c r="F816" s="129"/>
      <c r="G816" s="129"/>
      <c r="H816" s="129"/>
      <c r="I816" s="129"/>
      <c r="J816" s="129"/>
      <c r="K816" s="129"/>
      <c r="L816" s="129"/>
      <c r="M816" s="129"/>
      <c r="N816" s="129"/>
      <c r="O816" s="129"/>
      <c r="P816" s="129"/>
      <c r="Q816" s="129"/>
      <c r="R816" s="129"/>
      <c r="S816" s="129"/>
      <c r="T816" s="129"/>
      <c r="U816" s="129"/>
      <c r="V816" s="129"/>
      <c r="W816" s="129"/>
      <c r="X816" s="129"/>
      <c r="Y816" s="129"/>
      <c r="Z816" s="129"/>
    </row>
    <row r="817" spans="1:26" ht="12.75" customHeight="1" x14ac:dyDescent="0.2">
      <c r="A817" s="129"/>
      <c r="B817" s="129"/>
      <c r="C817" s="129"/>
      <c r="D817" s="129"/>
      <c r="E817" s="129"/>
      <c r="F817" s="129"/>
      <c r="G817" s="129"/>
      <c r="H817" s="129"/>
      <c r="I817" s="129"/>
      <c r="J817" s="129"/>
      <c r="K817" s="129"/>
      <c r="L817" s="129"/>
      <c r="M817" s="129"/>
      <c r="N817" s="129"/>
      <c r="O817" s="129"/>
      <c r="P817" s="129"/>
      <c r="Q817" s="129"/>
      <c r="R817" s="129"/>
      <c r="S817" s="129"/>
      <c r="T817" s="129"/>
      <c r="U817" s="129"/>
      <c r="V817" s="129"/>
      <c r="W817" s="129"/>
      <c r="X817" s="129"/>
      <c r="Y817" s="129"/>
      <c r="Z817" s="129"/>
    </row>
    <row r="818" spans="1:26" ht="12.75" customHeight="1" x14ac:dyDescent="0.2">
      <c r="A818" s="129"/>
      <c r="B818" s="129"/>
      <c r="C818" s="129"/>
      <c r="D818" s="129"/>
      <c r="E818" s="129"/>
      <c r="F818" s="129"/>
      <c r="G818" s="129"/>
      <c r="H818" s="129"/>
      <c r="I818" s="129"/>
      <c r="J818" s="129"/>
      <c r="K818" s="129"/>
      <c r="L818" s="129"/>
      <c r="M818" s="129"/>
      <c r="N818" s="129"/>
      <c r="O818" s="129"/>
      <c r="P818" s="129"/>
      <c r="Q818" s="129"/>
      <c r="R818" s="129"/>
      <c r="S818" s="129"/>
      <c r="T818" s="129"/>
      <c r="U818" s="129"/>
      <c r="V818" s="129"/>
      <c r="W818" s="129"/>
      <c r="X818" s="129"/>
      <c r="Y818" s="129"/>
      <c r="Z818" s="129"/>
    </row>
    <row r="819" spans="1:26" ht="12.75" customHeight="1" x14ac:dyDescent="0.2">
      <c r="A819" s="129"/>
      <c r="B819" s="129"/>
      <c r="C819" s="129"/>
      <c r="D819" s="129"/>
      <c r="E819" s="129"/>
      <c r="F819" s="129"/>
      <c r="G819" s="129"/>
      <c r="H819" s="129"/>
      <c r="I819" s="129"/>
      <c r="J819" s="129"/>
      <c r="K819" s="129"/>
      <c r="L819" s="129"/>
      <c r="M819" s="129"/>
      <c r="N819" s="129"/>
      <c r="O819" s="129"/>
      <c r="P819" s="129"/>
      <c r="Q819" s="129"/>
      <c r="R819" s="129"/>
      <c r="S819" s="129"/>
      <c r="T819" s="129"/>
      <c r="U819" s="129"/>
      <c r="V819" s="129"/>
      <c r="W819" s="129"/>
      <c r="X819" s="129"/>
      <c r="Y819" s="129"/>
      <c r="Z819" s="129"/>
    </row>
    <row r="820" spans="1:26" ht="12.75" customHeight="1" x14ac:dyDescent="0.2">
      <c r="A820" s="129"/>
      <c r="B820" s="129"/>
      <c r="C820" s="129"/>
      <c r="D820" s="129"/>
      <c r="E820" s="129"/>
      <c r="F820" s="129"/>
      <c r="G820" s="129"/>
      <c r="H820" s="129"/>
      <c r="I820" s="129"/>
      <c r="J820" s="129"/>
      <c r="K820" s="129"/>
      <c r="L820" s="129"/>
      <c r="M820" s="129"/>
      <c r="N820" s="129"/>
      <c r="O820" s="129"/>
      <c r="P820" s="129"/>
      <c r="Q820" s="129"/>
      <c r="R820" s="129"/>
      <c r="S820" s="129"/>
      <c r="T820" s="129"/>
      <c r="U820" s="129"/>
      <c r="V820" s="129"/>
      <c r="W820" s="129"/>
      <c r="X820" s="129"/>
      <c r="Y820" s="129"/>
      <c r="Z820" s="129"/>
    </row>
    <row r="821" spans="1:26" ht="12.75" customHeight="1" x14ac:dyDescent="0.2">
      <c r="A821" s="129"/>
      <c r="B821" s="129"/>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129"/>
      <c r="Y821" s="129"/>
      <c r="Z821" s="129"/>
    </row>
    <row r="822" spans="1:26" ht="12.75" customHeight="1" x14ac:dyDescent="0.2">
      <c r="A822" s="129"/>
      <c r="B822" s="129"/>
      <c r="C822" s="129"/>
      <c r="D822" s="129"/>
      <c r="E822" s="129"/>
      <c r="F822" s="129"/>
      <c r="G822" s="129"/>
      <c r="H822" s="129"/>
      <c r="I822" s="129"/>
      <c r="J822" s="129"/>
      <c r="K822" s="129"/>
      <c r="L822" s="129"/>
      <c r="M822" s="129"/>
      <c r="N822" s="129"/>
      <c r="O822" s="129"/>
      <c r="P822" s="129"/>
      <c r="Q822" s="129"/>
      <c r="R822" s="129"/>
      <c r="S822" s="129"/>
      <c r="T822" s="129"/>
      <c r="U822" s="129"/>
      <c r="V822" s="129"/>
      <c r="W822" s="129"/>
      <c r="X822" s="129"/>
      <c r="Y822" s="129"/>
      <c r="Z822" s="129"/>
    </row>
    <row r="823" spans="1:26" ht="12.75" customHeight="1" x14ac:dyDescent="0.2">
      <c r="A823" s="129"/>
      <c r="B823" s="129"/>
      <c r="C823" s="129"/>
      <c r="D823" s="129"/>
      <c r="E823" s="129"/>
      <c r="F823" s="129"/>
      <c r="G823" s="129"/>
      <c r="H823" s="129"/>
      <c r="I823" s="129"/>
      <c r="J823" s="129"/>
      <c r="K823" s="129"/>
      <c r="L823" s="129"/>
      <c r="M823" s="129"/>
      <c r="N823" s="129"/>
      <c r="O823" s="129"/>
      <c r="P823" s="129"/>
      <c r="Q823" s="129"/>
      <c r="R823" s="129"/>
      <c r="S823" s="129"/>
      <c r="T823" s="129"/>
      <c r="U823" s="129"/>
      <c r="V823" s="129"/>
      <c r="W823" s="129"/>
      <c r="X823" s="129"/>
      <c r="Y823" s="129"/>
      <c r="Z823" s="129"/>
    </row>
    <row r="824" spans="1:26" ht="12.75" customHeight="1" x14ac:dyDescent="0.2">
      <c r="A824" s="129"/>
      <c r="B824" s="129"/>
      <c r="C824" s="129"/>
      <c r="D824" s="129"/>
      <c r="E824" s="129"/>
      <c r="F824" s="129"/>
      <c r="G824" s="129"/>
      <c r="H824" s="129"/>
      <c r="I824" s="129"/>
      <c r="J824" s="129"/>
      <c r="K824" s="129"/>
      <c r="L824" s="129"/>
      <c r="M824" s="129"/>
      <c r="N824" s="129"/>
      <c r="O824" s="129"/>
      <c r="P824" s="129"/>
      <c r="Q824" s="129"/>
      <c r="R824" s="129"/>
      <c r="S824" s="129"/>
      <c r="T824" s="129"/>
      <c r="U824" s="129"/>
      <c r="V824" s="129"/>
      <c r="W824" s="129"/>
      <c r="X824" s="129"/>
      <c r="Y824" s="129"/>
      <c r="Z824" s="129"/>
    </row>
    <row r="825" spans="1:26" ht="12.75" customHeight="1" x14ac:dyDescent="0.2">
      <c r="A825" s="129"/>
      <c r="B825" s="129"/>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row>
    <row r="826" spans="1:26" ht="12.75" customHeight="1" x14ac:dyDescent="0.2">
      <c r="A826" s="129"/>
      <c r="B826" s="129"/>
      <c r="C826" s="129"/>
      <c r="D826" s="129"/>
      <c r="E826" s="129"/>
      <c r="F826" s="129"/>
      <c r="G826" s="129"/>
      <c r="H826" s="129"/>
      <c r="I826" s="129"/>
      <c r="J826" s="129"/>
      <c r="K826" s="129"/>
      <c r="L826" s="129"/>
      <c r="M826" s="129"/>
      <c r="N826" s="129"/>
      <c r="O826" s="129"/>
      <c r="P826" s="129"/>
      <c r="Q826" s="129"/>
      <c r="R826" s="129"/>
      <c r="S826" s="129"/>
      <c r="T826" s="129"/>
      <c r="U826" s="129"/>
      <c r="V826" s="129"/>
      <c r="W826" s="129"/>
      <c r="X826" s="129"/>
      <c r="Y826" s="129"/>
      <c r="Z826" s="129"/>
    </row>
    <row r="827" spans="1:26" ht="12.75" customHeight="1" x14ac:dyDescent="0.2">
      <c r="A827" s="129"/>
      <c r="B827" s="129"/>
      <c r="C827" s="129"/>
      <c r="D827" s="129"/>
      <c r="E827" s="129"/>
      <c r="F827" s="129"/>
      <c r="G827" s="129"/>
      <c r="H827" s="129"/>
      <c r="I827" s="129"/>
      <c r="J827" s="129"/>
      <c r="K827" s="129"/>
      <c r="L827" s="129"/>
      <c r="M827" s="129"/>
      <c r="N827" s="129"/>
      <c r="O827" s="129"/>
      <c r="P827" s="129"/>
      <c r="Q827" s="129"/>
      <c r="R827" s="129"/>
      <c r="S827" s="129"/>
      <c r="T827" s="129"/>
      <c r="U827" s="129"/>
      <c r="V827" s="129"/>
      <c r="W827" s="129"/>
      <c r="X827" s="129"/>
      <c r="Y827" s="129"/>
      <c r="Z827" s="129"/>
    </row>
    <row r="828" spans="1:26" ht="12.75" customHeight="1" x14ac:dyDescent="0.2">
      <c r="A828" s="129"/>
      <c r="B828" s="129"/>
      <c r="C828" s="129"/>
      <c r="D828" s="129"/>
      <c r="E828" s="129"/>
      <c r="F828" s="129"/>
      <c r="G828" s="129"/>
      <c r="H828" s="129"/>
      <c r="I828" s="129"/>
      <c r="J828" s="129"/>
      <c r="K828" s="129"/>
      <c r="L828" s="129"/>
      <c r="M828" s="129"/>
      <c r="N828" s="129"/>
      <c r="O828" s="129"/>
      <c r="P828" s="129"/>
      <c r="Q828" s="129"/>
      <c r="R828" s="129"/>
      <c r="S828" s="129"/>
      <c r="T828" s="129"/>
      <c r="U828" s="129"/>
      <c r="V828" s="129"/>
      <c r="W828" s="129"/>
      <c r="X828" s="129"/>
      <c r="Y828" s="129"/>
      <c r="Z828" s="129"/>
    </row>
    <row r="829" spans="1:26" ht="12.75" customHeight="1" x14ac:dyDescent="0.2">
      <c r="A829" s="129"/>
      <c r="B829" s="129"/>
      <c r="C829" s="129"/>
      <c r="D829" s="129"/>
      <c r="E829" s="129"/>
      <c r="F829" s="129"/>
      <c r="G829" s="129"/>
      <c r="H829" s="129"/>
      <c r="I829" s="129"/>
      <c r="J829" s="129"/>
      <c r="K829" s="129"/>
      <c r="L829" s="129"/>
      <c r="M829" s="129"/>
      <c r="N829" s="129"/>
      <c r="O829" s="129"/>
      <c r="P829" s="129"/>
      <c r="Q829" s="129"/>
      <c r="R829" s="129"/>
      <c r="S829" s="129"/>
      <c r="T829" s="129"/>
      <c r="U829" s="129"/>
      <c r="V829" s="129"/>
      <c r="W829" s="129"/>
      <c r="X829" s="129"/>
      <c r="Y829" s="129"/>
      <c r="Z829" s="129"/>
    </row>
    <row r="830" spans="1:26" ht="12.75" customHeight="1" x14ac:dyDescent="0.2">
      <c r="A830" s="129"/>
      <c r="B830" s="129"/>
      <c r="C830" s="129"/>
      <c r="D830" s="129"/>
      <c r="E830" s="129"/>
      <c r="F830" s="129"/>
      <c r="G830" s="129"/>
      <c r="H830" s="129"/>
      <c r="I830" s="129"/>
      <c r="J830" s="129"/>
      <c r="K830" s="129"/>
      <c r="L830" s="129"/>
      <c r="M830" s="129"/>
      <c r="N830" s="129"/>
      <c r="O830" s="129"/>
      <c r="P830" s="129"/>
      <c r="Q830" s="129"/>
      <c r="R830" s="129"/>
      <c r="S830" s="129"/>
      <c r="T830" s="129"/>
      <c r="U830" s="129"/>
      <c r="V830" s="129"/>
      <c r="W830" s="129"/>
      <c r="X830" s="129"/>
      <c r="Y830" s="129"/>
      <c r="Z830" s="129"/>
    </row>
    <row r="831" spans="1:26" ht="12.75" customHeight="1" x14ac:dyDescent="0.2">
      <c r="A831" s="129"/>
      <c r="B831" s="129"/>
      <c r="C831" s="129"/>
      <c r="D831" s="129"/>
      <c r="E831" s="129"/>
      <c r="F831" s="129"/>
      <c r="G831" s="129"/>
      <c r="H831" s="129"/>
      <c r="I831" s="129"/>
      <c r="J831" s="129"/>
      <c r="K831" s="129"/>
      <c r="L831" s="129"/>
      <c r="M831" s="129"/>
      <c r="N831" s="129"/>
      <c r="O831" s="129"/>
      <c r="P831" s="129"/>
      <c r="Q831" s="129"/>
      <c r="R831" s="129"/>
      <c r="S831" s="129"/>
      <c r="T831" s="129"/>
      <c r="U831" s="129"/>
      <c r="V831" s="129"/>
      <c r="W831" s="129"/>
      <c r="X831" s="129"/>
      <c r="Y831" s="129"/>
      <c r="Z831" s="129"/>
    </row>
    <row r="832" spans="1:26" ht="12.75" customHeight="1" x14ac:dyDescent="0.2">
      <c r="A832" s="129"/>
      <c r="B832" s="129"/>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row>
    <row r="833" spans="1:26" ht="12.75" customHeight="1" x14ac:dyDescent="0.2">
      <c r="A833" s="129"/>
      <c r="B833" s="129"/>
      <c r="C833" s="129"/>
      <c r="D833" s="129"/>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29"/>
    </row>
    <row r="834" spans="1:26" ht="12.75" customHeight="1" x14ac:dyDescent="0.2">
      <c r="A834" s="129"/>
      <c r="B834" s="129"/>
      <c r="C834" s="129"/>
      <c r="D834" s="129"/>
      <c r="E834" s="129"/>
      <c r="F834" s="129"/>
      <c r="G834" s="129"/>
      <c r="H834" s="129"/>
      <c r="I834" s="129"/>
      <c r="J834" s="129"/>
      <c r="K834" s="129"/>
      <c r="L834" s="129"/>
      <c r="M834" s="129"/>
      <c r="N834" s="129"/>
      <c r="O834" s="129"/>
      <c r="P834" s="129"/>
      <c r="Q834" s="129"/>
      <c r="R834" s="129"/>
      <c r="S834" s="129"/>
      <c r="T834" s="129"/>
      <c r="U834" s="129"/>
      <c r="V834" s="129"/>
      <c r="W834" s="129"/>
      <c r="X834" s="129"/>
      <c r="Y834" s="129"/>
      <c r="Z834" s="129"/>
    </row>
    <row r="835" spans="1:26" ht="12.75" customHeight="1" x14ac:dyDescent="0.2">
      <c r="A835" s="129"/>
      <c r="B835" s="129"/>
      <c r="C835" s="129"/>
      <c r="D835" s="129"/>
      <c r="E835" s="129"/>
      <c r="F835" s="129"/>
      <c r="G835" s="129"/>
      <c r="H835" s="129"/>
      <c r="I835" s="129"/>
      <c r="J835" s="129"/>
      <c r="K835" s="129"/>
      <c r="L835" s="129"/>
      <c r="M835" s="129"/>
      <c r="N835" s="129"/>
      <c r="O835" s="129"/>
      <c r="P835" s="129"/>
      <c r="Q835" s="129"/>
      <c r="R835" s="129"/>
      <c r="S835" s="129"/>
      <c r="T835" s="129"/>
      <c r="U835" s="129"/>
      <c r="V835" s="129"/>
      <c r="W835" s="129"/>
      <c r="X835" s="129"/>
      <c r="Y835" s="129"/>
      <c r="Z835" s="129"/>
    </row>
    <row r="836" spans="1:26" ht="12.75" customHeight="1" x14ac:dyDescent="0.2">
      <c r="A836" s="129"/>
      <c r="B836" s="129"/>
      <c r="C836" s="129"/>
      <c r="D836" s="129"/>
      <c r="E836" s="129"/>
      <c r="F836" s="129"/>
      <c r="G836" s="129"/>
      <c r="H836" s="129"/>
      <c r="I836" s="129"/>
      <c r="J836" s="129"/>
      <c r="K836" s="129"/>
      <c r="L836" s="129"/>
      <c r="M836" s="129"/>
      <c r="N836" s="129"/>
      <c r="O836" s="129"/>
      <c r="P836" s="129"/>
      <c r="Q836" s="129"/>
      <c r="R836" s="129"/>
      <c r="S836" s="129"/>
      <c r="T836" s="129"/>
      <c r="U836" s="129"/>
      <c r="V836" s="129"/>
      <c r="W836" s="129"/>
      <c r="X836" s="129"/>
      <c r="Y836" s="129"/>
      <c r="Z836" s="129"/>
    </row>
    <row r="837" spans="1:26" ht="12.75" customHeight="1" x14ac:dyDescent="0.2">
      <c r="A837" s="129"/>
      <c r="B837" s="129"/>
      <c r="C837" s="129"/>
      <c r="D837" s="129"/>
      <c r="E837" s="129"/>
      <c r="F837" s="129"/>
      <c r="G837" s="129"/>
      <c r="H837" s="129"/>
      <c r="I837" s="129"/>
      <c r="J837" s="129"/>
      <c r="K837" s="129"/>
      <c r="L837" s="129"/>
      <c r="M837" s="129"/>
      <c r="N837" s="129"/>
      <c r="O837" s="129"/>
      <c r="P837" s="129"/>
      <c r="Q837" s="129"/>
      <c r="R837" s="129"/>
      <c r="S837" s="129"/>
      <c r="T837" s="129"/>
      <c r="U837" s="129"/>
      <c r="V837" s="129"/>
      <c r="W837" s="129"/>
      <c r="X837" s="129"/>
      <c r="Y837" s="129"/>
      <c r="Z837" s="129"/>
    </row>
    <row r="838" spans="1:26" ht="12.75" customHeight="1" x14ac:dyDescent="0.2">
      <c r="A838" s="129"/>
      <c r="B838" s="129"/>
      <c r="C838" s="129"/>
      <c r="D838" s="129"/>
      <c r="E838" s="129"/>
      <c r="F838" s="129"/>
      <c r="G838" s="129"/>
      <c r="H838" s="129"/>
      <c r="I838" s="129"/>
      <c r="J838" s="129"/>
      <c r="K838" s="129"/>
      <c r="L838" s="129"/>
      <c r="M838" s="129"/>
      <c r="N838" s="129"/>
      <c r="O838" s="129"/>
      <c r="P838" s="129"/>
      <c r="Q838" s="129"/>
      <c r="R838" s="129"/>
      <c r="S838" s="129"/>
      <c r="T838" s="129"/>
      <c r="U838" s="129"/>
      <c r="V838" s="129"/>
      <c r="W838" s="129"/>
      <c r="X838" s="129"/>
      <c r="Y838" s="129"/>
      <c r="Z838" s="129"/>
    </row>
    <row r="839" spans="1:26" ht="12.75" customHeight="1" x14ac:dyDescent="0.2">
      <c r="A839" s="129"/>
      <c r="B839" s="129"/>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row>
    <row r="840" spans="1:26" ht="12.75" customHeight="1" x14ac:dyDescent="0.2">
      <c r="A840" s="129"/>
      <c r="B840" s="129"/>
      <c r="C840" s="129"/>
      <c r="D840" s="129"/>
      <c r="E840" s="129"/>
      <c r="F840" s="129"/>
      <c r="G840" s="129"/>
      <c r="H840" s="129"/>
      <c r="I840" s="129"/>
      <c r="J840" s="129"/>
      <c r="K840" s="129"/>
      <c r="L840" s="129"/>
      <c r="M840" s="129"/>
      <c r="N840" s="129"/>
      <c r="O840" s="129"/>
      <c r="P840" s="129"/>
      <c r="Q840" s="129"/>
      <c r="R840" s="129"/>
      <c r="S840" s="129"/>
      <c r="T840" s="129"/>
      <c r="U840" s="129"/>
      <c r="V840" s="129"/>
      <c r="W840" s="129"/>
      <c r="X840" s="129"/>
      <c r="Y840" s="129"/>
      <c r="Z840" s="129"/>
    </row>
    <row r="841" spans="1:26" ht="12.75" customHeight="1" x14ac:dyDescent="0.2">
      <c r="A841" s="129"/>
      <c r="B841" s="129"/>
      <c r="C841" s="129"/>
      <c r="D841" s="129"/>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29"/>
    </row>
    <row r="842" spans="1:26" ht="12.75" customHeight="1" x14ac:dyDescent="0.2">
      <c r="A842" s="129"/>
      <c r="B842" s="129"/>
      <c r="C842" s="129"/>
      <c r="D842" s="129"/>
      <c r="E842" s="129"/>
      <c r="F842" s="129"/>
      <c r="G842" s="129"/>
      <c r="H842" s="129"/>
      <c r="I842" s="129"/>
      <c r="J842" s="129"/>
      <c r="K842" s="129"/>
      <c r="L842" s="129"/>
      <c r="M842" s="129"/>
      <c r="N842" s="129"/>
      <c r="O842" s="129"/>
      <c r="P842" s="129"/>
      <c r="Q842" s="129"/>
      <c r="R842" s="129"/>
      <c r="S842" s="129"/>
      <c r="T842" s="129"/>
      <c r="U842" s="129"/>
      <c r="V842" s="129"/>
      <c r="W842" s="129"/>
      <c r="X842" s="129"/>
      <c r="Y842" s="129"/>
      <c r="Z842" s="129"/>
    </row>
    <row r="843" spans="1:26" ht="12.75" customHeight="1" x14ac:dyDescent="0.2">
      <c r="A843" s="129"/>
      <c r="B843" s="129"/>
      <c r="C843" s="129"/>
      <c r="D843" s="129"/>
      <c r="E843" s="129"/>
      <c r="F843" s="129"/>
      <c r="G843" s="129"/>
      <c r="H843" s="129"/>
      <c r="I843" s="129"/>
      <c r="J843" s="129"/>
      <c r="K843" s="129"/>
      <c r="L843" s="129"/>
      <c r="M843" s="129"/>
      <c r="N843" s="129"/>
      <c r="O843" s="129"/>
      <c r="P843" s="129"/>
      <c r="Q843" s="129"/>
      <c r="R843" s="129"/>
      <c r="S843" s="129"/>
      <c r="T843" s="129"/>
      <c r="U843" s="129"/>
      <c r="V843" s="129"/>
      <c r="W843" s="129"/>
      <c r="X843" s="129"/>
      <c r="Y843" s="129"/>
      <c r="Z843" s="129"/>
    </row>
    <row r="844" spans="1:26" ht="12.75" customHeight="1" x14ac:dyDescent="0.2">
      <c r="A844" s="129"/>
      <c r="B844" s="129"/>
      <c r="C844" s="129"/>
      <c r="D844" s="129"/>
      <c r="E844" s="129"/>
      <c r="F844" s="129"/>
      <c r="G844" s="129"/>
      <c r="H844" s="129"/>
      <c r="I844" s="129"/>
      <c r="J844" s="129"/>
      <c r="K844" s="129"/>
      <c r="L844" s="129"/>
      <c r="M844" s="129"/>
      <c r="N844" s="129"/>
      <c r="O844" s="129"/>
      <c r="P844" s="129"/>
      <c r="Q844" s="129"/>
      <c r="R844" s="129"/>
      <c r="S844" s="129"/>
      <c r="T844" s="129"/>
      <c r="U844" s="129"/>
      <c r="V844" s="129"/>
      <c r="W844" s="129"/>
      <c r="X844" s="129"/>
      <c r="Y844" s="129"/>
      <c r="Z844" s="129"/>
    </row>
    <row r="845" spans="1:26" ht="12.75" customHeight="1" x14ac:dyDescent="0.2">
      <c r="A845" s="129"/>
      <c r="B845" s="129"/>
      <c r="C845" s="129"/>
      <c r="D845" s="129"/>
      <c r="E845" s="129"/>
      <c r="F845" s="129"/>
      <c r="G845" s="129"/>
      <c r="H845" s="129"/>
      <c r="I845" s="129"/>
      <c r="J845" s="129"/>
      <c r="K845" s="129"/>
      <c r="L845" s="129"/>
      <c r="M845" s="129"/>
      <c r="N845" s="129"/>
      <c r="O845" s="129"/>
      <c r="P845" s="129"/>
      <c r="Q845" s="129"/>
      <c r="R845" s="129"/>
      <c r="S845" s="129"/>
      <c r="T845" s="129"/>
      <c r="U845" s="129"/>
      <c r="V845" s="129"/>
      <c r="W845" s="129"/>
      <c r="X845" s="129"/>
      <c r="Y845" s="129"/>
      <c r="Z845" s="129"/>
    </row>
    <row r="846" spans="1:26" ht="12.75" customHeight="1" x14ac:dyDescent="0.2">
      <c r="A846" s="129"/>
      <c r="B846" s="129"/>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row>
    <row r="847" spans="1:26" ht="12.75" customHeight="1" x14ac:dyDescent="0.2">
      <c r="A847" s="129"/>
      <c r="B847" s="129"/>
      <c r="C847" s="129"/>
      <c r="D847" s="129"/>
      <c r="E847" s="129"/>
      <c r="F847" s="129"/>
      <c r="G847" s="129"/>
      <c r="H847" s="129"/>
      <c r="I847" s="129"/>
      <c r="J847" s="129"/>
      <c r="K847" s="129"/>
      <c r="L847" s="129"/>
      <c r="M847" s="129"/>
      <c r="N847" s="129"/>
      <c r="O847" s="129"/>
      <c r="P847" s="129"/>
      <c r="Q847" s="129"/>
      <c r="R847" s="129"/>
      <c r="S847" s="129"/>
      <c r="T847" s="129"/>
      <c r="U847" s="129"/>
      <c r="V847" s="129"/>
      <c r="W847" s="129"/>
      <c r="X847" s="129"/>
      <c r="Y847" s="129"/>
      <c r="Z847" s="129"/>
    </row>
    <row r="848" spans="1:26" ht="12.75" customHeight="1" x14ac:dyDescent="0.2">
      <c r="A848" s="129"/>
      <c r="B848" s="129"/>
      <c r="C848" s="129"/>
      <c r="D848" s="129"/>
      <c r="E848" s="129"/>
      <c r="F848" s="129"/>
      <c r="G848" s="129"/>
      <c r="H848" s="129"/>
      <c r="I848" s="129"/>
      <c r="J848" s="129"/>
      <c r="K848" s="129"/>
      <c r="L848" s="129"/>
      <c r="M848" s="129"/>
      <c r="N848" s="129"/>
      <c r="O848" s="129"/>
      <c r="P848" s="129"/>
      <c r="Q848" s="129"/>
      <c r="R848" s="129"/>
      <c r="S848" s="129"/>
      <c r="T848" s="129"/>
      <c r="U848" s="129"/>
      <c r="V848" s="129"/>
      <c r="W848" s="129"/>
      <c r="X848" s="129"/>
      <c r="Y848" s="129"/>
      <c r="Z848" s="129"/>
    </row>
    <row r="849" spans="1:26" ht="12.75" customHeight="1" x14ac:dyDescent="0.2">
      <c r="A849" s="129"/>
      <c r="B849" s="129"/>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row>
    <row r="850" spans="1:26" ht="12.75" customHeight="1" x14ac:dyDescent="0.2">
      <c r="A850" s="129"/>
      <c r="B850" s="129"/>
      <c r="C850" s="129"/>
      <c r="D850" s="129"/>
      <c r="E850" s="129"/>
      <c r="F850" s="129"/>
      <c r="G850" s="129"/>
      <c r="H850" s="129"/>
      <c r="I850" s="129"/>
      <c r="J850" s="129"/>
      <c r="K850" s="129"/>
      <c r="L850" s="129"/>
      <c r="M850" s="129"/>
      <c r="N850" s="129"/>
      <c r="O850" s="129"/>
      <c r="P850" s="129"/>
      <c r="Q850" s="129"/>
      <c r="R850" s="129"/>
      <c r="S850" s="129"/>
      <c r="T850" s="129"/>
      <c r="U850" s="129"/>
      <c r="V850" s="129"/>
      <c r="W850" s="129"/>
      <c r="X850" s="129"/>
      <c r="Y850" s="129"/>
      <c r="Z850" s="129"/>
    </row>
    <row r="851" spans="1:26" ht="12.75" customHeight="1" x14ac:dyDescent="0.2">
      <c r="A851" s="129"/>
      <c r="B851" s="129"/>
      <c r="C851" s="129"/>
      <c r="D851" s="129"/>
      <c r="E851" s="129"/>
      <c r="F851" s="129"/>
      <c r="G851" s="129"/>
      <c r="H851" s="129"/>
      <c r="I851" s="129"/>
      <c r="J851" s="129"/>
      <c r="K851" s="129"/>
      <c r="L851" s="129"/>
      <c r="M851" s="129"/>
      <c r="N851" s="129"/>
      <c r="O851" s="129"/>
      <c r="P851" s="129"/>
      <c r="Q851" s="129"/>
      <c r="R851" s="129"/>
      <c r="S851" s="129"/>
      <c r="T851" s="129"/>
      <c r="U851" s="129"/>
      <c r="V851" s="129"/>
      <c r="W851" s="129"/>
      <c r="X851" s="129"/>
      <c r="Y851" s="129"/>
      <c r="Z851" s="129"/>
    </row>
    <row r="852" spans="1:26" ht="12.75" customHeight="1" x14ac:dyDescent="0.2">
      <c r="A852" s="129"/>
      <c r="B852" s="129"/>
      <c r="C852" s="129"/>
      <c r="D852" s="129"/>
      <c r="E852" s="129"/>
      <c r="F852" s="129"/>
      <c r="G852" s="129"/>
      <c r="H852" s="129"/>
      <c r="I852" s="129"/>
      <c r="J852" s="129"/>
      <c r="K852" s="129"/>
      <c r="L852" s="129"/>
      <c r="M852" s="129"/>
      <c r="N852" s="129"/>
      <c r="O852" s="129"/>
      <c r="P852" s="129"/>
      <c r="Q852" s="129"/>
      <c r="R852" s="129"/>
      <c r="S852" s="129"/>
      <c r="T852" s="129"/>
      <c r="U852" s="129"/>
      <c r="V852" s="129"/>
      <c r="W852" s="129"/>
      <c r="X852" s="129"/>
      <c r="Y852" s="129"/>
      <c r="Z852" s="129"/>
    </row>
    <row r="853" spans="1:26" ht="12.75" customHeight="1" x14ac:dyDescent="0.2">
      <c r="A853" s="129"/>
      <c r="B853" s="129"/>
      <c r="C853" s="129"/>
      <c r="D853" s="129"/>
      <c r="E853" s="129"/>
      <c r="F853" s="129"/>
      <c r="G853" s="129"/>
      <c r="H853" s="129"/>
      <c r="I853" s="129"/>
      <c r="J853" s="129"/>
      <c r="K853" s="129"/>
      <c r="L853" s="129"/>
      <c r="M853" s="129"/>
      <c r="N853" s="129"/>
      <c r="O853" s="129"/>
      <c r="P853" s="129"/>
      <c r="Q853" s="129"/>
      <c r="R853" s="129"/>
      <c r="S853" s="129"/>
      <c r="T853" s="129"/>
      <c r="U853" s="129"/>
      <c r="V853" s="129"/>
      <c r="W853" s="129"/>
      <c r="X853" s="129"/>
      <c r="Y853" s="129"/>
      <c r="Z853" s="129"/>
    </row>
    <row r="854" spans="1:26" ht="12.75" customHeight="1" x14ac:dyDescent="0.2">
      <c r="A854" s="129"/>
      <c r="B854" s="129"/>
      <c r="C854" s="129"/>
      <c r="D854" s="129"/>
      <c r="E854" s="129"/>
      <c r="F854" s="129"/>
      <c r="G854" s="129"/>
      <c r="H854" s="129"/>
      <c r="I854" s="129"/>
      <c r="J854" s="129"/>
      <c r="K854" s="129"/>
      <c r="L854" s="129"/>
      <c r="M854" s="129"/>
      <c r="N854" s="129"/>
      <c r="O854" s="129"/>
      <c r="P854" s="129"/>
      <c r="Q854" s="129"/>
      <c r="R854" s="129"/>
      <c r="S854" s="129"/>
      <c r="T854" s="129"/>
      <c r="U854" s="129"/>
      <c r="V854" s="129"/>
      <c r="W854" s="129"/>
      <c r="X854" s="129"/>
      <c r="Y854" s="129"/>
      <c r="Z854" s="129"/>
    </row>
    <row r="855" spans="1:26" ht="12.75" customHeight="1" x14ac:dyDescent="0.2">
      <c r="A855" s="129"/>
      <c r="B855" s="129"/>
      <c r="C855" s="129"/>
      <c r="D855" s="129"/>
      <c r="E855" s="129"/>
      <c r="F855" s="129"/>
      <c r="G855" s="129"/>
      <c r="H855" s="129"/>
      <c r="I855" s="129"/>
      <c r="J855" s="129"/>
      <c r="K855" s="129"/>
      <c r="L855" s="129"/>
      <c r="M855" s="129"/>
      <c r="N855" s="129"/>
      <c r="O855" s="129"/>
      <c r="P855" s="129"/>
      <c r="Q855" s="129"/>
      <c r="R855" s="129"/>
      <c r="S855" s="129"/>
      <c r="T855" s="129"/>
      <c r="U855" s="129"/>
      <c r="V855" s="129"/>
      <c r="W855" s="129"/>
      <c r="X855" s="129"/>
      <c r="Y855" s="129"/>
      <c r="Z855" s="129"/>
    </row>
    <row r="856" spans="1:26" ht="12.75" customHeight="1" x14ac:dyDescent="0.2">
      <c r="A856" s="129"/>
      <c r="B856" s="129"/>
      <c r="C856" s="129"/>
      <c r="D856" s="129"/>
      <c r="E856" s="129"/>
      <c r="F856" s="129"/>
      <c r="G856" s="129"/>
      <c r="H856" s="129"/>
      <c r="I856" s="129"/>
      <c r="J856" s="129"/>
      <c r="K856" s="129"/>
      <c r="L856" s="129"/>
      <c r="M856" s="129"/>
      <c r="N856" s="129"/>
      <c r="O856" s="129"/>
      <c r="P856" s="129"/>
      <c r="Q856" s="129"/>
      <c r="R856" s="129"/>
      <c r="S856" s="129"/>
      <c r="T856" s="129"/>
      <c r="U856" s="129"/>
      <c r="V856" s="129"/>
      <c r="W856" s="129"/>
      <c r="X856" s="129"/>
      <c r="Y856" s="129"/>
      <c r="Z856" s="129"/>
    </row>
    <row r="857" spans="1:26" ht="12.75" customHeight="1" x14ac:dyDescent="0.2">
      <c r="A857" s="129"/>
      <c r="B857" s="129"/>
      <c r="C857" s="129"/>
      <c r="D857" s="129"/>
      <c r="E857" s="129"/>
      <c r="F857" s="129"/>
      <c r="G857" s="129"/>
      <c r="H857" s="129"/>
      <c r="I857" s="129"/>
      <c r="J857" s="129"/>
      <c r="K857" s="129"/>
      <c r="L857" s="129"/>
      <c r="M857" s="129"/>
      <c r="N857" s="129"/>
      <c r="O857" s="129"/>
      <c r="P857" s="129"/>
      <c r="Q857" s="129"/>
      <c r="R857" s="129"/>
      <c r="S857" s="129"/>
      <c r="T857" s="129"/>
      <c r="U857" s="129"/>
      <c r="V857" s="129"/>
      <c r="W857" s="129"/>
      <c r="X857" s="129"/>
      <c r="Y857" s="129"/>
      <c r="Z857" s="129"/>
    </row>
    <row r="858" spans="1:26" ht="12.75" customHeight="1" x14ac:dyDescent="0.2">
      <c r="A858" s="129"/>
      <c r="B858" s="129"/>
      <c r="C858" s="129"/>
      <c r="D858" s="129"/>
      <c r="E858" s="129"/>
      <c r="F858" s="129"/>
      <c r="G858" s="129"/>
      <c r="H858" s="129"/>
      <c r="I858" s="129"/>
      <c r="J858" s="129"/>
      <c r="K858" s="129"/>
      <c r="L858" s="129"/>
      <c r="M858" s="129"/>
      <c r="N858" s="129"/>
      <c r="O858" s="129"/>
      <c r="P858" s="129"/>
      <c r="Q858" s="129"/>
      <c r="R858" s="129"/>
      <c r="S858" s="129"/>
      <c r="T858" s="129"/>
      <c r="U858" s="129"/>
      <c r="V858" s="129"/>
      <c r="W858" s="129"/>
      <c r="X858" s="129"/>
      <c r="Y858" s="129"/>
      <c r="Z858" s="129"/>
    </row>
    <row r="859" spans="1:26" ht="12.75" customHeight="1" x14ac:dyDescent="0.2">
      <c r="A859" s="129"/>
      <c r="B859" s="129"/>
      <c r="C859" s="129"/>
      <c r="D859" s="129"/>
      <c r="E859" s="129"/>
      <c r="F859" s="129"/>
      <c r="G859" s="129"/>
      <c r="H859" s="129"/>
      <c r="I859" s="129"/>
      <c r="J859" s="129"/>
      <c r="K859" s="129"/>
      <c r="L859" s="129"/>
      <c r="M859" s="129"/>
      <c r="N859" s="129"/>
      <c r="O859" s="129"/>
      <c r="P859" s="129"/>
      <c r="Q859" s="129"/>
      <c r="R859" s="129"/>
      <c r="S859" s="129"/>
      <c r="T859" s="129"/>
      <c r="U859" s="129"/>
      <c r="V859" s="129"/>
      <c r="W859" s="129"/>
      <c r="X859" s="129"/>
      <c r="Y859" s="129"/>
      <c r="Z859" s="129"/>
    </row>
    <row r="860" spans="1:26" ht="12.75" customHeight="1" x14ac:dyDescent="0.2">
      <c r="A860" s="129"/>
      <c r="B860" s="129"/>
      <c r="C860" s="129"/>
      <c r="D860" s="129"/>
      <c r="E860" s="129"/>
      <c r="F860" s="129"/>
      <c r="G860" s="129"/>
      <c r="H860" s="129"/>
      <c r="I860" s="129"/>
      <c r="J860" s="129"/>
      <c r="K860" s="129"/>
      <c r="L860" s="129"/>
      <c r="M860" s="129"/>
      <c r="N860" s="129"/>
      <c r="O860" s="129"/>
      <c r="P860" s="129"/>
      <c r="Q860" s="129"/>
      <c r="R860" s="129"/>
      <c r="S860" s="129"/>
      <c r="T860" s="129"/>
      <c r="U860" s="129"/>
      <c r="V860" s="129"/>
      <c r="W860" s="129"/>
      <c r="X860" s="129"/>
      <c r="Y860" s="129"/>
      <c r="Z860" s="129"/>
    </row>
    <row r="861" spans="1:26" ht="12.75" customHeight="1" x14ac:dyDescent="0.2">
      <c r="A861" s="129"/>
      <c r="B861" s="129"/>
      <c r="C861" s="129"/>
      <c r="D861" s="129"/>
      <c r="E861" s="129"/>
      <c r="F861" s="129"/>
      <c r="G861" s="129"/>
      <c r="H861" s="129"/>
      <c r="I861" s="129"/>
      <c r="J861" s="129"/>
      <c r="K861" s="129"/>
      <c r="L861" s="129"/>
      <c r="M861" s="129"/>
      <c r="N861" s="129"/>
      <c r="O861" s="129"/>
      <c r="P861" s="129"/>
      <c r="Q861" s="129"/>
      <c r="R861" s="129"/>
      <c r="S861" s="129"/>
      <c r="T861" s="129"/>
      <c r="U861" s="129"/>
      <c r="V861" s="129"/>
      <c r="W861" s="129"/>
      <c r="X861" s="129"/>
      <c r="Y861" s="129"/>
      <c r="Z861" s="129"/>
    </row>
    <row r="862" spans="1:26" ht="12.75" customHeight="1" x14ac:dyDescent="0.2">
      <c r="A862" s="129"/>
      <c r="B862" s="129"/>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row>
    <row r="863" spans="1:26" ht="12.75" customHeight="1" x14ac:dyDescent="0.2">
      <c r="A863" s="129"/>
      <c r="B863" s="129"/>
      <c r="C863" s="129"/>
      <c r="D863" s="129"/>
      <c r="E863" s="129"/>
      <c r="F863" s="129"/>
      <c r="G863" s="129"/>
      <c r="H863" s="129"/>
      <c r="I863" s="129"/>
      <c r="J863" s="129"/>
      <c r="K863" s="129"/>
      <c r="L863" s="129"/>
      <c r="M863" s="129"/>
      <c r="N863" s="129"/>
      <c r="O863" s="129"/>
      <c r="P863" s="129"/>
      <c r="Q863" s="129"/>
      <c r="R863" s="129"/>
      <c r="S863" s="129"/>
      <c r="T863" s="129"/>
      <c r="U863" s="129"/>
      <c r="V863" s="129"/>
      <c r="W863" s="129"/>
      <c r="X863" s="129"/>
      <c r="Y863" s="129"/>
      <c r="Z863" s="129"/>
    </row>
    <row r="864" spans="1:26" ht="12.75" customHeight="1" x14ac:dyDescent="0.2">
      <c r="A864" s="129"/>
      <c r="B864" s="129"/>
      <c r="C864" s="129"/>
      <c r="D864" s="129"/>
      <c r="E864" s="129"/>
      <c r="F864" s="129"/>
      <c r="G864" s="129"/>
      <c r="H864" s="129"/>
      <c r="I864" s="129"/>
      <c r="J864" s="129"/>
      <c r="K864" s="129"/>
      <c r="L864" s="129"/>
      <c r="M864" s="129"/>
      <c r="N864" s="129"/>
      <c r="O864" s="129"/>
      <c r="P864" s="129"/>
      <c r="Q864" s="129"/>
      <c r="R864" s="129"/>
      <c r="S864" s="129"/>
      <c r="T864" s="129"/>
      <c r="U864" s="129"/>
      <c r="V864" s="129"/>
      <c r="W864" s="129"/>
      <c r="X864" s="129"/>
      <c r="Y864" s="129"/>
      <c r="Z864" s="129"/>
    </row>
    <row r="865" spans="1:26" ht="12.75" customHeight="1" x14ac:dyDescent="0.2">
      <c r="A865" s="129"/>
      <c r="B865" s="129"/>
      <c r="C865" s="129"/>
      <c r="D865" s="129"/>
      <c r="E865" s="129"/>
      <c r="F865" s="129"/>
      <c r="G865" s="129"/>
      <c r="H865" s="129"/>
      <c r="I865" s="129"/>
      <c r="J865" s="129"/>
      <c r="K865" s="129"/>
      <c r="L865" s="129"/>
      <c r="M865" s="129"/>
      <c r="N865" s="129"/>
      <c r="O865" s="129"/>
      <c r="P865" s="129"/>
      <c r="Q865" s="129"/>
      <c r="R865" s="129"/>
      <c r="S865" s="129"/>
      <c r="T865" s="129"/>
      <c r="U865" s="129"/>
      <c r="V865" s="129"/>
      <c r="W865" s="129"/>
      <c r="X865" s="129"/>
      <c r="Y865" s="129"/>
      <c r="Z865" s="129"/>
    </row>
    <row r="866" spans="1:26" ht="12.75" customHeight="1" x14ac:dyDescent="0.2">
      <c r="A866" s="129"/>
      <c r="B866" s="129"/>
      <c r="C866" s="129"/>
      <c r="D866" s="129"/>
      <c r="E866" s="129"/>
      <c r="F866" s="129"/>
      <c r="G866" s="129"/>
      <c r="H866" s="129"/>
      <c r="I866" s="129"/>
      <c r="J866" s="129"/>
      <c r="K866" s="129"/>
      <c r="L866" s="129"/>
      <c r="M866" s="129"/>
      <c r="N866" s="129"/>
      <c r="O866" s="129"/>
      <c r="P866" s="129"/>
      <c r="Q866" s="129"/>
      <c r="R866" s="129"/>
      <c r="S866" s="129"/>
      <c r="T866" s="129"/>
      <c r="U866" s="129"/>
      <c r="V866" s="129"/>
      <c r="W866" s="129"/>
      <c r="X866" s="129"/>
      <c r="Y866" s="129"/>
      <c r="Z866" s="129"/>
    </row>
    <row r="867" spans="1:26" ht="12.75" customHeight="1" x14ac:dyDescent="0.2">
      <c r="A867" s="129"/>
      <c r="B867" s="129"/>
      <c r="C867" s="129"/>
      <c r="D867" s="129"/>
      <c r="E867" s="129"/>
      <c r="F867" s="129"/>
      <c r="G867" s="129"/>
      <c r="H867" s="129"/>
      <c r="I867" s="129"/>
      <c r="J867" s="129"/>
      <c r="K867" s="129"/>
      <c r="L867" s="129"/>
      <c r="M867" s="129"/>
      <c r="N867" s="129"/>
      <c r="O867" s="129"/>
      <c r="P867" s="129"/>
      <c r="Q867" s="129"/>
      <c r="R867" s="129"/>
      <c r="S867" s="129"/>
      <c r="T867" s="129"/>
      <c r="U867" s="129"/>
      <c r="V867" s="129"/>
      <c r="W867" s="129"/>
      <c r="X867" s="129"/>
      <c r="Y867" s="129"/>
      <c r="Z867" s="129"/>
    </row>
    <row r="868" spans="1:26" ht="12.75" customHeight="1" x14ac:dyDescent="0.2">
      <c r="A868" s="129"/>
      <c r="B868" s="129"/>
      <c r="C868" s="129"/>
      <c r="D868" s="129"/>
      <c r="E868" s="129"/>
      <c r="F868" s="129"/>
      <c r="G868" s="129"/>
      <c r="H868" s="129"/>
      <c r="I868" s="129"/>
      <c r="J868" s="129"/>
      <c r="K868" s="129"/>
      <c r="L868" s="129"/>
      <c r="M868" s="129"/>
      <c r="N868" s="129"/>
      <c r="O868" s="129"/>
      <c r="P868" s="129"/>
      <c r="Q868" s="129"/>
      <c r="R868" s="129"/>
      <c r="S868" s="129"/>
      <c r="T868" s="129"/>
      <c r="U868" s="129"/>
      <c r="V868" s="129"/>
      <c r="W868" s="129"/>
      <c r="X868" s="129"/>
      <c r="Y868" s="129"/>
      <c r="Z868" s="129"/>
    </row>
    <row r="869" spans="1:26" ht="12.75" customHeight="1" x14ac:dyDescent="0.2">
      <c r="A869" s="129"/>
      <c r="B869" s="129"/>
      <c r="C869" s="129"/>
      <c r="D869" s="129"/>
      <c r="E869" s="129"/>
      <c r="F869" s="129"/>
      <c r="G869" s="129"/>
      <c r="H869" s="129"/>
      <c r="I869" s="129"/>
      <c r="J869" s="129"/>
      <c r="K869" s="129"/>
      <c r="L869" s="129"/>
      <c r="M869" s="129"/>
      <c r="N869" s="129"/>
      <c r="O869" s="129"/>
      <c r="P869" s="129"/>
      <c r="Q869" s="129"/>
      <c r="R869" s="129"/>
      <c r="S869" s="129"/>
      <c r="T869" s="129"/>
      <c r="U869" s="129"/>
      <c r="V869" s="129"/>
      <c r="W869" s="129"/>
      <c r="X869" s="129"/>
      <c r="Y869" s="129"/>
      <c r="Z869" s="129"/>
    </row>
    <row r="870" spans="1:26" ht="12.75" customHeight="1" x14ac:dyDescent="0.2">
      <c r="A870" s="129"/>
      <c r="B870" s="129"/>
      <c r="C870" s="129"/>
      <c r="D870" s="129"/>
      <c r="E870" s="129"/>
      <c r="F870" s="129"/>
      <c r="G870" s="129"/>
      <c r="H870" s="129"/>
      <c r="I870" s="129"/>
      <c r="J870" s="129"/>
      <c r="K870" s="129"/>
      <c r="L870" s="129"/>
      <c r="M870" s="129"/>
      <c r="N870" s="129"/>
      <c r="O870" s="129"/>
      <c r="P870" s="129"/>
      <c r="Q870" s="129"/>
      <c r="R870" s="129"/>
      <c r="S870" s="129"/>
      <c r="T870" s="129"/>
      <c r="U870" s="129"/>
      <c r="V870" s="129"/>
      <c r="W870" s="129"/>
      <c r="X870" s="129"/>
      <c r="Y870" s="129"/>
      <c r="Z870" s="129"/>
    </row>
    <row r="871" spans="1:26" ht="12.75" customHeight="1" x14ac:dyDescent="0.2">
      <c r="A871" s="129"/>
      <c r="B871" s="129"/>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129"/>
      <c r="Y871" s="129"/>
      <c r="Z871" s="129"/>
    </row>
    <row r="872" spans="1:26" ht="12.75" customHeight="1" x14ac:dyDescent="0.2">
      <c r="A872" s="129"/>
      <c r="B872" s="129"/>
      <c r="C872" s="129"/>
      <c r="D872" s="129"/>
      <c r="E872" s="129"/>
      <c r="F872" s="129"/>
      <c r="G872" s="129"/>
      <c r="H872" s="129"/>
      <c r="I872" s="129"/>
      <c r="J872" s="129"/>
      <c r="K872" s="129"/>
      <c r="L872" s="129"/>
      <c r="M872" s="129"/>
      <c r="N872" s="129"/>
      <c r="O872" s="129"/>
      <c r="P872" s="129"/>
      <c r="Q872" s="129"/>
      <c r="R872" s="129"/>
      <c r="S872" s="129"/>
      <c r="T872" s="129"/>
      <c r="U872" s="129"/>
      <c r="V872" s="129"/>
      <c r="W872" s="129"/>
      <c r="X872" s="129"/>
      <c r="Y872" s="129"/>
      <c r="Z872" s="129"/>
    </row>
    <row r="873" spans="1:26" ht="12.75" customHeight="1" x14ac:dyDescent="0.2">
      <c r="A873" s="129"/>
      <c r="B873" s="129"/>
      <c r="C873" s="129"/>
      <c r="D873" s="129"/>
      <c r="E873" s="129"/>
      <c r="F873" s="129"/>
      <c r="G873" s="129"/>
      <c r="H873" s="129"/>
      <c r="I873" s="129"/>
      <c r="J873" s="129"/>
      <c r="K873" s="129"/>
      <c r="L873" s="129"/>
      <c r="M873" s="129"/>
      <c r="N873" s="129"/>
      <c r="O873" s="129"/>
      <c r="P873" s="129"/>
      <c r="Q873" s="129"/>
      <c r="R873" s="129"/>
      <c r="S873" s="129"/>
      <c r="T873" s="129"/>
      <c r="U873" s="129"/>
      <c r="V873" s="129"/>
      <c r="W873" s="129"/>
      <c r="X873" s="129"/>
      <c r="Y873" s="129"/>
      <c r="Z873" s="129"/>
    </row>
    <row r="874" spans="1:26" ht="12.75" customHeight="1" x14ac:dyDescent="0.2">
      <c r="A874" s="129"/>
      <c r="B874" s="129"/>
      <c r="C874" s="129"/>
      <c r="D874" s="129"/>
      <c r="E874" s="129"/>
      <c r="F874" s="129"/>
      <c r="G874" s="129"/>
      <c r="H874" s="129"/>
      <c r="I874" s="129"/>
      <c r="J874" s="129"/>
      <c r="K874" s="129"/>
      <c r="L874" s="129"/>
      <c r="M874" s="129"/>
      <c r="N874" s="129"/>
      <c r="O874" s="129"/>
      <c r="P874" s="129"/>
      <c r="Q874" s="129"/>
      <c r="R874" s="129"/>
      <c r="S874" s="129"/>
      <c r="T874" s="129"/>
      <c r="U874" s="129"/>
      <c r="V874" s="129"/>
      <c r="W874" s="129"/>
      <c r="X874" s="129"/>
      <c r="Y874" s="129"/>
      <c r="Z874" s="129"/>
    </row>
    <row r="875" spans="1:26" ht="12.75" customHeight="1" x14ac:dyDescent="0.2">
      <c r="A875" s="129"/>
      <c r="B875" s="129"/>
      <c r="C875" s="129"/>
      <c r="D875" s="129"/>
      <c r="E875" s="129"/>
      <c r="F875" s="129"/>
      <c r="G875" s="129"/>
      <c r="H875" s="129"/>
      <c r="I875" s="129"/>
      <c r="J875" s="129"/>
      <c r="K875" s="129"/>
      <c r="L875" s="129"/>
      <c r="M875" s="129"/>
      <c r="N875" s="129"/>
      <c r="O875" s="129"/>
      <c r="P875" s="129"/>
      <c r="Q875" s="129"/>
      <c r="R875" s="129"/>
      <c r="S875" s="129"/>
      <c r="T875" s="129"/>
      <c r="U875" s="129"/>
      <c r="V875" s="129"/>
      <c r="W875" s="129"/>
      <c r="X875" s="129"/>
      <c r="Y875" s="129"/>
      <c r="Z875" s="129"/>
    </row>
    <row r="876" spans="1:26" ht="12.75" customHeight="1" x14ac:dyDescent="0.2">
      <c r="A876" s="129"/>
      <c r="B876" s="129"/>
      <c r="C876" s="129"/>
      <c r="D876" s="129"/>
      <c r="E876" s="129"/>
      <c r="F876" s="129"/>
      <c r="G876" s="129"/>
      <c r="H876" s="129"/>
      <c r="I876" s="129"/>
      <c r="J876" s="129"/>
      <c r="K876" s="129"/>
      <c r="L876" s="129"/>
      <c r="M876" s="129"/>
      <c r="N876" s="129"/>
      <c r="O876" s="129"/>
      <c r="P876" s="129"/>
      <c r="Q876" s="129"/>
      <c r="R876" s="129"/>
      <c r="S876" s="129"/>
      <c r="T876" s="129"/>
      <c r="U876" s="129"/>
      <c r="V876" s="129"/>
      <c r="W876" s="129"/>
      <c r="X876" s="129"/>
      <c r="Y876" s="129"/>
      <c r="Z876" s="129"/>
    </row>
    <row r="877" spans="1:26" ht="12.75" customHeight="1" x14ac:dyDescent="0.2">
      <c r="A877" s="129"/>
      <c r="B877" s="129"/>
      <c r="C877" s="129"/>
      <c r="D877" s="129"/>
      <c r="E877" s="129"/>
      <c r="F877" s="129"/>
      <c r="G877" s="129"/>
      <c r="H877" s="129"/>
      <c r="I877" s="129"/>
      <c r="J877" s="129"/>
      <c r="K877" s="129"/>
      <c r="L877" s="129"/>
      <c r="M877" s="129"/>
      <c r="N877" s="129"/>
      <c r="O877" s="129"/>
      <c r="P877" s="129"/>
      <c r="Q877" s="129"/>
      <c r="R877" s="129"/>
      <c r="S877" s="129"/>
      <c r="T877" s="129"/>
      <c r="U877" s="129"/>
      <c r="V877" s="129"/>
      <c r="W877" s="129"/>
      <c r="X877" s="129"/>
      <c r="Y877" s="129"/>
      <c r="Z877" s="129"/>
    </row>
    <row r="878" spans="1:26" ht="12.75" customHeight="1" x14ac:dyDescent="0.2">
      <c r="A878" s="129"/>
      <c r="B878" s="129"/>
      <c r="C878" s="129"/>
      <c r="D878" s="129"/>
      <c r="E878" s="129"/>
      <c r="F878" s="129"/>
      <c r="G878" s="129"/>
      <c r="H878" s="129"/>
      <c r="I878" s="129"/>
      <c r="J878" s="129"/>
      <c r="K878" s="129"/>
      <c r="L878" s="129"/>
      <c r="M878" s="129"/>
      <c r="N878" s="129"/>
      <c r="O878" s="129"/>
      <c r="P878" s="129"/>
      <c r="Q878" s="129"/>
      <c r="R878" s="129"/>
      <c r="S878" s="129"/>
      <c r="T878" s="129"/>
      <c r="U878" s="129"/>
      <c r="V878" s="129"/>
      <c r="W878" s="129"/>
      <c r="X878" s="129"/>
      <c r="Y878" s="129"/>
      <c r="Z878" s="129"/>
    </row>
    <row r="879" spans="1:26" ht="12.75" customHeight="1" x14ac:dyDescent="0.2">
      <c r="A879" s="129"/>
      <c r="B879" s="129"/>
      <c r="C879" s="129"/>
      <c r="D879" s="129"/>
      <c r="E879" s="129"/>
      <c r="F879" s="129"/>
      <c r="G879" s="129"/>
      <c r="H879" s="129"/>
      <c r="I879" s="129"/>
      <c r="J879" s="129"/>
      <c r="K879" s="129"/>
      <c r="L879" s="129"/>
      <c r="M879" s="129"/>
      <c r="N879" s="129"/>
      <c r="O879" s="129"/>
      <c r="P879" s="129"/>
      <c r="Q879" s="129"/>
      <c r="R879" s="129"/>
      <c r="S879" s="129"/>
      <c r="T879" s="129"/>
      <c r="U879" s="129"/>
      <c r="V879" s="129"/>
      <c r="W879" s="129"/>
      <c r="X879" s="129"/>
      <c r="Y879" s="129"/>
      <c r="Z879" s="129"/>
    </row>
    <row r="880" spans="1:26" ht="12.75" customHeight="1" x14ac:dyDescent="0.2">
      <c r="A880" s="129"/>
      <c r="B880" s="129"/>
      <c r="C880" s="129"/>
      <c r="D880" s="129"/>
      <c r="E880" s="129"/>
      <c r="F880" s="129"/>
      <c r="G880" s="129"/>
      <c r="H880" s="129"/>
      <c r="I880" s="129"/>
      <c r="J880" s="129"/>
      <c r="K880" s="129"/>
      <c r="L880" s="129"/>
      <c r="M880" s="129"/>
      <c r="N880" s="129"/>
      <c r="O880" s="129"/>
      <c r="P880" s="129"/>
      <c r="Q880" s="129"/>
      <c r="R880" s="129"/>
      <c r="S880" s="129"/>
      <c r="T880" s="129"/>
      <c r="U880" s="129"/>
      <c r="V880" s="129"/>
      <c r="W880" s="129"/>
      <c r="X880" s="129"/>
      <c r="Y880" s="129"/>
      <c r="Z880" s="129"/>
    </row>
    <row r="881" spans="1:26" ht="12.75" customHeight="1" x14ac:dyDescent="0.2">
      <c r="A881" s="129"/>
      <c r="B881" s="129"/>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129"/>
      <c r="Y881" s="129"/>
      <c r="Z881" s="129"/>
    </row>
    <row r="882" spans="1:26" ht="12.75" customHeight="1" x14ac:dyDescent="0.2">
      <c r="A882" s="129"/>
      <c r="B882" s="129"/>
      <c r="C882" s="129"/>
      <c r="D882" s="129"/>
      <c r="E882" s="129"/>
      <c r="F882" s="129"/>
      <c r="G882" s="129"/>
      <c r="H882" s="129"/>
      <c r="I882" s="129"/>
      <c r="J882" s="129"/>
      <c r="K882" s="129"/>
      <c r="L882" s="129"/>
      <c r="M882" s="129"/>
      <c r="N882" s="129"/>
      <c r="O882" s="129"/>
      <c r="P882" s="129"/>
      <c r="Q882" s="129"/>
      <c r="R882" s="129"/>
      <c r="S882" s="129"/>
      <c r="T882" s="129"/>
      <c r="U882" s="129"/>
      <c r="V882" s="129"/>
      <c r="W882" s="129"/>
      <c r="X882" s="129"/>
      <c r="Y882" s="129"/>
      <c r="Z882" s="129"/>
    </row>
    <row r="883" spans="1:26" ht="12.75" customHeight="1" x14ac:dyDescent="0.2">
      <c r="A883" s="129"/>
      <c r="B883" s="129"/>
      <c r="C883" s="129"/>
      <c r="D883" s="129"/>
      <c r="E883" s="129"/>
      <c r="F883" s="129"/>
      <c r="G883" s="129"/>
      <c r="H883" s="129"/>
      <c r="I883" s="129"/>
      <c r="J883" s="129"/>
      <c r="K883" s="129"/>
      <c r="L883" s="129"/>
      <c r="M883" s="129"/>
      <c r="N883" s="129"/>
      <c r="O883" s="129"/>
      <c r="P883" s="129"/>
      <c r="Q883" s="129"/>
      <c r="R883" s="129"/>
      <c r="S883" s="129"/>
      <c r="T883" s="129"/>
      <c r="U883" s="129"/>
      <c r="V883" s="129"/>
      <c r="W883" s="129"/>
      <c r="X883" s="129"/>
      <c r="Y883" s="129"/>
      <c r="Z883" s="129"/>
    </row>
    <row r="884" spans="1:26" ht="12.75" customHeight="1" x14ac:dyDescent="0.2">
      <c r="A884" s="129"/>
      <c r="B884" s="129"/>
      <c r="C884" s="129"/>
      <c r="D884" s="129"/>
      <c r="E884" s="129"/>
      <c r="F884" s="129"/>
      <c r="G884" s="129"/>
      <c r="H884" s="129"/>
      <c r="I884" s="129"/>
      <c r="J884" s="129"/>
      <c r="K884" s="129"/>
      <c r="L884" s="129"/>
      <c r="M884" s="129"/>
      <c r="N884" s="129"/>
      <c r="O884" s="129"/>
      <c r="P884" s="129"/>
      <c r="Q884" s="129"/>
      <c r="R884" s="129"/>
      <c r="S884" s="129"/>
      <c r="T884" s="129"/>
      <c r="U884" s="129"/>
      <c r="V884" s="129"/>
      <c r="W884" s="129"/>
      <c r="X884" s="129"/>
      <c r="Y884" s="129"/>
      <c r="Z884" s="129"/>
    </row>
    <row r="885" spans="1:26" ht="12.75" customHeight="1" x14ac:dyDescent="0.2">
      <c r="A885" s="129"/>
      <c r="B885" s="129"/>
      <c r="C885" s="129"/>
      <c r="D885" s="129"/>
      <c r="E885" s="129"/>
      <c r="F885" s="129"/>
      <c r="G885" s="129"/>
      <c r="H885" s="129"/>
      <c r="I885" s="129"/>
      <c r="J885" s="129"/>
      <c r="K885" s="129"/>
      <c r="L885" s="129"/>
      <c r="M885" s="129"/>
      <c r="N885" s="129"/>
      <c r="O885" s="129"/>
      <c r="P885" s="129"/>
      <c r="Q885" s="129"/>
      <c r="R885" s="129"/>
      <c r="S885" s="129"/>
      <c r="T885" s="129"/>
      <c r="U885" s="129"/>
      <c r="V885" s="129"/>
      <c r="W885" s="129"/>
      <c r="X885" s="129"/>
      <c r="Y885" s="129"/>
      <c r="Z885" s="129"/>
    </row>
    <row r="886" spans="1:26" ht="12.75" customHeight="1" x14ac:dyDescent="0.2">
      <c r="A886" s="129"/>
      <c r="B886" s="129"/>
      <c r="C886" s="129"/>
      <c r="D886" s="129"/>
      <c r="E886" s="129"/>
      <c r="F886" s="129"/>
      <c r="G886" s="129"/>
      <c r="H886" s="129"/>
      <c r="I886" s="129"/>
      <c r="J886" s="129"/>
      <c r="K886" s="129"/>
      <c r="L886" s="129"/>
      <c r="M886" s="129"/>
      <c r="N886" s="129"/>
      <c r="O886" s="129"/>
      <c r="P886" s="129"/>
      <c r="Q886" s="129"/>
      <c r="R886" s="129"/>
      <c r="S886" s="129"/>
      <c r="T886" s="129"/>
      <c r="U886" s="129"/>
      <c r="V886" s="129"/>
      <c r="W886" s="129"/>
      <c r="X886" s="129"/>
      <c r="Y886" s="129"/>
      <c r="Z886" s="129"/>
    </row>
    <row r="887" spans="1:26" ht="12.75" customHeight="1" x14ac:dyDescent="0.2">
      <c r="A887" s="129"/>
      <c r="B887" s="129"/>
      <c r="C887" s="129"/>
      <c r="D887" s="129"/>
      <c r="E887" s="129"/>
      <c r="F887" s="129"/>
      <c r="G887" s="129"/>
      <c r="H887" s="129"/>
      <c r="I887" s="129"/>
      <c r="J887" s="129"/>
      <c r="K887" s="129"/>
      <c r="L887" s="129"/>
      <c r="M887" s="129"/>
      <c r="N887" s="129"/>
      <c r="O887" s="129"/>
      <c r="P887" s="129"/>
      <c r="Q887" s="129"/>
      <c r="R887" s="129"/>
      <c r="S887" s="129"/>
      <c r="T887" s="129"/>
      <c r="U887" s="129"/>
      <c r="V887" s="129"/>
      <c r="W887" s="129"/>
      <c r="X887" s="129"/>
      <c r="Y887" s="129"/>
      <c r="Z887" s="129"/>
    </row>
    <row r="888" spans="1:26" ht="12.75" customHeight="1" x14ac:dyDescent="0.2">
      <c r="A888" s="129"/>
      <c r="B888" s="129"/>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129"/>
      <c r="Y888" s="129"/>
      <c r="Z888" s="129"/>
    </row>
    <row r="889" spans="1:26" ht="12.75" customHeight="1" x14ac:dyDescent="0.2">
      <c r="A889" s="129"/>
      <c r="B889" s="129"/>
      <c r="C889" s="129"/>
      <c r="D889" s="129"/>
      <c r="E889" s="129"/>
      <c r="F889" s="129"/>
      <c r="G889" s="129"/>
      <c r="H889" s="129"/>
      <c r="I889" s="129"/>
      <c r="J889" s="129"/>
      <c r="K889" s="129"/>
      <c r="L889" s="129"/>
      <c r="M889" s="129"/>
      <c r="N889" s="129"/>
      <c r="O889" s="129"/>
      <c r="P889" s="129"/>
      <c r="Q889" s="129"/>
      <c r="R889" s="129"/>
      <c r="S889" s="129"/>
      <c r="T889" s="129"/>
      <c r="U889" s="129"/>
      <c r="V889" s="129"/>
      <c r="W889" s="129"/>
      <c r="X889" s="129"/>
      <c r="Y889" s="129"/>
      <c r="Z889" s="129"/>
    </row>
    <row r="890" spans="1:26" ht="12.75" customHeight="1" x14ac:dyDescent="0.2">
      <c r="A890" s="129"/>
      <c r="B890" s="129"/>
      <c r="C890" s="129"/>
      <c r="D890" s="129"/>
      <c r="E890" s="129"/>
      <c r="F890" s="129"/>
      <c r="G890" s="129"/>
      <c r="H890" s="129"/>
      <c r="I890" s="129"/>
      <c r="J890" s="129"/>
      <c r="K890" s="129"/>
      <c r="L890" s="129"/>
      <c r="M890" s="129"/>
      <c r="N890" s="129"/>
      <c r="O890" s="129"/>
      <c r="P890" s="129"/>
      <c r="Q890" s="129"/>
      <c r="R890" s="129"/>
      <c r="S890" s="129"/>
      <c r="T890" s="129"/>
      <c r="U890" s="129"/>
      <c r="V890" s="129"/>
      <c r="W890" s="129"/>
      <c r="X890" s="129"/>
      <c r="Y890" s="129"/>
      <c r="Z890" s="129"/>
    </row>
    <row r="891" spans="1:26" ht="12.75" customHeight="1" x14ac:dyDescent="0.2">
      <c r="A891" s="129"/>
      <c r="B891" s="129"/>
      <c r="C891" s="129"/>
      <c r="D891" s="129"/>
      <c r="E891" s="129"/>
      <c r="F891" s="129"/>
      <c r="G891" s="129"/>
      <c r="H891" s="129"/>
      <c r="I891" s="129"/>
      <c r="J891" s="129"/>
      <c r="K891" s="129"/>
      <c r="L891" s="129"/>
      <c r="M891" s="129"/>
      <c r="N891" s="129"/>
      <c r="O891" s="129"/>
      <c r="P891" s="129"/>
      <c r="Q891" s="129"/>
      <c r="R891" s="129"/>
      <c r="S891" s="129"/>
      <c r="T891" s="129"/>
      <c r="U891" s="129"/>
      <c r="V891" s="129"/>
      <c r="W891" s="129"/>
      <c r="X891" s="129"/>
      <c r="Y891" s="129"/>
      <c r="Z891" s="129"/>
    </row>
    <row r="892" spans="1:26" ht="12.75" customHeight="1" x14ac:dyDescent="0.2">
      <c r="A892" s="129"/>
      <c r="B892" s="129"/>
      <c r="C892" s="129"/>
      <c r="D892" s="129"/>
      <c r="E892" s="129"/>
      <c r="F892" s="129"/>
      <c r="G892" s="129"/>
      <c r="H892" s="129"/>
      <c r="I892" s="129"/>
      <c r="J892" s="129"/>
      <c r="K892" s="129"/>
      <c r="L892" s="129"/>
      <c r="M892" s="129"/>
      <c r="N892" s="129"/>
      <c r="O892" s="129"/>
      <c r="P892" s="129"/>
      <c r="Q892" s="129"/>
      <c r="R892" s="129"/>
      <c r="S892" s="129"/>
      <c r="T892" s="129"/>
      <c r="U892" s="129"/>
      <c r="V892" s="129"/>
      <c r="W892" s="129"/>
      <c r="X892" s="129"/>
      <c r="Y892" s="129"/>
      <c r="Z892" s="129"/>
    </row>
    <row r="893" spans="1:26" ht="12.75" customHeight="1" x14ac:dyDescent="0.2">
      <c r="A893" s="129"/>
      <c r="B893" s="129"/>
      <c r="C893" s="129"/>
      <c r="D893" s="129"/>
      <c r="E893" s="129"/>
      <c r="F893" s="129"/>
      <c r="G893" s="129"/>
      <c r="H893" s="129"/>
      <c r="I893" s="129"/>
      <c r="J893" s="129"/>
      <c r="K893" s="129"/>
      <c r="L893" s="129"/>
      <c r="M893" s="129"/>
      <c r="N893" s="129"/>
      <c r="O893" s="129"/>
      <c r="P893" s="129"/>
      <c r="Q893" s="129"/>
      <c r="R893" s="129"/>
      <c r="S893" s="129"/>
      <c r="T893" s="129"/>
      <c r="U893" s="129"/>
      <c r="V893" s="129"/>
      <c r="W893" s="129"/>
      <c r="X893" s="129"/>
      <c r="Y893" s="129"/>
      <c r="Z893" s="129"/>
    </row>
    <row r="894" spans="1:26" ht="12.75" customHeight="1" x14ac:dyDescent="0.2">
      <c r="A894" s="129"/>
      <c r="B894" s="129"/>
      <c r="C894" s="129"/>
      <c r="D894" s="129"/>
      <c r="E894" s="129"/>
      <c r="F894" s="129"/>
      <c r="G894" s="129"/>
      <c r="H894" s="129"/>
      <c r="I894" s="129"/>
      <c r="J894" s="129"/>
      <c r="K894" s="129"/>
      <c r="L894" s="129"/>
      <c r="M894" s="129"/>
      <c r="N894" s="129"/>
      <c r="O894" s="129"/>
      <c r="P894" s="129"/>
      <c r="Q894" s="129"/>
      <c r="R894" s="129"/>
      <c r="S894" s="129"/>
      <c r="T894" s="129"/>
      <c r="U894" s="129"/>
      <c r="V894" s="129"/>
      <c r="W894" s="129"/>
      <c r="X894" s="129"/>
      <c r="Y894" s="129"/>
      <c r="Z894" s="129"/>
    </row>
    <row r="895" spans="1:26" ht="12.75" customHeight="1" x14ac:dyDescent="0.2">
      <c r="A895" s="129"/>
      <c r="B895" s="129"/>
      <c r="C895" s="129"/>
      <c r="D895" s="129"/>
      <c r="E895" s="129"/>
      <c r="F895" s="129"/>
      <c r="G895" s="129"/>
      <c r="H895" s="129"/>
      <c r="I895" s="129"/>
      <c r="J895" s="129"/>
      <c r="K895" s="129"/>
      <c r="L895" s="129"/>
      <c r="M895" s="129"/>
      <c r="N895" s="129"/>
      <c r="O895" s="129"/>
      <c r="P895" s="129"/>
      <c r="Q895" s="129"/>
      <c r="R895" s="129"/>
      <c r="S895" s="129"/>
      <c r="T895" s="129"/>
      <c r="U895" s="129"/>
      <c r="V895" s="129"/>
      <c r="W895" s="129"/>
      <c r="X895" s="129"/>
      <c r="Y895" s="129"/>
      <c r="Z895" s="129"/>
    </row>
    <row r="896" spans="1:26" ht="12.75" customHeight="1" x14ac:dyDescent="0.2">
      <c r="A896" s="129"/>
      <c r="B896" s="129"/>
      <c r="C896" s="129"/>
      <c r="D896" s="129"/>
      <c r="E896" s="129"/>
      <c r="F896" s="129"/>
      <c r="G896" s="129"/>
      <c r="H896" s="129"/>
      <c r="I896" s="129"/>
      <c r="J896" s="129"/>
      <c r="K896" s="129"/>
      <c r="L896" s="129"/>
      <c r="M896" s="129"/>
      <c r="N896" s="129"/>
      <c r="O896" s="129"/>
      <c r="P896" s="129"/>
      <c r="Q896" s="129"/>
      <c r="R896" s="129"/>
      <c r="S896" s="129"/>
      <c r="T896" s="129"/>
      <c r="U896" s="129"/>
      <c r="V896" s="129"/>
      <c r="W896" s="129"/>
      <c r="X896" s="129"/>
      <c r="Y896" s="129"/>
      <c r="Z896" s="129"/>
    </row>
    <row r="897" spans="1:26" ht="12.75" customHeight="1" x14ac:dyDescent="0.2">
      <c r="A897" s="129"/>
      <c r="B897" s="129"/>
      <c r="C897" s="129"/>
      <c r="D897" s="129"/>
      <c r="E897" s="129"/>
      <c r="F897" s="129"/>
      <c r="G897" s="129"/>
      <c r="H897" s="129"/>
      <c r="I897" s="129"/>
      <c r="J897" s="129"/>
      <c r="K897" s="129"/>
      <c r="L897" s="129"/>
      <c r="M897" s="129"/>
      <c r="N897" s="129"/>
      <c r="O897" s="129"/>
      <c r="P897" s="129"/>
      <c r="Q897" s="129"/>
      <c r="R897" s="129"/>
      <c r="S897" s="129"/>
      <c r="T897" s="129"/>
      <c r="U897" s="129"/>
      <c r="V897" s="129"/>
      <c r="W897" s="129"/>
      <c r="X897" s="129"/>
      <c r="Y897" s="129"/>
      <c r="Z897" s="129"/>
    </row>
    <row r="898" spans="1:26" ht="12.75" customHeight="1" x14ac:dyDescent="0.2">
      <c r="A898" s="129"/>
      <c r="B898" s="129"/>
      <c r="C898" s="129"/>
      <c r="D898" s="129"/>
      <c r="E898" s="129"/>
      <c r="F898" s="129"/>
      <c r="G898" s="129"/>
      <c r="H898" s="129"/>
      <c r="I898" s="129"/>
      <c r="J898" s="129"/>
      <c r="K898" s="129"/>
      <c r="L898" s="129"/>
      <c r="M898" s="129"/>
      <c r="N898" s="129"/>
      <c r="O898" s="129"/>
      <c r="P898" s="129"/>
      <c r="Q898" s="129"/>
      <c r="R898" s="129"/>
      <c r="S898" s="129"/>
      <c r="T898" s="129"/>
      <c r="U898" s="129"/>
      <c r="V898" s="129"/>
      <c r="W898" s="129"/>
      <c r="X898" s="129"/>
      <c r="Y898" s="129"/>
      <c r="Z898" s="129"/>
    </row>
    <row r="899" spans="1:26" ht="12.75" customHeight="1" x14ac:dyDescent="0.2">
      <c r="A899" s="129"/>
      <c r="B899" s="129"/>
      <c r="C899" s="129"/>
      <c r="D899" s="129"/>
      <c r="E899" s="129"/>
      <c r="F899" s="129"/>
      <c r="G899" s="129"/>
      <c r="H899" s="129"/>
      <c r="I899" s="129"/>
      <c r="J899" s="129"/>
      <c r="K899" s="129"/>
      <c r="L899" s="129"/>
      <c r="M899" s="129"/>
      <c r="N899" s="129"/>
      <c r="O899" s="129"/>
      <c r="P899" s="129"/>
      <c r="Q899" s="129"/>
      <c r="R899" s="129"/>
      <c r="S899" s="129"/>
      <c r="T899" s="129"/>
      <c r="U899" s="129"/>
      <c r="V899" s="129"/>
      <c r="W899" s="129"/>
      <c r="X899" s="129"/>
      <c r="Y899" s="129"/>
      <c r="Z899" s="129"/>
    </row>
    <row r="900" spans="1:26" ht="12.75" customHeight="1" x14ac:dyDescent="0.2">
      <c r="A900" s="129"/>
      <c r="B900" s="129"/>
      <c r="C900" s="129"/>
      <c r="D900" s="129"/>
      <c r="E900" s="129"/>
      <c r="F900" s="129"/>
      <c r="G900" s="129"/>
      <c r="H900" s="129"/>
      <c r="I900" s="129"/>
      <c r="J900" s="129"/>
      <c r="K900" s="129"/>
      <c r="L900" s="129"/>
      <c r="M900" s="129"/>
      <c r="N900" s="129"/>
      <c r="O900" s="129"/>
      <c r="P900" s="129"/>
      <c r="Q900" s="129"/>
      <c r="R900" s="129"/>
      <c r="S900" s="129"/>
      <c r="T900" s="129"/>
      <c r="U900" s="129"/>
      <c r="V900" s="129"/>
      <c r="W900" s="129"/>
      <c r="X900" s="129"/>
      <c r="Y900" s="129"/>
      <c r="Z900" s="129"/>
    </row>
    <row r="901" spans="1:26" ht="12.75" customHeight="1" x14ac:dyDescent="0.2">
      <c r="A901" s="129"/>
      <c r="B901" s="129"/>
      <c r="C901" s="129"/>
      <c r="D901" s="129"/>
      <c r="E901" s="129"/>
      <c r="F901" s="129"/>
      <c r="G901" s="129"/>
      <c r="H901" s="129"/>
      <c r="I901" s="129"/>
      <c r="J901" s="129"/>
      <c r="K901" s="129"/>
      <c r="L901" s="129"/>
      <c r="M901" s="129"/>
      <c r="N901" s="129"/>
      <c r="O901" s="129"/>
      <c r="P901" s="129"/>
      <c r="Q901" s="129"/>
      <c r="R901" s="129"/>
      <c r="S901" s="129"/>
      <c r="T901" s="129"/>
      <c r="U901" s="129"/>
      <c r="V901" s="129"/>
      <c r="W901" s="129"/>
      <c r="X901" s="129"/>
      <c r="Y901" s="129"/>
      <c r="Z901" s="129"/>
    </row>
    <row r="902" spans="1:26" ht="12.75" customHeight="1" x14ac:dyDescent="0.2">
      <c r="A902" s="129"/>
      <c r="B902" s="129"/>
      <c r="C902" s="129"/>
      <c r="D902" s="129"/>
      <c r="E902" s="129"/>
      <c r="F902" s="129"/>
      <c r="G902" s="129"/>
      <c r="H902" s="129"/>
      <c r="I902" s="129"/>
      <c r="J902" s="129"/>
      <c r="K902" s="129"/>
      <c r="L902" s="129"/>
      <c r="M902" s="129"/>
      <c r="N902" s="129"/>
      <c r="O902" s="129"/>
      <c r="P902" s="129"/>
      <c r="Q902" s="129"/>
      <c r="R902" s="129"/>
      <c r="S902" s="129"/>
      <c r="T902" s="129"/>
      <c r="U902" s="129"/>
      <c r="V902" s="129"/>
      <c r="W902" s="129"/>
      <c r="X902" s="129"/>
      <c r="Y902" s="129"/>
      <c r="Z902" s="129"/>
    </row>
    <row r="903" spans="1:26" ht="12.75" customHeight="1" x14ac:dyDescent="0.2">
      <c r="A903" s="129"/>
      <c r="B903" s="129"/>
      <c r="C903" s="129"/>
      <c r="D903" s="129"/>
      <c r="E903" s="129"/>
      <c r="F903" s="129"/>
      <c r="G903" s="129"/>
      <c r="H903" s="129"/>
      <c r="I903" s="129"/>
      <c r="J903" s="129"/>
      <c r="K903" s="129"/>
      <c r="L903" s="129"/>
      <c r="M903" s="129"/>
      <c r="N903" s="129"/>
      <c r="O903" s="129"/>
      <c r="P903" s="129"/>
      <c r="Q903" s="129"/>
      <c r="R903" s="129"/>
      <c r="S903" s="129"/>
      <c r="T903" s="129"/>
      <c r="U903" s="129"/>
      <c r="V903" s="129"/>
      <c r="W903" s="129"/>
      <c r="X903" s="129"/>
      <c r="Y903" s="129"/>
      <c r="Z903" s="129"/>
    </row>
    <row r="904" spans="1:26" ht="12.75" customHeight="1" x14ac:dyDescent="0.2">
      <c r="A904" s="129"/>
      <c r="B904" s="129"/>
      <c r="C904" s="129"/>
      <c r="D904" s="129"/>
      <c r="E904" s="129"/>
      <c r="F904" s="129"/>
      <c r="G904" s="129"/>
      <c r="H904" s="129"/>
      <c r="I904" s="129"/>
      <c r="J904" s="129"/>
      <c r="K904" s="129"/>
      <c r="L904" s="129"/>
      <c r="M904" s="129"/>
      <c r="N904" s="129"/>
      <c r="O904" s="129"/>
      <c r="P904" s="129"/>
      <c r="Q904" s="129"/>
      <c r="R904" s="129"/>
      <c r="S904" s="129"/>
      <c r="T904" s="129"/>
      <c r="U904" s="129"/>
      <c r="V904" s="129"/>
      <c r="W904" s="129"/>
      <c r="X904" s="129"/>
      <c r="Y904" s="129"/>
      <c r="Z904" s="129"/>
    </row>
    <row r="905" spans="1:26" ht="12.75" customHeight="1" x14ac:dyDescent="0.2">
      <c r="A905" s="129"/>
      <c r="B905" s="129"/>
      <c r="C905" s="129"/>
      <c r="D905" s="129"/>
      <c r="E905" s="129"/>
      <c r="F905" s="129"/>
      <c r="G905" s="129"/>
      <c r="H905" s="129"/>
      <c r="I905" s="129"/>
      <c r="J905" s="129"/>
      <c r="K905" s="129"/>
      <c r="L905" s="129"/>
      <c r="M905" s="129"/>
      <c r="N905" s="129"/>
      <c r="O905" s="129"/>
      <c r="P905" s="129"/>
      <c r="Q905" s="129"/>
      <c r="R905" s="129"/>
      <c r="S905" s="129"/>
      <c r="T905" s="129"/>
      <c r="U905" s="129"/>
      <c r="V905" s="129"/>
      <c r="W905" s="129"/>
      <c r="X905" s="129"/>
      <c r="Y905" s="129"/>
      <c r="Z905" s="129"/>
    </row>
    <row r="906" spans="1:26" ht="12.75" customHeight="1" x14ac:dyDescent="0.2">
      <c r="A906" s="129"/>
      <c r="B906" s="129"/>
      <c r="C906" s="129"/>
      <c r="D906" s="129"/>
      <c r="E906" s="129"/>
      <c r="F906" s="129"/>
      <c r="G906" s="129"/>
      <c r="H906" s="129"/>
      <c r="I906" s="129"/>
      <c r="J906" s="129"/>
      <c r="K906" s="129"/>
      <c r="L906" s="129"/>
      <c r="M906" s="129"/>
      <c r="N906" s="129"/>
      <c r="O906" s="129"/>
      <c r="P906" s="129"/>
      <c r="Q906" s="129"/>
      <c r="R906" s="129"/>
      <c r="S906" s="129"/>
      <c r="T906" s="129"/>
      <c r="U906" s="129"/>
      <c r="V906" s="129"/>
      <c r="W906" s="129"/>
      <c r="X906" s="129"/>
      <c r="Y906" s="129"/>
      <c r="Z906" s="129"/>
    </row>
    <row r="907" spans="1:26" ht="12.75" customHeight="1" x14ac:dyDescent="0.2">
      <c r="A907" s="129"/>
      <c r="B907" s="129"/>
      <c r="C907" s="129"/>
      <c r="D907" s="129"/>
      <c r="E907" s="129"/>
      <c r="F907" s="129"/>
      <c r="G907" s="129"/>
      <c r="H907" s="129"/>
      <c r="I907" s="129"/>
      <c r="J907" s="129"/>
      <c r="K907" s="129"/>
      <c r="L907" s="129"/>
      <c r="M907" s="129"/>
      <c r="N907" s="129"/>
      <c r="O907" s="129"/>
      <c r="P907" s="129"/>
      <c r="Q907" s="129"/>
      <c r="R907" s="129"/>
      <c r="S907" s="129"/>
      <c r="T907" s="129"/>
      <c r="U907" s="129"/>
      <c r="V907" s="129"/>
      <c r="W907" s="129"/>
      <c r="X907" s="129"/>
      <c r="Y907" s="129"/>
      <c r="Z907" s="129"/>
    </row>
    <row r="908" spans="1:26" ht="12.75" customHeight="1" x14ac:dyDescent="0.2">
      <c r="A908" s="129"/>
      <c r="B908" s="129"/>
      <c r="C908" s="129"/>
      <c r="D908" s="129"/>
      <c r="E908" s="129"/>
      <c r="F908" s="129"/>
      <c r="G908" s="129"/>
      <c r="H908" s="129"/>
      <c r="I908" s="129"/>
      <c r="J908" s="129"/>
      <c r="K908" s="129"/>
      <c r="L908" s="129"/>
      <c r="M908" s="129"/>
      <c r="N908" s="129"/>
      <c r="O908" s="129"/>
      <c r="P908" s="129"/>
      <c r="Q908" s="129"/>
      <c r="R908" s="129"/>
      <c r="S908" s="129"/>
      <c r="T908" s="129"/>
      <c r="U908" s="129"/>
      <c r="V908" s="129"/>
      <c r="W908" s="129"/>
      <c r="X908" s="129"/>
      <c r="Y908" s="129"/>
      <c r="Z908" s="129"/>
    </row>
    <row r="909" spans="1:26" ht="12.75" customHeight="1" x14ac:dyDescent="0.2">
      <c r="A909" s="129"/>
      <c r="B909" s="129"/>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row>
    <row r="910" spans="1:26" ht="12.75" customHeight="1" x14ac:dyDescent="0.2">
      <c r="A910" s="129"/>
      <c r="B910" s="129"/>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129"/>
      <c r="Y910" s="129"/>
      <c r="Z910" s="129"/>
    </row>
    <row r="911" spans="1:26" ht="12.75" customHeight="1" x14ac:dyDescent="0.2">
      <c r="A911" s="129"/>
      <c r="B911" s="129"/>
      <c r="C911" s="129"/>
      <c r="D911" s="129"/>
      <c r="E911" s="129"/>
      <c r="F911" s="129"/>
      <c r="G911" s="129"/>
      <c r="H911" s="129"/>
      <c r="I911" s="129"/>
      <c r="J911" s="129"/>
      <c r="K911" s="129"/>
      <c r="L911" s="129"/>
      <c r="M911" s="129"/>
      <c r="N911" s="129"/>
      <c r="O911" s="129"/>
      <c r="P911" s="129"/>
      <c r="Q911" s="129"/>
      <c r="R911" s="129"/>
      <c r="S911" s="129"/>
      <c r="T911" s="129"/>
      <c r="U911" s="129"/>
      <c r="V911" s="129"/>
      <c r="W911" s="129"/>
      <c r="X911" s="129"/>
      <c r="Y911" s="129"/>
      <c r="Z911" s="129"/>
    </row>
    <row r="912" spans="1:26" ht="12.75" customHeight="1" x14ac:dyDescent="0.2">
      <c r="A912" s="129"/>
      <c r="B912" s="129"/>
      <c r="C912" s="129"/>
      <c r="D912" s="129"/>
      <c r="E912" s="129"/>
      <c r="F912" s="129"/>
      <c r="G912" s="129"/>
      <c r="H912" s="129"/>
      <c r="I912" s="129"/>
      <c r="J912" s="129"/>
      <c r="K912" s="129"/>
      <c r="L912" s="129"/>
      <c r="M912" s="129"/>
      <c r="N912" s="129"/>
      <c r="O912" s="129"/>
      <c r="P912" s="129"/>
      <c r="Q912" s="129"/>
      <c r="R912" s="129"/>
      <c r="S912" s="129"/>
      <c r="T912" s="129"/>
      <c r="U912" s="129"/>
      <c r="V912" s="129"/>
      <c r="W912" s="129"/>
      <c r="X912" s="129"/>
      <c r="Y912" s="129"/>
      <c r="Z912" s="129"/>
    </row>
    <row r="913" spans="1:26" ht="12.75" customHeight="1" x14ac:dyDescent="0.2">
      <c r="A913" s="129"/>
      <c r="B913" s="129"/>
      <c r="C913" s="129"/>
      <c r="D913" s="129"/>
      <c r="E913" s="129"/>
      <c r="F913" s="129"/>
      <c r="G913" s="129"/>
      <c r="H913" s="129"/>
      <c r="I913" s="129"/>
      <c r="J913" s="129"/>
      <c r="K913" s="129"/>
      <c r="L913" s="129"/>
      <c r="M913" s="129"/>
      <c r="N913" s="129"/>
      <c r="O913" s="129"/>
      <c r="P913" s="129"/>
      <c r="Q913" s="129"/>
      <c r="R913" s="129"/>
      <c r="S913" s="129"/>
      <c r="T913" s="129"/>
      <c r="U913" s="129"/>
      <c r="V913" s="129"/>
      <c r="W913" s="129"/>
      <c r="X913" s="129"/>
      <c r="Y913" s="129"/>
      <c r="Z913" s="129"/>
    </row>
    <row r="914" spans="1:26" ht="12.75" customHeight="1" x14ac:dyDescent="0.2">
      <c r="A914" s="129"/>
      <c r="B914" s="129"/>
      <c r="C914" s="129"/>
      <c r="D914" s="129"/>
      <c r="E914" s="129"/>
      <c r="F914" s="129"/>
      <c r="G914" s="129"/>
      <c r="H914" s="129"/>
      <c r="I914" s="129"/>
      <c r="J914" s="129"/>
      <c r="K914" s="129"/>
      <c r="L914" s="129"/>
      <c r="M914" s="129"/>
      <c r="N914" s="129"/>
      <c r="O914" s="129"/>
      <c r="P914" s="129"/>
      <c r="Q914" s="129"/>
      <c r="R914" s="129"/>
      <c r="S914" s="129"/>
      <c r="T914" s="129"/>
      <c r="U914" s="129"/>
      <c r="V914" s="129"/>
      <c r="W914" s="129"/>
      <c r="X914" s="129"/>
      <c r="Y914" s="129"/>
      <c r="Z914" s="129"/>
    </row>
    <row r="915" spans="1:26" ht="12.75" customHeight="1" x14ac:dyDescent="0.2">
      <c r="A915" s="129"/>
      <c r="B915" s="129"/>
      <c r="C915" s="129"/>
      <c r="D915" s="129"/>
      <c r="E915" s="129"/>
      <c r="F915" s="129"/>
      <c r="G915" s="129"/>
      <c r="H915" s="129"/>
      <c r="I915" s="129"/>
      <c r="J915" s="129"/>
      <c r="K915" s="129"/>
      <c r="L915" s="129"/>
      <c r="M915" s="129"/>
      <c r="N915" s="129"/>
      <c r="O915" s="129"/>
      <c r="P915" s="129"/>
      <c r="Q915" s="129"/>
      <c r="R915" s="129"/>
      <c r="S915" s="129"/>
      <c r="T915" s="129"/>
      <c r="U915" s="129"/>
      <c r="V915" s="129"/>
      <c r="W915" s="129"/>
      <c r="X915" s="129"/>
      <c r="Y915" s="129"/>
      <c r="Z915" s="129"/>
    </row>
    <row r="916" spans="1:26" ht="12.75" customHeight="1" x14ac:dyDescent="0.2">
      <c r="A916" s="129"/>
      <c r="B916" s="129"/>
      <c r="C916" s="129"/>
      <c r="D916" s="129"/>
      <c r="E916" s="129"/>
      <c r="F916" s="129"/>
      <c r="G916" s="129"/>
      <c r="H916" s="129"/>
      <c r="I916" s="129"/>
      <c r="J916" s="129"/>
      <c r="K916" s="129"/>
      <c r="L916" s="129"/>
      <c r="M916" s="129"/>
      <c r="N916" s="129"/>
      <c r="O916" s="129"/>
      <c r="P916" s="129"/>
      <c r="Q916" s="129"/>
      <c r="R916" s="129"/>
      <c r="S916" s="129"/>
      <c r="T916" s="129"/>
      <c r="U916" s="129"/>
      <c r="V916" s="129"/>
      <c r="W916" s="129"/>
      <c r="X916" s="129"/>
      <c r="Y916" s="129"/>
      <c r="Z916" s="129"/>
    </row>
    <row r="917" spans="1:26" ht="12.75" customHeight="1" x14ac:dyDescent="0.2">
      <c r="A917" s="129"/>
      <c r="B917" s="129"/>
      <c r="C917" s="129"/>
      <c r="D917" s="129"/>
      <c r="E917" s="129"/>
      <c r="F917" s="129"/>
      <c r="G917" s="129"/>
      <c r="H917" s="129"/>
      <c r="I917" s="129"/>
      <c r="J917" s="129"/>
      <c r="K917" s="129"/>
      <c r="L917" s="129"/>
      <c r="M917" s="129"/>
      <c r="N917" s="129"/>
      <c r="O917" s="129"/>
      <c r="P917" s="129"/>
      <c r="Q917" s="129"/>
      <c r="R917" s="129"/>
      <c r="S917" s="129"/>
      <c r="T917" s="129"/>
      <c r="U917" s="129"/>
      <c r="V917" s="129"/>
      <c r="W917" s="129"/>
      <c r="X917" s="129"/>
      <c r="Y917" s="129"/>
      <c r="Z917" s="129"/>
    </row>
    <row r="918" spans="1:26" ht="12.75" customHeight="1" x14ac:dyDescent="0.2">
      <c r="A918" s="129"/>
      <c r="B918" s="129"/>
      <c r="C918" s="129"/>
      <c r="D918" s="129"/>
      <c r="E918" s="129"/>
      <c r="F918" s="129"/>
      <c r="G918" s="129"/>
      <c r="H918" s="129"/>
      <c r="I918" s="129"/>
      <c r="J918" s="129"/>
      <c r="K918" s="129"/>
      <c r="L918" s="129"/>
      <c r="M918" s="129"/>
      <c r="N918" s="129"/>
      <c r="O918" s="129"/>
      <c r="P918" s="129"/>
      <c r="Q918" s="129"/>
      <c r="R918" s="129"/>
      <c r="S918" s="129"/>
      <c r="T918" s="129"/>
      <c r="U918" s="129"/>
      <c r="V918" s="129"/>
      <c r="W918" s="129"/>
      <c r="X918" s="129"/>
      <c r="Y918" s="129"/>
      <c r="Z918" s="129"/>
    </row>
    <row r="919" spans="1:26" ht="12.75" customHeight="1" x14ac:dyDescent="0.2">
      <c r="A919" s="129"/>
      <c r="B919" s="129"/>
      <c r="C919" s="129"/>
      <c r="D919" s="129"/>
      <c r="E919" s="129"/>
      <c r="F919" s="129"/>
      <c r="G919" s="129"/>
      <c r="H919" s="129"/>
      <c r="I919" s="129"/>
      <c r="J919" s="129"/>
      <c r="K919" s="129"/>
      <c r="L919" s="129"/>
      <c r="M919" s="129"/>
      <c r="N919" s="129"/>
      <c r="O919" s="129"/>
      <c r="P919" s="129"/>
      <c r="Q919" s="129"/>
      <c r="R919" s="129"/>
      <c r="S919" s="129"/>
      <c r="T919" s="129"/>
      <c r="U919" s="129"/>
      <c r="V919" s="129"/>
      <c r="W919" s="129"/>
      <c r="X919" s="129"/>
      <c r="Y919" s="129"/>
      <c r="Z919" s="129"/>
    </row>
    <row r="920" spans="1:26" ht="12.75" customHeight="1" x14ac:dyDescent="0.2">
      <c r="A920" s="129"/>
      <c r="B920" s="129"/>
      <c r="C920" s="129"/>
      <c r="D920" s="129"/>
      <c r="E920" s="129"/>
      <c r="F920" s="129"/>
      <c r="G920" s="129"/>
      <c r="H920" s="129"/>
      <c r="I920" s="129"/>
      <c r="J920" s="129"/>
      <c r="K920" s="129"/>
      <c r="L920" s="129"/>
      <c r="M920" s="129"/>
      <c r="N920" s="129"/>
      <c r="O920" s="129"/>
      <c r="P920" s="129"/>
      <c r="Q920" s="129"/>
      <c r="R920" s="129"/>
      <c r="S920" s="129"/>
      <c r="T920" s="129"/>
      <c r="U920" s="129"/>
      <c r="V920" s="129"/>
      <c r="W920" s="129"/>
      <c r="X920" s="129"/>
      <c r="Y920" s="129"/>
      <c r="Z920" s="129"/>
    </row>
    <row r="921" spans="1:26" ht="12.75" customHeight="1" x14ac:dyDescent="0.2">
      <c r="A921" s="129"/>
      <c r="B921" s="129"/>
      <c r="C921" s="129"/>
      <c r="D921" s="129"/>
      <c r="E921" s="129"/>
      <c r="F921" s="129"/>
      <c r="G921" s="129"/>
      <c r="H921" s="129"/>
      <c r="I921" s="129"/>
      <c r="J921" s="129"/>
      <c r="K921" s="129"/>
      <c r="L921" s="129"/>
      <c r="M921" s="129"/>
      <c r="N921" s="129"/>
      <c r="O921" s="129"/>
      <c r="P921" s="129"/>
      <c r="Q921" s="129"/>
      <c r="R921" s="129"/>
      <c r="S921" s="129"/>
      <c r="T921" s="129"/>
      <c r="U921" s="129"/>
      <c r="V921" s="129"/>
      <c r="W921" s="129"/>
      <c r="X921" s="129"/>
      <c r="Y921" s="129"/>
      <c r="Z921" s="129"/>
    </row>
    <row r="922" spans="1:26" ht="12.75" customHeight="1" x14ac:dyDescent="0.2">
      <c r="A922" s="129"/>
      <c r="B922" s="129"/>
      <c r="C922" s="129"/>
      <c r="D922" s="129"/>
      <c r="E922" s="129"/>
      <c r="F922" s="129"/>
      <c r="G922" s="129"/>
      <c r="H922" s="129"/>
      <c r="I922" s="129"/>
      <c r="J922" s="129"/>
      <c r="K922" s="129"/>
      <c r="L922" s="129"/>
      <c r="M922" s="129"/>
      <c r="N922" s="129"/>
      <c r="O922" s="129"/>
      <c r="P922" s="129"/>
      <c r="Q922" s="129"/>
      <c r="R922" s="129"/>
      <c r="S922" s="129"/>
      <c r="T922" s="129"/>
      <c r="U922" s="129"/>
      <c r="V922" s="129"/>
      <c r="W922" s="129"/>
      <c r="X922" s="129"/>
      <c r="Y922" s="129"/>
      <c r="Z922" s="129"/>
    </row>
    <row r="923" spans="1:26" ht="12.75" customHeight="1" x14ac:dyDescent="0.2">
      <c r="A923" s="129"/>
      <c r="B923" s="129"/>
      <c r="C923" s="129"/>
      <c r="D923" s="129"/>
      <c r="E923" s="129"/>
      <c r="F923" s="129"/>
      <c r="G923" s="129"/>
      <c r="H923" s="129"/>
      <c r="I923" s="129"/>
      <c r="J923" s="129"/>
      <c r="K923" s="129"/>
      <c r="L923" s="129"/>
      <c r="M923" s="129"/>
      <c r="N923" s="129"/>
      <c r="O923" s="129"/>
      <c r="P923" s="129"/>
      <c r="Q923" s="129"/>
      <c r="R923" s="129"/>
      <c r="S923" s="129"/>
      <c r="T923" s="129"/>
      <c r="U923" s="129"/>
      <c r="V923" s="129"/>
      <c r="W923" s="129"/>
      <c r="X923" s="129"/>
      <c r="Y923" s="129"/>
      <c r="Z923" s="129"/>
    </row>
    <row r="924" spans="1:26" ht="12.75" customHeight="1" x14ac:dyDescent="0.2">
      <c r="A924" s="129"/>
      <c r="B924" s="129"/>
      <c r="C924" s="129"/>
      <c r="D924" s="129"/>
      <c r="E924" s="129"/>
      <c r="F924" s="129"/>
      <c r="G924" s="129"/>
      <c r="H924" s="129"/>
      <c r="I924" s="129"/>
      <c r="J924" s="129"/>
      <c r="K924" s="129"/>
      <c r="L924" s="129"/>
      <c r="M924" s="129"/>
      <c r="N924" s="129"/>
      <c r="O924" s="129"/>
      <c r="P924" s="129"/>
      <c r="Q924" s="129"/>
      <c r="R924" s="129"/>
      <c r="S924" s="129"/>
      <c r="T924" s="129"/>
      <c r="U924" s="129"/>
      <c r="V924" s="129"/>
      <c r="W924" s="129"/>
      <c r="X924" s="129"/>
      <c r="Y924" s="129"/>
      <c r="Z924" s="129"/>
    </row>
    <row r="925" spans="1:26" ht="12.75" customHeight="1" x14ac:dyDescent="0.2">
      <c r="A925" s="129"/>
      <c r="B925" s="129"/>
      <c r="C925" s="129"/>
      <c r="D925" s="129"/>
      <c r="E925" s="129"/>
      <c r="F925" s="129"/>
      <c r="G925" s="129"/>
      <c r="H925" s="129"/>
      <c r="I925" s="129"/>
      <c r="J925" s="129"/>
      <c r="K925" s="129"/>
      <c r="L925" s="129"/>
      <c r="M925" s="129"/>
      <c r="N925" s="129"/>
      <c r="O925" s="129"/>
      <c r="P925" s="129"/>
      <c r="Q925" s="129"/>
      <c r="R925" s="129"/>
      <c r="S925" s="129"/>
      <c r="T925" s="129"/>
      <c r="U925" s="129"/>
      <c r="V925" s="129"/>
      <c r="W925" s="129"/>
      <c r="X925" s="129"/>
      <c r="Y925" s="129"/>
      <c r="Z925" s="129"/>
    </row>
    <row r="926" spans="1:26" ht="12.75" customHeight="1" x14ac:dyDescent="0.2">
      <c r="A926" s="129"/>
      <c r="B926" s="129"/>
      <c r="C926" s="129"/>
      <c r="D926" s="129"/>
      <c r="E926" s="129"/>
      <c r="F926" s="129"/>
      <c r="G926" s="129"/>
      <c r="H926" s="129"/>
      <c r="I926" s="129"/>
      <c r="J926" s="129"/>
      <c r="K926" s="129"/>
      <c r="L926" s="129"/>
      <c r="M926" s="129"/>
      <c r="N926" s="129"/>
      <c r="O926" s="129"/>
      <c r="P926" s="129"/>
      <c r="Q926" s="129"/>
      <c r="R926" s="129"/>
      <c r="S926" s="129"/>
      <c r="T926" s="129"/>
      <c r="U926" s="129"/>
      <c r="V926" s="129"/>
      <c r="W926" s="129"/>
      <c r="X926" s="129"/>
      <c r="Y926" s="129"/>
      <c r="Z926" s="129"/>
    </row>
    <row r="927" spans="1:26" ht="12.75" customHeight="1" x14ac:dyDescent="0.2">
      <c r="A927" s="129"/>
      <c r="B927" s="129"/>
      <c r="C927" s="129"/>
      <c r="D927" s="129"/>
      <c r="E927" s="129"/>
      <c r="F927" s="129"/>
      <c r="G927" s="129"/>
      <c r="H927" s="129"/>
      <c r="I927" s="129"/>
      <c r="J927" s="129"/>
      <c r="K927" s="129"/>
      <c r="L927" s="129"/>
      <c r="M927" s="129"/>
      <c r="N927" s="129"/>
      <c r="O927" s="129"/>
      <c r="P927" s="129"/>
      <c r="Q927" s="129"/>
      <c r="R927" s="129"/>
      <c r="S927" s="129"/>
      <c r="T927" s="129"/>
      <c r="U927" s="129"/>
      <c r="V927" s="129"/>
      <c r="W927" s="129"/>
      <c r="X927" s="129"/>
      <c r="Y927" s="129"/>
      <c r="Z927" s="129"/>
    </row>
    <row r="928" spans="1:26" ht="12.75" customHeight="1" x14ac:dyDescent="0.2">
      <c r="A928" s="129"/>
      <c r="B928" s="129"/>
      <c r="C928" s="129"/>
      <c r="D928" s="129"/>
      <c r="E928" s="129"/>
      <c r="F928" s="129"/>
      <c r="G928" s="129"/>
      <c r="H928" s="129"/>
      <c r="I928" s="129"/>
      <c r="J928" s="129"/>
      <c r="K928" s="129"/>
      <c r="L928" s="129"/>
      <c r="M928" s="129"/>
      <c r="N928" s="129"/>
      <c r="O928" s="129"/>
      <c r="P928" s="129"/>
      <c r="Q928" s="129"/>
      <c r="R928" s="129"/>
      <c r="S928" s="129"/>
      <c r="T928" s="129"/>
      <c r="U928" s="129"/>
      <c r="V928" s="129"/>
      <c r="W928" s="129"/>
      <c r="X928" s="129"/>
      <c r="Y928" s="129"/>
      <c r="Z928" s="129"/>
    </row>
    <row r="929" spans="1:26" ht="12.75" customHeight="1" x14ac:dyDescent="0.2">
      <c r="A929" s="129"/>
      <c r="B929" s="129"/>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row>
    <row r="930" spans="1:26" ht="12.75" customHeight="1" x14ac:dyDescent="0.2">
      <c r="A930" s="129"/>
      <c r="B930" s="129"/>
      <c r="C930" s="129"/>
      <c r="D930" s="129"/>
      <c r="E930" s="129"/>
      <c r="F930" s="129"/>
      <c r="G930" s="129"/>
      <c r="H930" s="129"/>
      <c r="I930" s="129"/>
      <c r="J930" s="129"/>
      <c r="K930" s="129"/>
      <c r="L930" s="129"/>
      <c r="M930" s="129"/>
      <c r="N930" s="129"/>
      <c r="O930" s="129"/>
      <c r="P930" s="129"/>
      <c r="Q930" s="129"/>
      <c r="R930" s="129"/>
      <c r="S930" s="129"/>
      <c r="T930" s="129"/>
      <c r="U930" s="129"/>
      <c r="V930" s="129"/>
      <c r="W930" s="129"/>
      <c r="X930" s="129"/>
      <c r="Y930" s="129"/>
      <c r="Z930" s="129"/>
    </row>
    <row r="931" spans="1:26" ht="12.75" customHeight="1" x14ac:dyDescent="0.2">
      <c r="A931" s="129"/>
      <c r="B931" s="129"/>
      <c r="C931" s="129"/>
      <c r="D931" s="129"/>
      <c r="E931" s="129"/>
      <c r="F931" s="129"/>
      <c r="G931" s="129"/>
      <c r="H931" s="129"/>
      <c r="I931" s="129"/>
      <c r="J931" s="129"/>
      <c r="K931" s="129"/>
      <c r="L931" s="129"/>
      <c r="M931" s="129"/>
      <c r="N931" s="129"/>
      <c r="O931" s="129"/>
      <c r="P931" s="129"/>
      <c r="Q931" s="129"/>
      <c r="R931" s="129"/>
      <c r="S931" s="129"/>
      <c r="T931" s="129"/>
      <c r="U931" s="129"/>
      <c r="V931" s="129"/>
      <c r="W931" s="129"/>
      <c r="X931" s="129"/>
      <c r="Y931" s="129"/>
      <c r="Z931" s="129"/>
    </row>
    <row r="932" spans="1:26" ht="12.75" customHeight="1" x14ac:dyDescent="0.2">
      <c r="A932" s="129"/>
      <c r="B932" s="129"/>
      <c r="C932" s="129"/>
      <c r="D932" s="129"/>
      <c r="E932" s="129"/>
      <c r="F932" s="129"/>
      <c r="G932" s="129"/>
      <c r="H932" s="129"/>
      <c r="I932" s="129"/>
      <c r="J932" s="129"/>
      <c r="K932" s="129"/>
      <c r="L932" s="129"/>
      <c r="M932" s="129"/>
      <c r="N932" s="129"/>
      <c r="O932" s="129"/>
      <c r="P932" s="129"/>
      <c r="Q932" s="129"/>
      <c r="R932" s="129"/>
      <c r="S932" s="129"/>
      <c r="T932" s="129"/>
      <c r="U932" s="129"/>
      <c r="V932" s="129"/>
      <c r="W932" s="129"/>
      <c r="X932" s="129"/>
      <c r="Y932" s="129"/>
      <c r="Z932" s="129"/>
    </row>
    <row r="933" spans="1:26" ht="12.75" customHeight="1" x14ac:dyDescent="0.2">
      <c r="A933" s="129"/>
      <c r="B933" s="129"/>
      <c r="C933" s="129"/>
      <c r="D933" s="129"/>
      <c r="E933" s="129"/>
      <c r="F933" s="129"/>
      <c r="G933" s="129"/>
      <c r="H933" s="129"/>
      <c r="I933" s="129"/>
      <c r="J933" s="129"/>
      <c r="K933" s="129"/>
      <c r="L933" s="129"/>
      <c r="M933" s="129"/>
      <c r="N933" s="129"/>
      <c r="O933" s="129"/>
      <c r="P933" s="129"/>
      <c r="Q933" s="129"/>
      <c r="R933" s="129"/>
      <c r="S933" s="129"/>
      <c r="T933" s="129"/>
      <c r="U933" s="129"/>
      <c r="V933" s="129"/>
      <c r="W933" s="129"/>
      <c r="X933" s="129"/>
      <c r="Y933" s="129"/>
      <c r="Z933" s="129"/>
    </row>
    <row r="934" spans="1:26" ht="12.75" customHeight="1" x14ac:dyDescent="0.2">
      <c r="A934" s="129"/>
      <c r="B934" s="129"/>
      <c r="C934" s="129"/>
      <c r="D934" s="129"/>
      <c r="E934" s="129"/>
      <c r="F934" s="129"/>
      <c r="G934" s="129"/>
      <c r="H934" s="129"/>
      <c r="I934" s="129"/>
      <c r="J934" s="129"/>
      <c r="K934" s="129"/>
      <c r="L934" s="129"/>
      <c r="M934" s="129"/>
      <c r="N934" s="129"/>
      <c r="O934" s="129"/>
      <c r="P934" s="129"/>
      <c r="Q934" s="129"/>
      <c r="R934" s="129"/>
      <c r="S934" s="129"/>
      <c r="T934" s="129"/>
      <c r="U934" s="129"/>
      <c r="V934" s="129"/>
      <c r="W934" s="129"/>
      <c r="X934" s="129"/>
      <c r="Y934" s="129"/>
      <c r="Z934" s="129"/>
    </row>
    <row r="935" spans="1:26" ht="12.75" customHeight="1" x14ac:dyDescent="0.2">
      <c r="A935" s="129"/>
      <c r="B935" s="129"/>
      <c r="C935" s="129"/>
      <c r="D935" s="129"/>
      <c r="E935" s="129"/>
      <c r="F935" s="129"/>
      <c r="G935" s="129"/>
      <c r="H935" s="129"/>
      <c r="I935" s="129"/>
      <c r="J935" s="129"/>
      <c r="K935" s="129"/>
      <c r="L935" s="129"/>
      <c r="M935" s="129"/>
      <c r="N935" s="129"/>
      <c r="O935" s="129"/>
      <c r="P935" s="129"/>
      <c r="Q935" s="129"/>
      <c r="R935" s="129"/>
      <c r="S935" s="129"/>
      <c r="T935" s="129"/>
      <c r="U935" s="129"/>
      <c r="V935" s="129"/>
      <c r="W935" s="129"/>
      <c r="X935" s="129"/>
      <c r="Y935" s="129"/>
      <c r="Z935" s="129"/>
    </row>
    <row r="936" spans="1:26" ht="12.75" customHeight="1" x14ac:dyDescent="0.2">
      <c r="A936" s="129"/>
      <c r="B936" s="129"/>
      <c r="C936" s="129"/>
      <c r="D936" s="129"/>
      <c r="E936" s="129"/>
      <c r="F936" s="129"/>
      <c r="G936" s="129"/>
      <c r="H936" s="129"/>
      <c r="I936" s="129"/>
      <c r="J936" s="129"/>
      <c r="K936" s="129"/>
      <c r="L936" s="129"/>
      <c r="M936" s="129"/>
      <c r="N936" s="129"/>
      <c r="O936" s="129"/>
      <c r="P936" s="129"/>
      <c r="Q936" s="129"/>
      <c r="R936" s="129"/>
      <c r="S936" s="129"/>
      <c r="T936" s="129"/>
      <c r="U936" s="129"/>
      <c r="V936" s="129"/>
      <c r="W936" s="129"/>
      <c r="X936" s="129"/>
      <c r="Y936" s="129"/>
      <c r="Z936" s="129"/>
    </row>
    <row r="937" spans="1:26" ht="12.75" customHeight="1" x14ac:dyDescent="0.2">
      <c r="A937" s="129"/>
      <c r="B937" s="129"/>
      <c r="C937" s="129"/>
      <c r="D937" s="129"/>
      <c r="E937" s="129"/>
      <c r="F937" s="129"/>
      <c r="G937" s="129"/>
      <c r="H937" s="129"/>
      <c r="I937" s="129"/>
      <c r="J937" s="129"/>
      <c r="K937" s="129"/>
      <c r="L937" s="129"/>
      <c r="M937" s="129"/>
      <c r="N937" s="129"/>
      <c r="O937" s="129"/>
      <c r="P937" s="129"/>
      <c r="Q937" s="129"/>
      <c r="R937" s="129"/>
      <c r="S937" s="129"/>
      <c r="T937" s="129"/>
      <c r="U937" s="129"/>
      <c r="V937" s="129"/>
      <c r="W937" s="129"/>
      <c r="X937" s="129"/>
      <c r="Y937" s="129"/>
      <c r="Z937" s="129"/>
    </row>
    <row r="938" spans="1:26" ht="12.75" customHeight="1" x14ac:dyDescent="0.2">
      <c r="A938" s="129"/>
      <c r="B938" s="129"/>
      <c r="C938" s="129"/>
      <c r="D938" s="129"/>
      <c r="E938" s="129"/>
      <c r="F938" s="129"/>
      <c r="G938" s="129"/>
      <c r="H938" s="129"/>
      <c r="I938" s="129"/>
      <c r="J938" s="129"/>
      <c r="K938" s="129"/>
      <c r="L938" s="129"/>
      <c r="M938" s="129"/>
      <c r="N938" s="129"/>
      <c r="O938" s="129"/>
      <c r="P938" s="129"/>
      <c r="Q938" s="129"/>
      <c r="R938" s="129"/>
      <c r="S938" s="129"/>
      <c r="T938" s="129"/>
      <c r="U938" s="129"/>
      <c r="V938" s="129"/>
      <c r="W938" s="129"/>
      <c r="X938" s="129"/>
      <c r="Y938" s="129"/>
      <c r="Z938" s="129"/>
    </row>
    <row r="939" spans="1:26" ht="12.75" customHeight="1" x14ac:dyDescent="0.2">
      <c r="A939" s="129"/>
      <c r="B939" s="129"/>
      <c r="C939" s="129"/>
      <c r="D939" s="129"/>
      <c r="E939" s="129"/>
      <c r="F939" s="129"/>
      <c r="G939" s="129"/>
      <c r="H939" s="129"/>
      <c r="I939" s="129"/>
      <c r="J939" s="129"/>
      <c r="K939" s="129"/>
      <c r="L939" s="129"/>
      <c r="M939" s="129"/>
      <c r="N939" s="129"/>
      <c r="O939" s="129"/>
      <c r="P939" s="129"/>
      <c r="Q939" s="129"/>
      <c r="R939" s="129"/>
      <c r="S939" s="129"/>
      <c r="T939" s="129"/>
      <c r="U939" s="129"/>
      <c r="V939" s="129"/>
      <c r="W939" s="129"/>
      <c r="X939" s="129"/>
      <c r="Y939" s="129"/>
      <c r="Z939" s="129"/>
    </row>
    <row r="940" spans="1:26" ht="12.75" customHeight="1" x14ac:dyDescent="0.2">
      <c r="A940" s="129"/>
      <c r="B940" s="129"/>
      <c r="C940" s="129"/>
      <c r="D940" s="129"/>
      <c r="E940" s="129"/>
      <c r="F940" s="129"/>
      <c r="G940" s="129"/>
      <c r="H940" s="129"/>
      <c r="I940" s="129"/>
      <c r="J940" s="129"/>
      <c r="K940" s="129"/>
      <c r="L940" s="129"/>
      <c r="M940" s="129"/>
      <c r="N940" s="129"/>
      <c r="O940" s="129"/>
      <c r="P940" s="129"/>
      <c r="Q940" s="129"/>
      <c r="R940" s="129"/>
      <c r="S940" s="129"/>
      <c r="T940" s="129"/>
      <c r="U940" s="129"/>
      <c r="V940" s="129"/>
      <c r="W940" s="129"/>
      <c r="X940" s="129"/>
      <c r="Y940" s="129"/>
      <c r="Z940" s="129"/>
    </row>
    <row r="941" spans="1:26" ht="12.75" customHeight="1" x14ac:dyDescent="0.2">
      <c r="A941" s="129"/>
      <c r="B941" s="129"/>
      <c r="C941" s="129"/>
      <c r="D941" s="129"/>
      <c r="E941" s="129"/>
      <c r="F941" s="129"/>
      <c r="G941" s="129"/>
      <c r="H941" s="129"/>
      <c r="I941" s="129"/>
      <c r="J941" s="129"/>
      <c r="K941" s="129"/>
      <c r="L941" s="129"/>
      <c r="M941" s="129"/>
      <c r="N941" s="129"/>
      <c r="O941" s="129"/>
      <c r="P941" s="129"/>
      <c r="Q941" s="129"/>
      <c r="R941" s="129"/>
      <c r="S941" s="129"/>
      <c r="T941" s="129"/>
      <c r="U941" s="129"/>
      <c r="V941" s="129"/>
      <c r="W941" s="129"/>
      <c r="X941" s="129"/>
      <c r="Y941" s="129"/>
      <c r="Z941" s="129"/>
    </row>
    <row r="942" spans="1:26" ht="12.75" customHeight="1" x14ac:dyDescent="0.2">
      <c r="A942" s="129"/>
      <c r="B942" s="129"/>
      <c r="C942" s="129"/>
      <c r="D942" s="129"/>
      <c r="E942" s="129"/>
      <c r="F942" s="129"/>
      <c r="G942" s="129"/>
      <c r="H942" s="129"/>
      <c r="I942" s="129"/>
      <c r="J942" s="129"/>
      <c r="K942" s="129"/>
      <c r="L942" s="129"/>
      <c r="M942" s="129"/>
      <c r="N942" s="129"/>
      <c r="O942" s="129"/>
      <c r="P942" s="129"/>
      <c r="Q942" s="129"/>
      <c r="R942" s="129"/>
      <c r="S942" s="129"/>
      <c r="T942" s="129"/>
      <c r="U942" s="129"/>
      <c r="V942" s="129"/>
      <c r="W942" s="129"/>
      <c r="X942" s="129"/>
      <c r="Y942" s="129"/>
      <c r="Z942" s="129"/>
    </row>
    <row r="943" spans="1:26" ht="12.75" customHeight="1" x14ac:dyDescent="0.2">
      <c r="A943" s="129"/>
      <c r="B943" s="129"/>
      <c r="C943" s="129"/>
      <c r="D943" s="129"/>
      <c r="E943" s="129"/>
      <c r="F943" s="129"/>
      <c r="G943" s="129"/>
      <c r="H943" s="129"/>
      <c r="I943" s="129"/>
      <c r="J943" s="129"/>
      <c r="K943" s="129"/>
      <c r="L943" s="129"/>
      <c r="M943" s="129"/>
      <c r="N943" s="129"/>
      <c r="O943" s="129"/>
      <c r="P943" s="129"/>
      <c r="Q943" s="129"/>
      <c r="R943" s="129"/>
      <c r="S943" s="129"/>
      <c r="T943" s="129"/>
      <c r="U943" s="129"/>
      <c r="V943" s="129"/>
      <c r="W943" s="129"/>
      <c r="X943" s="129"/>
      <c r="Y943" s="129"/>
      <c r="Z943" s="129"/>
    </row>
    <row r="944" spans="1:26" ht="12.75" customHeight="1" x14ac:dyDescent="0.2">
      <c r="A944" s="129"/>
      <c r="B944" s="129"/>
      <c r="C944" s="129"/>
      <c r="D944" s="129"/>
      <c r="E944" s="129"/>
      <c r="F944" s="129"/>
      <c r="G944" s="129"/>
      <c r="H944" s="129"/>
      <c r="I944" s="129"/>
      <c r="J944" s="129"/>
      <c r="K944" s="129"/>
      <c r="L944" s="129"/>
      <c r="M944" s="129"/>
      <c r="N944" s="129"/>
      <c r="O944" s="129"/>
      <c r="P944" s="129"/>
      <c r="Q944" s="129"/>
      <c r="R944" s="129"/>
      <c r="S944" s="129"/>
      <c r="T944" s="129"/>
      <c r="U944" s="129"/>
      <c r="V944" s="129"/>
      <c r="W944" s="129"/>
      <c r="X944" s="129"/>
      <c r="Y944" s="129"/>
      <c r="Z944" s="129"/>
    </row>
    <row r="945" spans="1:26" ht="12.75" customHeight="1" x14ac:dyDescent="0.2">
      <c r="A945" s="129"/>
      <c r="B945" s="129"/>
      <c r="C945" s="129"/>
      <c r="D945" s="129"/>
      <c r="E945" s="129"/>
      <c r="F945" s="129"/>
      <c r="G945" s="129"/>
      <c r="H945" s="129"/>
      <c r="I945" s="129"/>
      <c r="J945" s="129"/>
      <c r="K945" s="129"/>
      <c r="L945" s="129"/>
      <c r="M945" s="129"/>
      <c r="N945" s="129"/>
      <c r="O945" s="129"/>
      <c r="P945" s="129"/>
      <c r="Q945" s="129"/>
      <c r="R945" s="129"/>
      <c r="S945" s="129"/>
      <c r="T945" s="129"/>
      <c r="U945" s="129"/>
      <c r="V945" s="129"/>
      <c r="W945" s="129"/>
      <c r="X945" s="129"/>
      <c r="Y945" s="129"/>
      <c r="Z945" s="129"/>
    </row>
    <row r="946" spans="1:26" ht="12.75" customHeight="1" x14ac:dyDescent="0.2">
      <c r="A946" s="129"/>
      <c r="B946" s="129"/>
      <c r="C946" s="129"/>
      <c r="D946" s="129"/>
      <c r="E946" s="129"/>
      <c r="F946" s="129"/>
      <c r="G946" s="129"/>
      <c r="H946" s="129"/>
      <c r="I946" s="129"/>
      <c r="J946" s="129"/>
      <c r="K946" s="129"/>
      <c r="L946" s="129"/>
      <c r="M946" s="129"/>
      <c r="N946" s="129"/>
      <c r="O946" s="129"/>
      <c r="P946" s="129"/>
      <c r="Q946" s="129"/>
      <c r="R946" s="129"/>
      <c r="S946" s="129"/>
      <c r="T946" s="129"/>
      <c r="U946" s="129"/>
      <c r="V946" s="129"/>
      <c r="W946" s="129"/>
      <c r="X946" s="129"/>
      <c r="Y946" s="129"/>
      <c r="Z946" s="129"/>
    </row>
    <row r="947" spans="1:26" ht="12.75" customHeight="1" x14ac:dyDescent="0.2">
      <c r="A947" s="129"/>
      <c r="B947" s="129"/>
      <c r="C947" s="129"/>
      <c r="D947" s="129"/>
      <c r="E947" s="129"/>
      <c r="F947" s="129"/>
      <c r="G947" s="129"/>
      <c r="H947" s="129"/>
      <c r="I947" s="129"/>
      <c r="J947" s="129"/>
      <c r="K947" s="129"/>
      <c r="L947" s="129"/>
      <c r="M947" s="129"/>
      <c r="N947" s="129"/>
      <c r="O947" s="129"/>
      <c r="P947" s="129"/>
      <c r="Q947" s="129"/>
      <c r="R947" s="129"/>
      <c r="S947" s="129"/>
      <c r="T947" s="129"/>
      <c r="U947" s="129"/>
      <c r="V947" s="129"/>
      <c r="W947" s="129"/>
      <c r="X947" s="129"/>
      <c r="Y947" s="129"/>
      <c r="Z947" s="129"/>
    </row>
    <row r="948" spans="1:26" ht="12.75" customHeight="1" x14ac:dyDescent="0.2">
      <c r="A948" s="129"/>
      <c r="B948" s="129"/>
      <c r="C948" s="129"/>
      <c r="D948" s="129"/>
      <c r="E948" s="129"/>
      <c r="F948" s="129"/>
      <c r="G948" s="129"/>
      <c r="H948" s="129"/>
      <c r="I948" s="129"/>
      <c r="J948" s="129"/>
      <c r="K948" s="129"/>
      <c r="L948" s="129"/>
      <c r="M948" s="129"/>
      <c r="N948" s="129"/>
      <c r="O948" s="129"/>
      <c r="P948" s="129"/>
      <c r="Q948" s="129"/>
      <c r="R948" s="129"/>
      <c r="S948" s="129"/>
      <c r="T948" s="129"/>
      <c r="U948" s="129"/>
      <c r="V948" s="129"/>
      <c r="W948" s="129"/>
      <c r="X948" s="129"/>
      <c r="Y948" s="129"/>
      <c r="Z948" s="129"/>
    </row>
    <row r="949" spans="1:26" ht="12.75" customHeight="1" x14ac:dyDescent="0.2">
      <c r="A949" s="129"/>
      <c r="B949" s="129"/>
      <c r="C949" s="129"/>
      <c r="D949" s="129"/>
      <c r="E949" s="129"/>
      <c r="F949" s="129"/>
      <c r="G949" s="129"/>
      <c r="H949" s="129"/>
      <c r="I949" s="129"/>
      <c r="J949" s="129"/>
      <c r="K949" s="129"/>
      <c r="L949" s="129"/>
      <c r="M949" s="129"/>
      <c r="N949" s="129"/>
      <c r="O949" s="129"/>
      <c r="P949" s="129"/>
      <c r="Q949" s="129"/>
      <c r="R949" s="129"/>
      <c r="S949" s="129"/>
      <c r="T949" s="129"/>
      <c r="U949" s="129"/>
      <c r="V949" s="129"/>
      <c r="W949" s="129"/>
      <c r="X949" s="129"/>
      <c r="Y949" s="129"/>
      <c r="Z949" s="129"/>
    </row>
    <row r="950" spans="1:26" ht="12.75" customHeight="1" x14ac:dyDescent="0.2">
      <c r="A950" s="129"/>
      <c r="B950" s="129"/>
      <c r="C950" s="129"/>
      <c r="D950" s="129"/>
      <c r="E950" s="129"/>
      <c r="F950" s="129"/>
      <c r="G950" s="129"/>
      <c r="H950" s="129"/>
      <c r="I950" s="129"/>
      <c r="J950" s="129"/>
      <c r="K950" s="129"/>
      <c r="L950" s="129"/>
      <c r="M950" s="129"/>
      <c r="N950" s="129"/>
      <c r="O950" s="129"/>
      <c r="P950" s="129"/>
      <c r="Q950" s="129"/>
      <c r="R950" s="129"/>
      <c r="S950" s="129"/>
      <c r="T950" s="129"/>
      <c r="U950" s="129"/>
      <c r="V950" s="129"/>
      <c r="W950" s="129"/>
      <c r="X950" s="129"/>
      <c r="Y950" s="129"/>
      <c r="Z950" s="129"/>
    </row>
    <row r="951" spans="1:26" ht="12.75" customHeight="1" x14ac:dyDescent="0.2">
      <c r="A951" s="129"/>
      <c r="B951" s="129"/>
      <c r="C951" s="129"/>
      <c r="D951" s="129"/>
      <c r="E951" s="129"/>
      <c r="F951" s="129"/>
      <c r="G951" s="129"/>
      <c r="H951" s="129"/>
      <c r="I951" s="129"/>
      <c r="J951" s="129"/>
      <c r="K951" s="129"/>
      <c r="L951" s="129"/>
      <c r="M951" s="129"/>
      <c r="N951" s="129"/>
      <c r="O951" s="129"/>
      <c r="P951" s="129"/>
      <c r="Q951" s="129"/>
      <c r="R951" s="129"/>
      <c r="S951" s="129"/>
      <c r="T951" s="129"/>
      <c r="U951" s="129"/>
      <c r="V951" s="129"/>
      <c r="W951" s="129"/>
      <c r="X951" s="129"/>
      <c r="Y951" s="129"/>
      <c r="Z951" s="129"/>
    </row>
    <row r="952" spans="1:26" ht="12.75" customHeight="1" x14ac:dyDescent="0.2">
      <c r="A952" s="129"/>
      <c r="B952" s="129"/>
      <c r="C952" s="129"/>
      <c r="D952" s="129"/>
      <c r="E952" s="129"/>
      <c r="F952" s="129"/>
      <c r="G952" s="129"/>
      <c r="H952" s="129"/>
      <c r="I952" s="129"/>
      <c r="J952" s="129"/>
      <c r="K952" s="129"/>
      <c r="L952" s="129"/>
      <c r="M952" s="129"/>
      <c r="N952" s="129"/>
      <c r="O952" s="129"/>
      <c r="P952" s="129"/>
      <c r="Q952" s="129"/>
      <c r="R952" s="129"/>
      <c r="S952" s="129"/>
      <c r="T952" s="129"/>
      <c r="U952" s="129"/>
      <c r="V952" s="129"/>
      <c r="W952" s="129"/>
      <c r="X952" s="129"/>
      <c r="Y952" s="129"/>
      <c r="Z952" s="129"/>
    </row>
    <row r="953" spans="1:26" ht="12.75" customHeight="1" x14ac:dyDescent="0.2">
      <c r="A953" s="129"/>
      <c r="B953" s="129"/>
      <c r="C953" s="129"/>
      <c r="D953" s="129"/>
      <c r="E953" s="129"/>
      <c r="F953" s="129"/>
      <c r="G953" s="129"/>
      <c r="H953" s="129"/>
      <c r="I953" s="129"/>
      <c r="J953" s="129"/>
      <c r="K953" s="129"/>
      <c r="L953" s="129"/>
      <c r="M953" s="129"/>
      <c r="N953" s="129"/>
      <c r="O953" s="129"/>
      <c r="P953" s="129"/>
      <c r="Q953" s="129"/>
      <c r="R953" s="129"/>
      <c r="S953" s="129"/>
      <c r="T953" s="129"/>
      <c r="U953" s="129"/>
      <c r="V953" s="129"/>
      <c r="W953" s="129"/>
      <c r="X953" s="129"/>
      <c r="Y953" s="129"/>
      <c r="Z953" s="129"/>
    </row>
    <row r="954" spans="1:26" ht="12.75" customHeight="1" x14ac:dyDescent="0.2">
      <c r="A954" s="129"/>
      <c r="B954" s="129"/>
      <c r="C954" s="129"/>
      <c r="D954" s="129"/>
      <c r="E954" s="129"/>
      <c r="F954" s="129"/>
      <c r="G954" s="129"/>
      <c r="H954" s="129"/>
      <c r="I954" s="129"/>
      <c r="J954" s="129"/>
      <c r="K954" s="129"/>
      <c r="L954" s="129"/>
      <c r="M954" s="129"/>
      <c r="N954" s="129"/>
      <c r="O954" s="129"/>
      <c r="P954" s="129"/>
      <c r="Q954" s="129"/>
      <c r="R954" s="129"/>
      <c r="S954" s="129"/>
      <c r="T954" s="129"/>
      <c r="U954" s="129"/>
      <c r="V954" s="129"/>
      <c r="W954" s="129"/>
      <c r="X954" s="129"/>
      <c r="Y954" s="129"/>
      <c r="Z954" s="129"/>
    </row>
    <row r="955" spans="1:26" ht="12.75" customHeight="1" x14ac:dyDescent="0.2">
      <c r="A955" s="129"/>
      <c r="B955" s="129"/>
      <c r="C955" s="129"/>
      <c r="D955" s="129"/>
      <c r="E955" s="129"/>
      <c r="F955" s="129"/>
      <c r="G955" s="129"/>
      <c r="H955" s="129"/>
      <c r="I955" s="129"/>
      <c r="J955" s="129"/>
      <c r="K955" s="129"/>
      <c r="L955" s="129"/>
      <c r="M955" s="129"/>
      <c r="N955" s="129"/>
      <c r="O955" s="129"/>
      <c r="P955" s="129"/>
      <c r="Q955" s="129"/>
      <c r="R955" s="129"/>
      <c r="S955" s="129"/>
      <c r="T955" s="129"/>
      <c r="U955" s="129"/>
      <c r="V955" s="129"/>
      <c r="W955" s="129"/>
      <c r="X955" s="129"/>
      <c r="Y955" s="129"/>
      <c r="Z955" s="129"/>
    </row>
    <row r="956" spans="1:26" ht="12.75" customHeight="1" x14ac:dyDescent="0.2">
      <c r="A956" s="129"/>
      <c r="B956" s="129"/>
      <c r="C956" s="129"/>
      <c r="D956" s="129"/>
      <c r="E956" s="129"/>
      <c r="F956" s="129"/>
      <c r="G956" s="129"/>
      <c r="H956" s="129"/>
      <c r="I956" s="129"/>
      <c r="J956" s="129"/>
      <c r="K956" s="129"/>
      <c r="L956" s="129"/>
      <c r="M956" s="129"/>
      <c r="N956" s="129"/>
      <c r="O956" s="129"/>
      <c r="P956" s="129"/>
      <c r="Q956" s="129"/>
      <c r="R956" s="129"/>
      <c r="S956" s="129"/>
      <c r="T956" s="129"/>
      <c r="U956" s="129"/>
      <c r="V956" s="129"/>
      <c r="W956" s="129"/>
      <c r="X956" s="129"/>
      <c r="Y956" s="129"/>
      <c r="Z956" s="129"/>
    </row>
    <row r="957" spans="1:26" ht="12.75" customHeight="1" x14ac:dyDescent="0.2">
      <c r="A957" s="129"/>
      <c r="B957" s="129"/>
      <c r="C957" s="129"/>
      <c r="D957" s="129"/>
      <c r="E957" s="129"/>
      <c r="F957" s="129"/>
      <c r="G957" s="129"/>
      <c r="H957" s="129"/>
      <c r="I957" s="129"/>
      <c r="J957" s="129"/>
      <c r="K957" s="129"/>
      <c r="L957" s="129"/>
      <c r="M957" s="129"/>
      <c r="N957" s="129"/>
      <c r="O957" s="129"/>
      <c r="P957" s="129"/>
      <c r="Q957" s="129"/>
      <c r="R957" s="129"/>
      <c r="S957" s="129"/>
      <c r="T957" s="129"/>
      <c r="U957" s="129"/>
      <c r="V957" s="129"/>
      <c r="W957" s="129"/>
      <c r="X957" s="129"/>
      <c r="Y957" s="129"/>
      <c r="Z957" s="129"/>
    </row>
    <row r="958" spans="1:26" ht="12.75" customHeight="1" x14ac:dyDescent="0.2">
      <c r="A958" s="129"/>
      <c r="B958" s="129"/>
      <c r="C958" s="129"/>
      <c r="D958" s="129"/>
      <c r="E958" s="129"/>
      <c r="F958" s="129"/>
      <c r="G958" s="129"/>
      <c r="H958" s="129"/>
      <c r="I958" s="129"/>
      <c r="J958" s="129"/>
      <c r="K958" s="129"/>
      <c r="L958" s="129"/>
      <c r="M958" s="129"/>
      <c r="N958" s="129"/>
      <c r="O958" s="129"/>
      <c r="P958" s="129"/>
      <c r="Q958" s="129"/>
      <c r="R958" s="129"/>
      <c r="S958" s="129"/>
      <c r="T958" s="129"/>
      <c r="U958" s="129"/>
      <c r="V958" s="129"/>
      <c r="W958" s="129"/>
      <c r="X958" s="129"/>
      <c r="Y958" s="129"/>
      <c r="Z958" s="129"/>
    </row>
    <row r="959" spans="1:26" ht="12.75" customHeight="1" x14ac:dyDescent="0.2">
      <c r="A959" s="129"/>
      <c r="B959" s="129"/>
      <c r="C959" s="129"/>
      <c r="D959" s="129"/>
      <c r="E959" s="129"/>
      <c r="F959" s="129"/>
      <c r="G959" s="129"/>
      <c r="H959" s="129"/>
      <c r="I959" s="129"/>
      <c r="J959" s="129"/>
      <c r="K959" s="129"/>
      <c r="L959" s="129"/>
      <c r="M959" s="129"/>
      <c r="N959" s="129"/>
      <c r="O959" s="129"/>
      <c r="P959" s="129"/>
      <c r="Q959" s="129"/>
      <c r="R959" s="129"/>
      <c r="S959" s="129"/>
      <c r="T959" s="129"/>
      <c r="U959" s="129"/>
      <c r="V959" s="129"/>
      <c r="W959" s="129"/>
      <c r="X959" s="129"/>
      <c r="Y959" s="129"/>
      <c r="Z959" s="129"/>
    </row>
    <row r="960" spans="1:26" ht="12.75" customHeight="1" x14ac:dyDescent="0.2">
      <c r="A960" s="129"/>
      <c r="B960" s="129"/>
      <c r="C960" s="129"/>
      <c r="D960" s="129"/>
      <c r="E960" s="129"/>
      <c r="F960" s="129"/>
      <c r="G960" s="129"/>
      <c r="H960" s="129"/>
      <c r="I960" s="129"/>
      <c r="J960" s="129"/>
      <c r="K960" s="129"/>
      <c r="L960" s="129"/>
      <c r="M960" s="129"/>
      <c r="N960" s="129"/>
      <c r="O960" s="129"/>
      <c r="P960" s="129"/>
      <c r="Q960" s="129"/>
      <c r="R960" s="129"/>
      <c r="S960" s="129"/>
      <c r="T960" s="129"/>
      <c r="U960" s="129"/>
      <c r="V960" s="129"/>
      <c r="W960" s="129"/>
      <c r="X960" s="129"/>
      <c r="Y960" s="129"/>
      <c r="Z960" s="129"/>
    </row>
    <row r="961" spans="1:26" ht="12.75" customHeight="1" x14ac:dyDescent="0.2">
      <c r="A961" s="129"/>
      <c r="B961" s="129"/>
      <c r="C961" s="129"/>
      <c r="D961" s="129"/>
      <c r="E961" s="129"/>
      <c r="F961" s="129"/>
      <c r="G961" s="129"/>
      <c r="H961" s="129"/>
      <c r="I961" s="129"/>
      <c r="J961" s="129"/>
      <c r="K961" s="129"/>
      <c r="L961" s="129"/>
      <c r="M961" s="129"/>
      <c r="N961" s="129"/>
      <c r="O961" s="129"/>
      <c r="P961" s="129"/>
      <c r="Q961" s="129"/>
      <c r="R961" s="129"/>
      <c r="S961" s="129"/>
      <c r="T961" s="129"/>
      <c r="U961" s="129"/>
      <c r="V961" s="129"/>
      <c r="W961" s="129"/>
      <c r="X961" s="129"/>
      <c r="Y961" s="129"/>
      <c r="Z961" s="129"/>
    </row>
    <row r="962" spans="1:26" ht="12.75" customHeight="1" x14ac:dyDescent="0.2">
      <c r="A962" s="129"/>
      <c r="B962" s="129"/>
      <c r="C962" s="129"/>
      <c r="D962" s="129"/>
      <c r="E962" s="129"/>
      <c r="F962" s="129"/>
      <c r="G962" s="129"/>
      <c r="H962" s="129"/>
      <c r="I962" s="129"/>
      <c r="J962" s="129"/>
      <c r="K962" s="129"/>
      <c r="L962" s="129"/>
      <c r="M962" s="129"/>
      <c r="N962" s="129"/>
      <c r="O962" s="129"/>
      <c r="P962" s="129"/>
      <c r="Q962" s="129"/>
      <c r="R962" s="129"/>
      <c r="S962" s="129"/>
      <c r="T962" s="129"/>
      <c r="U962" s="129"/>
      <c r="V962" s="129"/>
      <c r="W962" s="129"/>
      <c r="X962" s="129"/>
      <c r="Y962" s="129"/>
      <c r="Z962" s="129"/>
    </row>
    <row r="963" spans="1:26" ht="12.75" customHeight="1" x14ac:dyDescent="0.2">
      <c r="A963" s="129"/>
      <c r="B963" s="129"/>
      <c r="C963" s="129"/>
      <c r="D963" s="129"/>
      <c r="E963" s="129"/>
      <c r="F963" s="129"/>
      <c r="G963" s="129"/>
      <c r="H963" s="129"/>
      <c r="I963" s="129"/>
      <c r="J963" s="129"/>
      <c r="K963" s="129"/>
      <c r="L963" s="129"/>
      <c r="M963" s="129"/>
      <c r="N963" s="129"/>
      <c r="O963" s="129"/>
      <c r="P963" s="129"/>
      <c r="Q963" s="129"/>
      <c r="R963" s="129"/>
      <c r="S963" s="129"/>
      <c r="T963" s="129"/>
      <c r="U963" s="129"/>
      <c r="V963" s="129"/>
      <c r="W963" s="129"/>
      <c r="X963" s="129"/>
      <c r="Y963" s="129"/>
      <c r="Z963" s="129"/>
    </row>
    <row r="964" spans="1:26" ht="12.75" customHeight="1" x14ac:dyDescent="0.2">
      <c r="A964" s="129"/>
      <c r="B964" s="129"/>
      <c r="C964" s="129"/>
      <c r="D964" s="129"/>
      <c r="E964" s="129"/>
      <c r="F964" s="129"/>
      <c r="G964" s="129"/>
      <c r="H964" s="129"/>
      <c r="I964" s="129"/>
      <c r="J964" s="129"/>
      <c r="K964" s="129"/>
      <c r="L964" s="129"/>
      <c r="M964" s="129"/>
      <c r="N964" s="129"/>
      <c r="O964" s="129"/>
      <c r="P964" s="129"/>
      <c r="Q964" s="129"/>
      <c r="R964" s="129"/>
      <c r="S964" s="129"/>
      <c r="T964" s="129"/>
      <c r="U964" s="129"/>
      <c r="V964" s="129"/>
      <c r="W964" s="129"/>
      <c r="X964" s="129"/>
      <c r="Y964" s="129"/>
      <c r="Z964" s="129"/>
    </row>
    <row r="965" spans="1:26" ht="12.75" customHeight="1" x14ac:dyDescent="0.2">
      <c r="A965" s="129"/>
      <c r="B965" s="129"/>
      <c r="C965" s="129"/>
      <c r="D965" s="129"/>
      <c r="E965" s="129"/>
      <c r="F965" s="129"/>
      <c r="G965" s="129"/>
      <c r="H965" s="129"/>
      <c r="I965" s="129"/>
      <c r="J965" s="129"/>
      <c r="K965" s="129"/>
      <c r="L965" s="129"/>
      <c r="M965" s="129"/>
      <c r="N965" s="129"/>
      <c r="O965" s="129"/>
      <c r="P965" s="129"/>
      <c r="Q965" s="129"/>
      <c r="R965" s="129"/>
      <c r="S965" s="129"/>
      <c r="T965" s="129"/>
      <c r="U965" s="129"/>
      <c r="V965" s="129"/>
      <c r="W965" s="129"/>
      <c r="X965" s="129"/>
      <c r="Y965" s="129"/>
      <c r="Z965" s="129"/>
    </row>
    <row r="966" spans="1:26" ht="12.75" customHeight="1" x14ac:dyDescent="0.2">
      <c r="A966" s="129"/>
      <c r="B966" s="129"/>
      <c r="C966" s="129"/>
      <c r="D966" s="129"/>
      <c r="E966" s="129"/>
      <c r="F966" s="129"/>
      <c r="G966" s="129"/>
      <c r="H966" s="129"/>
      <c r="I966" s="129"/>
      <c r="J966" s="129"/>
      <c r="K966" s="129"/>
      <c r="L966" s="129"/>
      <c r="M966" s="129"/>
      <c r="N966" s="129"/>
      <c r="O966" s="129"/>
      <c r="P966" s="129"/>
      <c r="Q966" s="129"/>
      <c r="R966" s="129"/>
      <c r="S966" s="129"/>
      <c r="T966" s="129"/>
      <c r="U966" s="129"/>
      <c r="V966" s="129"/>
      <c r="W966" s="129"/>
      <c r="X966" s="129"/>
      <c r="Y966" s="129"/>
      <c r="Z966" s="129"/>
    </row>
    <row r="967" spans="1:26" ht="12.75" customHeight="1" x14ac:dyDescent="0.2">
      <c r="A967" s="129"/>
      <c r="B967" s="129"/>
      <c r="C967" s="129"/>
      <c r="D967" s="129"/>
      <c r="E967" s="129"/>
      <c r="F967" s="129"/>
      <c r="G967" s="129"/>
      <c r="H967" s="129"/>
      <c r="I967" s="129"/>
      <c r="J967" s="129"/>
      <c r="K967" s="129"/>
      <c r="L967" s="129"/>
      <c r="M967" s="129"/>
      <c r="N967" s="129"/>
      <c r="O967" s="129"/>
      <c r="P967" s="129"/>
      <c r="Q967" s="129"/>
      <c r="R967" s="129"/>
      <c r="S967" s="129"/>
      <c r="T967" s="129"/>
      <c r="U967" s="129"/>
      <c r="V967" s="129"/>
      <c r="W967" s="129"/>
      <c r="X967" s="129"/>
      <c r="Y967" s="129"/>
      <c r="Z967" s="129"/>
    </row>
    <row r="968" spans="1:26" ht="12.75" customHeight="1" x14ac:dyDescent="0.2">
      <c r="A968" s="129"/>
      <c r="B968" s="129"/>
      <c r="C968" s="129"/>
      <c r="D968" s="129"/>
      <c r="E968" s="129"/>
      <c r="F968" s="129"/>
      <c r="G968" s="129"/>
      <c r="H968" s="129"/>
      <c r="I968" s="129"/>
      <c r="J968" s="129"/>
      <c r="K968" s="129"/>
      <c r="L968" s="129"/>
      <c r="M968" s="129"/>
      <c r="N968" s="129"/>
      <c r="O968" s="129"/>
      <c r="P968" s="129"/>
      <c r="Q968" s="129"/>
      <c r="R968" s="129"/>
      <c r="S968" s="129"/>
      <c r="T968" s="129"/>
      <c r="U968" s="129"/>
      <c r="V968" s="129"/>
      <c r="W968" s="129"/>
      <c r="X968" s="129"/>
      <c r="Y968" s="129"/>
      <c r="Z968" s="129"/>
    </row>
    <row r="969" spans="1:26" ht="12.75" customHeight="1" x14ac:dyDescent="0.2">
      <c r="A969" s="129"/>
      <c r="B969" s="129"/>
      <c r="C969" s="129"/>
      <c r="D969" s="129"/>
      <c r="E969" s="129"/>
      <c r="F969" s="129"/>
      <c r="G969" s="129"/>
      <c r="H969" s="129"/>
      <c r="I969" s="129"/>
      <c r="J969" s="129"/>
      <c r="K969" s="129"/>
      <c r="L969" s="129"/>
      <c r="M969" s="129"/>
      <c r="N969" s="129"/>
      <c r="O969" s="129"/>
      <c r="P969" s="129"/>
      <c r="Q969" s="129"/>
      <c r="R969" s="129"/>
      <c r="S969" s="129"/>
      <c r="T969" s="129"/>
      <c r="U969" s="129"/>
      <c r="V969" s="129"/>
      <c r="W969" s="129"/>
      <c r="X969" s="129"/>
      <c r="Y969" s="129"/>
      <c r="Z969" s="129"/>
    </row>
    <row r="970" spans="1:26" ht="12.75" customHeight="1" x14ac:dyDescent="0.2">
      <c r="A970" s="129"/>
      <c r="B970" s="129"/>
      <c r="C970" s="129"/>
      <c r="D970" s="129"/>
      <c r="E970" s="129"/>
      <c r="F970" s="129"/>
      <c r="G970" s="129"/>
      <c r="H970" s="129"/>
      <c r="I970" s="129"/>
      <c r="J970" s="129"/>
      <c r="K970" s="129"/>
      <c r="L970" s="129"/>
      <c r="M970" s="129"/>
      <c r="N970" s="129"/>
      <c r="O970" s="129"/>
      <c r="P970" s="129"/>
      <c r="Q970" s="129"/>
      <c r="R970" s="129"/>
      <c r="S970" s="129"/>
      <c r="T970" s="129"/>
      <c r="U970" s="129"/>
      <c r="V970" s="129"/>
      <c r="W970" s="129"/>
      <c r="X970" s="129"/>
      <c r="Y970" s="129"/>
      <c r="Z970" s="129"/>
    </row>
    <row r="971" spans="1:26" ht="12.75" customHeight="1" x14ac:dyDescent="0.2">
      <c r="A971" s="129"/>
      <c r="B971" s="129"/>
      <c r="C971" s="129"/>
      <c r="D971" s="129"/>
      <c r="E971" s="129"/>
      <c r="F971" s="129"/>
      <c r="G971" s="129"/>
      <c r="H971" s="129"/>
      <c r="I971" s="129"/>
      <c r="J971" s="129"/>
      <c r="K971" s="129"/>
      <c r="L971" s="129"/>
      <c r="M971" s="129"/>
      <c r="N971" s="129"/>
      <c r="O971" s="129"/>
      <c r="P971" s="129"/>
      <c r="Q971" s="129"/>
      <c r="R971" s="129"/>
      <c r="S971" s="129"/>
      <c r="T971" s="129"/>
      <c r="U971" s="129"/>
      <c r="V971" s="129"/>
      <c r="W971" s="129"/>
      <c r="X971" s="129"/>
      <c r="Y971" s="129"/>
      <c r="Z971" s="129"/>
    </row>
    <row r="972" spans="1:26" ht="12.75" customHeight="1" x14ac:dyDescent="0.2">
      <c r="A972" s="129"/>
      <c r="B972" s="129"/>
      <c r="C972" s="129"/>
      <c r="D972" s="129"/>
      <c r="E972" s="129"/>
      <c r="F972" s="129"/>
      <c r="G972" s="129"/>
      <c r="H972" s="129"/>
      <c r="I972" s="129"/>
      <c r="J972" s="129"/>
      <c r="K972" s="129"/>
      <c r="L972" s="129"/>
      <c r="M972" s="129"/>
      <c r="N972" s="129"/>
      <c r="O972" s="129"/>
      <c r="P972" s="129"/>
      <c r="Q972" s="129"/>
      <c r="R972" s="129"/>
      <c r="S972" s="129"/>
      <c r="T972" s="129"/>
      <c r="U972" s="129"/>
      <c r="V972" s="129"/>
      <c r="W972" s="129"/>
      <c r="X972" s="129"/>
      <c r="Y972" s="129"/>
      <c r="Z972" s="129"/>
    </row>
    <row r="973" spans="1:26" ht="12.75" customHeight="1" x14ac:dyDescent="0.2">
      <c r="A973" s="129"/>
      <c r="B973" s="129"/>
      <c r="C973" s="129"/>
      <c r="D973" s="129"/>
      <c r="E973" s="129"/>
      <c r="F973" s="129"/>
      <c r="G973" s="129"/>
      <c r="H973" s="129"/>
      <c r="I973" s="129"/>
      <c r="J973" s="129"/>
      <c r="K973" s="129"/>
      <c r="L973" s="129"/>
      <c r="M973" s="129"/>
      <c r="N973" s="129"/>
      <c r="O973" s="129"/>
      <c r="P973" s="129"/>
      <c r="Q973" s="129"/>
      <c r="R973" s="129"/>
      <c r="S973" s="129"/>
      <c r="T973" s="129"/>
      <c r="U973" s="129"/>
      <c r="V973" s="129"/>
      <c r="W973" s="129"/>
      <c r="X973" s="129"/>
      <c r="Y973" s="129"/>
      <c r="Z973" s="129"/>
    </row>
    <row r="974" spans="1:26" ht="12.75" customHeight="1" x14ac:dyDescent="0.2">
      <c r="A974" s="129"/>
      <c r="B974" s="129"/>
      <c r="C974" s="129"/>
      <c r="D974" s="129"/>
      <c r="E974" s="129"/>
      <c r="F974" s="129"/>
      <c r="G974" s="129"/>
      <c r="H974" s="129"/>
      <c r="I974" s="129"/>
      <c r="J974" s="129"/>
      <c r="K974" s="129"/>
      <c r="L974" s="129"/>
      <c r="M974" s="129"/>
      <c r="N974" s="129"/>
      <c r="O974" s="129"/>
      <c r="P974" s="129"/>
      <c r="Q974" s="129"/>
      <c r="R974" s="129"/>
      <c r="S974" s="129"/>
      <c r="T974" s="129"/>
      <c r="U974" s="129"/>
      <c r="V974" s="129"/>
      <c r="W974" s="129"/>
      <c r="X974" s="129"/>
      <c r="Y974" s="129"/>
      <c r="Z974" s="129"/>
    </row>
    <row r="975" spans="1:26" ht="12.75" customHeight="1" x14ac:dyDescent="0.2">
      <c r="A975" s="129"/>
      <c r="B975" s="129"/>
      <c r="C975" s="129"/>
      <c r="D975" s="129"/>
      <c r="E975" s="129"/>
      <c r="F975" s="129"/>
      <c r="G975" s="129"/>
      <c r="H975" s="129"/>
      <c r="I975" s="129"/>
      <c r="J975" s="129"/>
      <c r="K975" s="129"/>
      <c r="L975" s="129"/>
      <c r="M975" s="129"/>
      <c r="N975" s="129"/>
      <c r="O975" s="129"/>
      <c r="P975" s="129"/>
      <c r="Q975" s="129"/>
      <c r="R975" s="129"/>
      <c r="S975" s="129"/>
      <c r="T975" s="129"/>
      <c r="U975" s="129"/>
      <c r="V975" s="129"/>
      <c r="W975" s="129"/>
      <c r="X975" s="129"/>
      <c r="Y975" s="129"/>
      <c r="Z975" s="129"/>
    </row>
    <row r="976" spans="1:26" ht="12.75" customHeight="1" x14ac:dyDescent="0.2">
      <c r="A976" s="129"/>
      <c r="B976" s="129"/>
      <c r="C976" s="129"/>
      <c r="D976" s="129"/>
      <c r="E976" s="129"/>
      <c r="F976" s="129"/>
      <c r="G976" s="129"/>
      <c r="H976" s="129"/>
      <c r="I976" s="129"/>
      <c r="J976" s="129"/>
      <c r="K976" s="129"/>
      <c r="L976" s="129"/>
      <c r="M976" s="129"/>
      <c r="N976" s="129"/>
      <c r="O976" s="129"/>
      <c r="P976" s="129"/>
      <c r="Q976" s="129"/>
      <c r="R976" s="129"/>
      <c r="S976" s="129"/>
      <c r="T976" s="129"/>
      <c r="U976" s="129"/>
      <c r="V976" s="129"/>
      <c r="W976" s="129"/>
      <c r="X976" s="129"/>
      <c r="Y976" s="129"/>
      <c r="Z976" s="129"/>
    </row>
    <row r="977" spans="1:26" ht="12.75" customHeight="1" x14ac:dyDescent="0.2">
      <c r="A977" s="129"/>
      <c r="B977" s="129"/>
      <c r="C977" s="129"/>
      <c r="D977" s="129"/>
      <c r="E977" s="129"/>
      <c r="F977" s="129"/>
      <c r="G977" s="129"/>
      <c r="H977" s="129"/>
      <c r="I977" s="129"/>
      <c r="J977" s="129"/>
      <c r="K977" s="129"/>
      <c r="L977" s="129"/>
      <c r="M977" s="129"/>
      <c r="N977" s="129"/>
      <c r="O977" s="129"/>
      <c r="P977" s="129"/>
      <c r="Q977" s="129"/>
      <c r="R977" s="129"/>
      <c r="S977" s="129"/>
      <c r="T977" s="129"/>
      <c r="U977" s="129"/>
      <c r="V977" s="129"/>
      <c r="W977" s="129"/>
      <c r="X977" s="129"/>
      <c r="Y977" s="129"/>
      <c r="Z977" s="129"/>
    </row>
    <row r="978" spans="1:26" ht="12.75" customHeight="1" x14ac:dyDescent="0.2">
      <c r="A978" s="129"/>
      <c r="B978" s="129"/>
      <c r="C978" s="129"/>
      <c r="D978" s="129"/>
      <c r="E978" s="129"/>
      <c r="F978" s="129"/>
      <c r="G978" s="129"/>
      <c r="H978" s="129"/>
      <c r="I978" s="129"/>
      <c r="J978" s="129"/>
      <c r="K978" s="129"/>
      <c r="L978" s="129"/>
      <c r="M978" s="129"/>
      <c r="N978" s="129"/>
      <c r="O978" s="129"/>
      <c r="P978" s="129"/>
      <c r="Q978" s="129"/>
      <c r="R978" s="129"/>
      <c r="S978" s="129"/>
      <c r="T978" s="129"/>
      <c r="U978" s="129"/>
      <c r="V978" s="129"/>
      <c r="W978" s="129"/>
      <c r="X978" s="129"/>
      <c r="Y978" s="129"/>
      <c r="Z978" s="129"/>
    </row>
    <row r="979" spans="1:26" ht="12.75" customHeight="1" x14ac:dyDescent="0.2">
      <c r="A979" s="129"/>
      <c r="B979" s="129"/>
      <c r="C979" s="129"/>
      <c r="D979" s="129"/>
      <c r="E979" s="129"/>
      <c r="F979" s="129"/>
      <c r="G979" s="129"/>
      <c r="H979" s="129"/>
      <c r="I979" s="129"/>
      <c r="J979" s="129"/>
      <c r="K979" s="129"/>
      <c r="L979" s="129"/>
      <c r="M979" s="129"/>
      <c r="N979" s="129"/>
      <c r="O979" s="129"/>
      <c r="P979" s="129"/>
      <c r="Q979" s="129"/>
      <c r="R979" s="129"/>
      <c r="S979" s="129"/>
      <c r="T979" s="129"/>
      <c r="U979" s="129"/>
      <c r="V979" s="129"/>
      <c r="W979" s="129"/>
      <c r="X979" s="129"/>
      <c r="Y979" s="129"/>
      <c r="Z979" s="129"/>
    </row>
    <row r="980" spans="1:26" ht="12.75" customHeight="1" x14ac:dyDescent="0.2">
      <c r="A980" s="129"/>
      <c r="B980" s="129"/>
      <c r="C980" s="129"/>
      <c r="D980" s="129"/>
      <c r="E980" s="129"/>
      <c r="F980" s="129"/>
      <c r="G980" s="129"/>
      <c r="H980" s="129"/>
      <c r="I980" s="129"/>
      <c r="J980" s="129"/>
      <c r="K980" s="129"/>
      <c r="L980" s="129"/>
      <c r="M980" s="129"/>
      <c r="N980" s="129"/>
      <c r="O980" s="129"/>
      <c r="P980" s="129"/>
      <c r="Q980" s="129"/>
      <c r="R980" s="129"/>
      <c r="S980" s="129"/>
      <c r="T980" s="129"/>
      <c r="U980" s="129"/>
      <c r="V980" s="129"/>
      <c r="W980" s="129"/>
      <c r="X980" s="129"/>
      <c r="Y980" s="129"/>
      <c r="Z980" s="129"/>
    </row>
    <row r="981" spans="1:26" ht="12.75" customHeight="1" x14ac:dyDescent="0.2">
      <c r="A981" s="129"/>
      <c r="B981" s="129"/>
      <c r="C981" s="129"/>
      <c r="D981" s="129"/>
      <c r="E981" s="129"/>
      <c r="F981" s="129"/>
      <c r="G981" s="129"/>
      <c r="H981" s="129"/>
      <c r="I981" s="129"/>
      <c r="J981" s="129"/>
      <c r="K981" s="129"/>
      <c r="L981" s="129"/>
      <c r="M981" s="129"/>
      <c r="N981" s="129"/>
      <c r="O981" s="129"/>
      <c r="P981" s="129"/>
      <c r="Q981" s="129"/>
      <c r="R981" s="129"/>
      <c r="S981" s="129"/>
      <c r="T981" s="129"/>
      <c r="U981" s="129"/>
      <c r="V981" s="129"/>
      <c r="W981" s="129"/>
      <c r="X981" s="129"/>
      <c r="Y981" s="129"/>
      <c r="Z981" s="129"/>
    </row>
    <row r="982" spans="1:26" ht="12.75" customHeight="1" x14ac:dyDescent="0.2">
      <c r="A982" s="129"/>
      <c r="B982" s="129"/>
      <c r="C982" s="129"/>
      <c r="D982" s="129"/>
      <c r="E982" s="129"/>
      <c r="F982" s="129"/>
      <c r="G982" s="129"/>
      <c r="H982" s="129"/>
      <c r="I982" s="129"/>
      <c r="J982" s="129"/>
      <c r="K982" s="129"/>
      <c r="L982" s="129"/>
      <c r="M982" s="129"/>
      <c r="N982" s="129"/>
      <c r="O982" s="129"/>
      <c r="P982" s="129"/>
      <c r="Q982" s="129"/>
      <c r="R982" s="129"/>
      <c r="S982" s="129"/>
      <c r="T982" s="129"/>
      <c r="U982" s="129"/>
      <c r="V982" s="129"/>
      <c r="W982" s="129"/>
      <c r="X982" s="129"/>
      <c r="Y982" s="129"/>
      <c r="Z982" s="129"/>
    </row>
    <row r="983" spans="1:26" ht="12.75" customHeight="1" x14ac:dyDescent="0.2">
      <c r="A983" s="129"/>
      <c r="B983" s="129"/>
      <c r="C983" s="129"/>
      <c r="D983" s="129"/>
      <c r="E983" s="129"/>
      <c r="F983" s="129"/>
      <c r="G983" s="129"/>
      <c r="H983" s="129"/>
      <c r="I983" s="129"/>
      <c r="J983" s="129"/>
      <c r="K983" s="129"/>
      <c r="L983" s="129"/>
      <c r="M983" s="129"/>
      <c r="N983" s="129"/>
      <c r="O983" s="129"/>
      <c r="P983" s="129"/>
      <c r="Q983" s="129"/>
      <c r="R983" s="129"/>
      <c r="S983" s="129"/>
      <c r="T983" s="129"/>
      <c r="U983" s="129"/>
      <c r="V983" s="129"/>
      <c r="W983" s="129"/>
      <c r="X983" s="129"/>
      <c r="Y983" s="129"/>
      <c r="Z983" s="129"/>
    </row>
    <row r="984" spans="1:26" ht="12.75" customHeight="1" x14ac:dyDescent="0.2">
      <c r="A984" s="129"/>
      <c r="B984" s="129"/>
      <c r="C984" s="129"/>
      <c r="D984" s="129"/>
      <c r="E984" s="129"/>
      <c r="F984" s="129"/>
      <c r="G984" s="129"/>
      <c r="H984" s="129"/>
      <c r="I984" s="129"/>
      <c r="J984" s="129"/>
      <c r="K984" s="129"/>
      <c r="L984" s="129"/>
      <c r="M984" s="129"/>
      <c r="N984" s="129"/>
      <c r="O984" s="129"/>
      <c r="P984" s="129"/>
      <c r="Q984" s="129"/>
      <c r="R984" s="129"/>
      <c r="S984" s="129"/>
      <c r="T984" s="129"/>
      <c r="U984" s="129"/>
      <c r="V984" s="129"/>
      <c r="W984" s="129"/>
      <c r="X984" s="129"/>
      <c r="Y984" s="129"/>
      <c r="Z984" s="129"/>
    </row>
    <row r="985" spans="1:26" ht="12.75" customHeight="1" x14ac:dyDescent="0.2">
      <c r="A985" s="129"/>
      <c r="B985" s="129"/>
      <c r="C985" s="129"/>
      <c r="D985" s="129"/>
      <c r="E985" s="129"/>
      <c r="F985" s="129"/>
      <c r="G985" s="129"/>
      <c r="H985" s="129"/>
      <c r="I985" s="129"/>
      <c r="J985" s="129"/>
      <c r="K985" s="129"/>
      <c r="L985" s="129"/>
      <c r="M985" s="129"/>
      <c r="N985" s="129"/>
      <c r="O985" s="129"/>
      <c r="P985" s="129"/>
      <c r="Q985" s="129"/>
      <c r="R985" s="129"/>
      <c r="S985" s="129"/>
      <c r="T985" s="129"/>
      <c r="U985" s="129"/>
      <c r="V985" s="129"/>
      <c r="W985" s="129"/>
      <c r="X985" s="129"/>
      <c r="Y985" s="129"/>
      <c r="Z985" s="129"/>
    </row>
    <row r="986" spans="1:26" ht="12.75" customHeight="1" x14ac:dyDescent="0.2">
      <c r="A986" s="129"/>
      <c r="B986" s="129"/>
      <c r="C986" s="129"/>
      <c r="D986" s="129"/>
      <c r="E986" s="129"/>
      <c r="F986" s="129"/>
      <c r="G986" s="129"/>
      <c r="H986" s="129"/>
      <c r="I986" s="129"/>
      <c r="J986" s="129"/>
      <c r="K986" s="129"/>
      <c r="L986" s="129"/>
      <c r="M986" s="129"/>
      <c r="N986" s="129"/>
      <c r="O986" s="129"/>
      <c r="P986" s="129"/>
      <c r="Q986" s="129"/>
      <c r="R986" s="129"/>
      <c r="S986" s="129"/>
      <c r="T986" s="129"/>
      <c r="U986" s="129"/>
      <c r="V986" s="129"/>
      <c r="W986" s="129"/>
      <c r="X986" s="129"/>
      <c r="Y986" s="129"/>
      <c r="Z986" s="129"/>
    </row>
    <row r="987" spans="1:26" ht="12.75" customHeight="1" x14ac:dyDescent="0.2">
      <c r="A987" s="129"/>
      <c r="B987" s="129"/>
      <c r="C987" s="129"/>
      <c r="D987" s="129"/>
      <c r="E987" s="129"/>
      <c r="F987" s="129"/>
      <c r="G987" s="129"/>
      <c r="H987" s="129"/>
      <c r="I987" s="129"/>
      <c r="J987" s="129"/>
      <c r="K987" s="129"/>
      <c r="L987" s="129"/>
      <c r="M987" s="129"/>
      <c r="N987" s="129"/>
      <c r="O987" s="129"/>
      <c r="P987" s="129"/>
      <c r="Q987" s="129"/>
      <c r="R987" s="129"/>
      <c r="S987" s="129"/>
      <c r="T987" s="129"/>
      <c r="U987" s="129"/>
      <c r="V987" s="129"/>
      <c r="W987" s="129"/>
      <c r="X987" s="129"/>
      <c r="Y987" s="129"/>
      <c r="Z987" s="129"/>
    </row>
    <row r="988" spans="1:26" ht="12.75" customHeight="1" x14ac:dyDescent="0.2">
      <c r="A988" s="129"/>
      <c r="B988" s="129"/>
      <c r="C988" s="129"/>
      <c r="D988" s="129"/>
      <c r="E988" s="129"/>
      <c r="F988" s="129"/>
      <c r="G988" s="129"/>
      <c r="H988" s="129"/>
      <c r="I988" s="129"/>
      <c r="J988" s="129"/>
      <c r="K988" s="129"/>
      <c r="L988" s="129"/>
      <c r="M988" s="129"/>
      <c r="N988" s="129"/>
      <c r="O988" s="129"/>
      <c r="P988" s="129"/>
      <c r="Q988" s="129"/>
      <c r="R988" s="129"/>
      <c r="S988" s="129"/>
      <c r="T988" s="129"/>
      <c r="U988" s="129"/>
      <c r="V988" s="129"/>
      <c r="W988" s="129"/>
      <c r="X988" s="129"/>
      <c r="Y988" s="129"/>
      <c r="Z988" s="129"/>
    </row>
    <row r="989" spans="1:26" ht="12.75" customHeight="1" x14ac:dyDescent="0.2">
      <c r="A989" s="129"/>
      <c r="B989" s="129"/>
      <c r="C989" s="129"/>
      <c r="D989" s="129"/>
      <c r="E989" s="129"/>
      <c r="F989" s="129"/>
      <c r="G989" s="129"/>
      <c r="H989" s="129"/>
      <c r="I989" s="129"/>
      <c r="J989" s="129"/>
      <c r="K989" s="129"/>
      <c r="L989" s="129"/>
      <c r="M989" s="129"/>
      <c r="N989" s="129"/>
      <c r="O989" s="129"/>
      <c r="P989" s="129"/>
      <c r="Q989" s="129"/>
      <c r="R989" s="129"/>
      <c r="S989" s="129"/>
      <c r="T989" s="129"/>
      <c r="U989" s="129"/>
      <c r="V989" s="129"/>
      <c r="W989" s="129"/>
      <c r="X989" s="129"/>
      <c r="Y989" s="129"/>
      <c r="Z989" s="129"/>
    </row>
    <row r="990" spans="1:26" ht="12.75" customHeight="1" x14ac:dyDescent="0.2">
      <c r="A990" s="129"/>
      <c r="B990" s="129"/>
      <c r="C990" s="129"/>
      <c r="D990" s="129"/>
      <c r="E990" s="129"/>
      <c r="F990" s="129"/>
      <c r="G990" s="129"/>
      <c r="H990" s="129"/>
      <c r="I990" s="129"/>
      <c r="J990" s="129"/>
      <c r="K990" s="129"/>
      <c r="L990" s="129"/>
      <c r="M990" s="129"/>
      <c r="N990" s="129"/>
      <c r="O990" s="129"/>
      <c r="P990" s="129"/>
      <c r="Q990" s="129"/>
      <c r="R990" s="129"/>
      <c r="S990" s="129"/>
      <c r="T990" s="129"/>
      <c r="U990" s="129"/>
      <c r="V990" s="129"/>
      <c r="W990" s="129"/>
      <c r="X990" s="129"/>
      <c r="Y990" s="129"/>
      <c r="Z990" s="129"/>
    </row>
    <row r="991" spans="1:26" ht="12.75" customHeight="1" x14ac:dyDescent="0.2">
      <c r="A991" s="129"/>
      <c r="B991" s="129"/>
      <c r="C991" s="129"/>
      <c r="D991" s="129"/>
      <c r="E991" s="129"/>
      <c r="F991" s="129"/>
      <c r="G991" s="129"/>
      <c r="H991" s="129"/>
      <c r="I991" s="129"/>
      <c r="J991" s="129"/>
      <c r="K991" s="129"/>
      <c r="L991" s="129"/>
      <c r="M991" s="129"/>
      <c r="N991" s="129"/>
      <c r="O991" s="129"/>
      <c r="P991" s="129"/>
      <c r="Q991" s="129"/>
      <c r="R991" s="129"/>
      <c r="S991" s="129"/>
      <c r="T991" s="129"/>
      <c r="U991" s="129"/>
      <c r="V991" s="129"/>
      <c r="W991" s="129"/>
      <c r="X991" s="129"/>
      <c r="Y991" s="129"/>
      <c r="Z991" s="129"/>
    </row>
    <row r="992" spans="1:26" ht="12.75" customHeight="1" x14ac:dyDescent="0.2">
      <c r="A992" s="129"/>
      <c r="B992" s="129"/>
      <c r="C992" s="129"/>
      <c r="D992" s="129"/>
      <c r="E992" s="129"/>
      <c r="F992" s="129"/>
      <c r="G992" s="129"/>
      <c r="H992" s="129"/>
      <c r="I992" s="129"/>
      <c r="J992" s="129"/>
      <c r="K992" s="129"/>
      <c r="L992" s="129"/>
      <c r="M992" s="129"/>
      <c r="N992" s="129"/>
      <c r="O992" s="129"/>
      <c r="P992" s="129"/>
      <c r="Q992" s="129"/>
      <c r="R992" s="129"/>
      <c r="S992" s="129"/>
      <c r="T992" s="129"/>
      <c r="U992" s="129"/>
      <c r="V992" s="129"/>
      <c r="W992" s="129"/>
      <c r="X992" s="129"/>
      <c r="Y992" s="129"/>
      <c r="Z992" s="129"/>
    </row>
    <row r="993" spans="1:26" ht="12.75" customHeight="1" x14ac:dyDescent="0.2">
      <c r="A993" s="129"/>
      <c r="B993" s="129"/>
      <c r="C993" s="129"/>
      <c r="D993" s="129"/>
      <c r="E993" s="129"/>
      <c r="F993" s="129"/>
      <c r="G993" s="129"/>
      <c r="H993" s="129"/>
      <c r="I993" s="129"/>
      <c r="J993" s="129"/>
      <c r="K993" s="129"/>
      <c r="L993" s="129"/>
      <c r="M993" s="129"/>
      <c r="N993" s="129"/>
      <c r="O993" s="129"/>
      <c r="P993" s="129"/>
      <c r="Q993" s="129"/>
      <c r="R993" s="129"/>
      <c r="S993" s="129"/>
      <c r="T993" s="129"/>
      <c r="U993" s="129"/>
      <c r="V993" s="129"/>
      <c r="W993" s="129"/>
      <c r="X993" s="129"/>
      <c r="Y993" s="129"/>
      <c r="Z993" s="129"/>
    </row>
    <row r="994" spans="1:26" ht="12.75" customHeight="1" x14ac:dyDescent="0.2">
      <c r="A994" s="129"/>
      <c r="B994" s="129"/>
      <c r="C994" s="129"/>
      <c r="D994" s="129"/>
      <c r="E994" s="129"/>
      <c r="F994" s="129"/>
      <c r="G994" s="129"/>
      <c r="H994" s="129"/>
      <c r="I994" s="129"/>
      <c r="J994" s="129"/>
      <c r="K994" s="129"/>
      <c r="L994" s="129"/>
      <c r="M994" s="129"/>
      <c r="N994" s="129"/>
      <c r="O994" s="129"/>
      <c r="P994" s="129"/>
      <c r="Q994" s="129"/>
      <c r="R994" s="129"/>
      <c r="S994" s="129"/>
      <c r="T994" s="129"/>
      <c r="U994" s="129"/>
      <c r="V994" s="129"/>
      <c r="W994" s="129"/>
      <c r="X994" s="129"/>
      <c r="Y994" s="129"/>
      <c r="Z994" s="129"/>
    </row>
    <row r="995" spans="1:26" ht="12.75" customHeight="1" x14ac:dyDescent="0.2">
      <c r="A995" s="129"/>
      <c r="B995" s="129"/>
      <c r="C995" s="129"/>
      <c r="D995" s="129"/>
      <c r="E995" s="129"/>
      <c r="F995" s="129"/>
      <c r="G995" s="129"/>
      <c r="H995" s="129"/>
      <c r="I995" s="129"/>
      <c r="J995" s="129"/>
      <c r="K995" s="129"/>
      <c r="L995" s="129"/>
      <c r="M995" s="129"/>
      <c r="N995" s="129"/>
      <c r="O995" s="129"/>
      <c r="P995" s="129"/>
      <c r="Q995" s="129"/>
      <c r="R995" s="129"/>
      <c r="S995" s="129"/>
      <c r="T995" s="129"/>
      <c r="U995" s="129"/>
      <c r="V995" s="129"/>
      <c r="W995" s="129"/>
      <c r="X995" s="129"/>
      <c r="Y995" s="129"/>
      <c r="Z995" s="129"/>
    </row>
    <row r="996" spans="1:26" ht="12.75" customHeight="1" x14ac:dyDescent="0.2">
      <c r="A996" s="129"/>
      <c r="B996" s="129"/>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row>
    <row r="997" spans="1:26" ht="12.75" customHeight="1" x14ac:dyDescent="0.2">
      <c r="A997" s="129"/>
      <c r="B997" s="129"/>
      <c r="C997" s="129"/>
      <c r="D997" s="129"/>
      <c r="E997" s="129"/>
      <c r="F997" s="129"/>
      <c r="G997" s="129"/>
      <c r="H997" s="129"/>
      <c r="I997" s="129"/>
      <c r="J997" s="129"/>
      <c r="K997" s="129"/>
      <c r="L997" s="129"/>
      <c r="M997" s="129"/>
      <c r="N997" s="129"/>
      <c r="O997" s="129"/>
      <c r="P997" s="129"/>
      <c r="Q997" s="129"/>
      <c r="R997" s="129"/>
      <c r="S997" s="129"/>
      <c r="T997" s="129"/>
      <c r="U997" s="129"/>
      <c r="V997" s="129"/>
      <c r="W997" s="129"/>
      <c r="X997" s="129"/>
      <c r="Y997" s="129"/>
      <c r="Z997" s="129"/>
    </row>
    <row r="998" spans="1:26" ht="12.75" customHeight="1" x14ac:dyDescent="0.2">
      <c r="A998" s="129"/>
      <c r="B998" s="129"/>
      <c r="C998" s="129"/>
      <c r="D998" s="129"/>
      <c r="E998" s="129"/>
      <c r="F998" s="129"/>
      <c r="G998" s="129"/>
      <c r="H998" s="129"/>
      <c r="I998" s="129"/>
      <c r="J998" s="129"/>
      <c r="K998" s="129"/>
      <c r="L998" s="129"/>
      <c r="M998" s="129"/>
      <c r="N998" s="129"/>
      <c r="O998" s="129"/>
      <c r="P998" s="129"/>
      <c r="Q998" s="129"/>
      <c r="R998" s="129"/>
      <c r="S998" s="129"/>
      <c r="T998" s="129"/>
      <c r="U998" s="129"/>
      <c r="V998" s="129"/>
      <c r="W998" s="129"/>
      <c r="X998" s="129"/>
      <c r="Y998" s="129"/>
      <c r="Z998" s="129"/>
    </row>
    <row r="999" spans="1:26" ht="12.75" customHeight="1" x14ac:dyDescent="0.2">
      <c r="A999" s="129"/>
      <c r="B999" s="129"/>
      <c r="C999" s="129"/>
      <c r="D999" s="129"/>
      <c r="E999" s="129"/>
      <c r="F999" s="129"/>
      <c r="G999" s="129"/>
      <c r="H999" s="129"/>
      <c r="I999" s="129"/>
      <c r="J999" s="129"/>
      <c r="K999" s="129"/>
      <c r="L999" s="129"/>
      <c r="M999" s="129"/>
      <c r="N999" s="129"/>
      <c r="O999" s="129"/>
      <c r="P999" s="129"/>
      <c r="Q999" s="129"/>
      <c r="R999" s="129"/>
      <c r="S999" s="129"/>
      <c r="T999" s="129"/>
      <c r="U999" s="129"/>
      <c r="V999" s="129"/>
      <c r="W999" s="129"/>
      <c r="X999" s="129"/>
      <c r="Y999" s="129"/>
      <c r="Z999" s="129"/>
    </row>
    <row r="1000" spans="1:26" ht="12.75" customHeight="1" x14ac:dyDescent="0.2">
      <c r="A1000" s="129"/>
      <c r="B1000" s="129"/>
      <c r="C1000" s="129"/>
      <c r="D1000" s="129"/>
      <c r="E1000" s="129"/>
      <c r="F1000" s="129"/>
      <c r="G1000" s="129"/>
      <c r="H1000" s="129"/>
      <c r="I1000" s="129"/>
      <c r="J1000" s="129"/>
      <c r="K1000" s="129"/>
      <c r="L1000" s="129"/>
      <c r="M1000" s="129"/>
      <c r="N1000" s="129"/>
      <c r="O1000" s="129"/>
      <c r="P1000" s="129"/>
      <c r="Q1000" s="129"/>
      <c r="R1000" s="129"/>
      <c r="S1000" s="129"/>
      <c r="T1000" s="129"/>
      <c r="U1000" s="129"/>
      <c r="V1000" s="129"/>
      <c r="W1000" s="129"/>
      <c r="X1000" s="129"/>
      <c r="Y1000" s="129"/>
      <c r="Z1000" s="129"/>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Intructivo</vt:lpstr>
      <vt:lpstr>Mapa final</vt:lpstr>
      <vt:lpstr>Opciones Tratamiento</vt:lpstr>
      <vt:lpstr>Matriz Calor Inherente</vt:lpstr>
      <vt:lpstr>Matriz Calor Residual</vt:lpstr>
      <vt:lpstr>Tabla probabilidad</vt:lpstr>
      <vt:lpstr>Tabla Impacto</vt:lpstr>
      <vt:lpstr>Tabla Valoración controles</vt:lpstr>
      <vt:lpstr>Hoja1</vt:lpstr>
      <vt:lpstr>De_corrupción</vt:lpstr>
      <vt:lpstr>De_gestión</vt:lpstr>
      <vt:lpstr>De_seguridad_de_la_información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RODRIGO BARRERO MUÑOZ</cp:lastModifiedBy>
  <dcterms:created xsi:type="dcterms:W3CDTF">2020-03-24T23:12:47Z</dcterms:created>
  <dcterms:modified xsi:type="dcterms:W3CDTF">2024-09-23T13:10:23Z</dcterms:modified>
</cp:coreProperties>
</file>