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 GAVIRIA\Documents\escritorio\Mis documentos\PRESUPUESTO 2022\"/>
    </mc:Choice>
  </mc:AlternateContent>
  <xr:revisionPtr revIDLastSave="0" documentId="13_ncr:1_{4BAC7E18-4840-475A-89B0-5376E4D6464D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Enero" sheetId="39" r:id="rId1"/>
    <sheet name="Febrero" sheetId="43" r:id="rId2"/>
    <sheet name="Marzo" sheetId="44" r:id="rId3"/>
    <sheet name="Abril" sheetId="40" state="hidden" r:id="rId4"/>
    <sheet name="Mayo" sheetId="41" state="hidden" r:id="rId5"/>
    <sheet name="Junio" sheetId="42" state="hidden" r:id="rId6"/>
    <sheet name="datos" sheetId="18" state="hidden" r:id="rId7"/>
    <sheet name="Julio" sheetId="31" state="hidden" r:id="rId8"/>
    <sheet name="Agosto" sheetId="32" state="hidden" r:id="rId9"/>
    <sheet name="Septiembre" sheetId="33" state="hidden" r:id="rId10"/>
    <sheet name="Octubre" sheetId="34" state="hidden" r:id="rId11"/>
    <sheet name="Noviembre" sheetId="35" state="hidden" r:id="rId12"/>
    <sheet name="Diciembre" sheetId="36" state="hidden" r:id="rId13"/>
    <sheet name="Hoja3" sheetId="29" state="hidden" r:id="rId14"/>
  </sheets>
  <definedNames>
    <definedName name="_xlnm.Print_Titles" localSheetId="3">Abril!$4:$4</definedName>
    <definedName name="_xlnm.Print_Titles" localSheetId="8">Agosto!$4:$4</definedName>
    <definedName name="_xlnm.Print_Titles" localSheetId="12">Diciembre!$4:$4</definedName>
    <definedName name="_xlnm.Print_Titles" localSheetId="0">Enero!$4:$4</definedName>
    <definedName name="_xlnm.Print_Titles" localSheetId="7">Julio!$4:$4</definedName>
    <definedName name="_xlnm.Print_Titles" localSheetId="5">Junio!$4:$4</definedName>
    <definedName name="_xlnm.Print_Titles" localSheetId="4">Mayo!$4:$4</definedName>
    <definedName name="_xlnm.Print_Titles" localSheetId="11">Noviembre!$4:$4</definedName>
    <definedName name="_xlnm.Print_Titles" localSheetId="10">Octubre!$4:$4</definedName>
    <definedName name="_xlnm.Print_Titles" localSheetId="9">Septiembre!$4:$4</definedName>
  </definedNames>
  <calcPr calcId="191029"/>
</workbook>
</file>

<file path=xl/calcChain.xml><?xml version="1.0" encoding="utf-8"?>
<calcChain xmlns="http://schemas.openxmlformats.org/spreadsheetml/2006/main">
  <c r="O98" i="44" l="1"/>
  <c r="N98" i="44"/>
  <c r="O97" i="44"/>
  <c r="N97" i="44"/>
  <c r="O96" i="44"/>
  <c r="N96" i="44"/>
  <c r="M95" i="44"/>
  <c r="L95" i="44"/>
  <c r="K95" i="44"/>
  <c r="J95" i="44"/>
  <c r="I95" i="44"/>
  <c r="H95" i="44"/>
  <c r="G95" i="44"/>
  <c r="F95" i="44"/>
  <c r="E95" i="44"/>
  <c r="D95" i="44"/>
  <c r="C95" i="44"/>
  <c r="O94" i="44"/>
  <c r="N94" i="44"/>
  <c r="M92" i="44"/>
  <c r="L92" i="44"/>
  <c r="K92" i="44"/>
  <c r="O92" i="44" s="1"/>
  <c r="J92" i="44"/>
  <c r="N92" i="44" s="1"/>
  <c r="I92" i="44"/>
  <c r="H92" i="44"/>
  <c r="G92" i="44"/>
  <c r="G78" i="44" s="1"/>
  <c r="F92" i="44"/>
  <c r="E92" i="44"/>
  <c r="D92" i="44"/>
  <c r="C92" i="44"/>
  <c r="O91" i="44"/>
  <c r="N91" i="44"/>
  <c r="O90" i="44"/>
  <c r="N90" i="44"/>
  <c r="M89" i="44"/>
  <c r="L89" i="44"/>
  <c r="K89" i="44"/>
  <c r="J89" i="44"/>
  <c r="I89" i="44"/>
  <c r="H89" i="44"/>
  <c r="G89" i="44"/>
  <c r="F89" i="44"/>
  <c r="E89" i="44"/>
  <c r="D89" i="44"/>
  <c r="C89" i="44"/>
  <c r="O88" i="44"/>
  <c r="N88" i="44"/>
  <c r="O87" i="44"/>
  <c r="N87" i="44"/>
  <c r="M86" i="44"/>
  <c r="L86" i="44"/>
  <c r="K86" i="44"/>
  <c r="J86" i="44"/>
  <c r="I86" i="44"/>
  <c r="H86" i="44"/>
  <c r="G86" i="44"/>
  <c r="F86" i="44"/>
  <c r="N85" i="44" s="1"/>
  <c r="E86" i="44"/>
  <c r="D86" i="44"/>
  <c r="C86" i="44"/>
  <c r="O84" i="44"/>
  <c r="M84" i="44"/>
  <c r="L84" i="44"/>
  <c r="K84" i="44"/>
  <c r="J84" i="44"/>
  <c r="N84" i="44" s="1"/>
  <c r="I84" i="44"/>
  <c r="H84" i="44"/>
  <c r="G84" i="44"/>
  <c r="F84" i="44"/>
  <c r="E84" i="44"/>
  <c r="D84" i="44"/>
  <c r="D78" i="44" s="1"/>
  <c r="C84" i="44"/>
  <c r="C78" i="44" s="1"/>
  <c r="O83" i="44"/>
  <c r="N83" i="44"/>
  <c r="O82" i="44"/>
  <c r="N82" i="44"/>
  <c r="O81" i="44"/>
  <c r="N81" i="44"/>
  <c r="O80" i="44"/>
  <c r="N80" i="44"/>
  <c r="M79" i="44"/>
  <c r="L79" i="44"/>
  <c r="K79" i="44"/>
  <c r="J79" i="44"/>
  <c r="I79" i="44"/>
  <c r="H79" i="44"/>
  <c r="G79" i="44"/>
  <c r="F79" i="44"/>
  <c r="O79" i="44" s="1"/>
  <c r="E79" i="44"/>
  <c r="E78" i="44" s="1"/>
  <c r="D79" i="44"/>
  <c r="C79" i="44"/>
  <c r="O77" i="44"/>
  <c r="N77" i="44"/>
  <c r="O76" i="44"/>
  <c r="N76" i="44"/>
  <c r="O75" i="44"/>
  <c r="N75" i="44"/>
  <c r="M74" i="44"/>
  <c r="M73" i="44" s="1"/>
  <c r="M72" i="44" s="1"/>
  <c r="L74" i="44"/>
  <c r="K74" i="44"/>
  <c r="J74" i="44"/>
  <c r="H74" i="44"/>
  <c r="G74" i="44"/>
  <c r="E74" i="44"/>
  <c r="E73" i="44" s="1"/>
  <c r="D74" i="44"/>
  <c r="C74" i="44"/>
  <c r="L73" i="44"/>
  <c r="K73" i="44"/>
  <c r="J73" i="44"/>
  <c r="H73" i="44"/>
  <c r="G73" i="44"/>
  <c r="D73" i="44"/>
  <c r="C73" i="44"/>
  <c r="L72" i="44"/>
  <c r="K72" i="44"/>
  <c r="J72" i="44"/>
  <c r="H72" i="44"/>
  <c r="G72" i="44"/>
  <c r="D72" i="44"/>
  <c r="C72" i="44"/>
  <c r="O71" i="44"/>
  <c r="N71" i="44"/>
  <c r="O70" i="44"/>
  <c r="N70" i="44"/>
  <c r="O69" i="44"/>
  <c r="N69" i="44"/>
  <c r="N68" i="44"/>
  <c r="M68" i="44"/>
  <c r="L68" i="44"/>
  <c r="K68" i="44"/>
  <c r="O68" i="44" s="1"/>
  <c r="J68" i="44"/>
  <c r="I68" i="44"/>
  <c r="H68" i="44"/>
  <c r="G68" i="44"/>
  <c r="F68" i="44"/>
  <c r="E68" i="44"/>
  <c r="D68" i="44"/>
  <c r="C68" i="44"/>
  <c r="O67" i="44"/>
  <c r="N67" i="44"/>
  <c r="O66" i="44"/>
  <c r="N66" i="44"/>
  <c r="O65" i="44"/>
  <c r="N65" i="44"/>
  <c r="O64" i="44"/>
  <c r="N64" i="44"/>
  <c r="O63" i="44"/>
  <c r="N63" i="44"/>
  <c r="O62" i="44"/>
  <c r="N62" i="44"/>
  <c r="O61" i="44"/>
  <c r="N61" i="44"/>
  <c r="O60" i="44"/>
  <c r="N60" i="44"/>
  <c r="O59" i="44"/>
  <c r="N59" i="44"/>
  <c r="O58" i="44"/>
  <c r="N58" i="44"/>
  <c r="O57" i="44"/>
  <c r="N57" i="44"/>
  <c r="O56" i="44"/>
  <c r="N56" i="44"/>
  <c r="O55" i="44"/>
  <c r="N55" i="44"/>
  <c r="O54" i="44"/>
  <c r="N54" i="44"/>
  <c r="O53" i="44"/>
  <c r="N53" i="44"/>
  <c r="O52" i="44"/>
  <c r="N52" i="44"/>
  <c r="O51" i="44"/>
  <c r="N51" i="44"/>
  <c r="M50" i="44"/>
  <c r="L50" i="44"/>
  <c r="K50" i="44"/>
  <c r="J50" i="44"/>
  <c r="J40" i="44" s="1"/>
  <c r="H50" i="44"/>
  <c r="G50" i="44"/>
  <c r="G40" i="44" s="1"/>
  <c r="E50" i="44"/>
  <c r="D50" i="44"/>
  <c r="C50" i="44"/>
  <c r="O49" i="44"/>
  <c r="N49" i="44"/>
  <c r="O48" i="44"/>
  <c r="N48" i="44"/>
  <c r="O47" i="44"/>
  <c r="N47" i="44"/>
  <c r="O46" i="44"/>
  <c r="N46" i="44"/>
  <c r="O45" i="44"/>
  <c r="N45" i="44"/>
  <c r="O44" i="44"/>
  <c r="N44" i="44"/>
  <c r="O43" i="44"/>
  <c r="N43" i="44"/>
  <c r="O42" i="44"/>
  <c r="N42" i="44"/>
  <c r="M41" i="44"/>
  <c r="L41" i="44"/>
  <c r="L40" i="44" s="1"/>
  <c r="L36" i="44" s="1"/>
  <c r="K41" i="44"/>
  <c r="K40" i="44" s="1"/>
  <c r="J41" i="44"/>
  <c r="H41" i="44"/>
  <c r="G41" i="44"/>
  <c r="E41" i="44"/>
  <c r="D41" i="44"/>
  <c r="F41" i="44" s="1"/>
  <c r="C41" i="44"/>
  <c r="C40" i="44"/>
  <c r="O39" i="44"/>
  <c r="N39" i="44"/>
  <c r="M38" i="44"/>
  <c r="L38" i="44"/>
  <c r="K38" i="44"/>
  <c r="J38" i="44"/>
  <c r="J37" i="44" s="1"/>
  <c r="H38" i="44"/>
  <c r="G38" i="44"/>
  <c r="E38" i="44"/>
  <c r="E37" i="44" s="1"/>
  <c r="D38" i="44"/>
  <c r="C38" i="44"/>
  <c r="M37" i="44"/>
  <c r="L37" i="44"/>
  <c r="K37" i="44"/>
  <c r="H37" i="44"/>
  <c r="G37" i="44"/>
  <c r="D37" i="44"/>
  <c r="C37" i="44"/>
  <c r="O35" i="44"/>
  <c r="N35" i="44"/>
  <c r="O34" i="44"/>
  <c r="N34" i="44"/>
  <c r="O33" i="44"/>
  <c r="N33" i="44"/>
  <c r="O32" i="44"/>
  <c r="N32" i="44"/>
  <c r="O31" i="44"/>
  <c r="N31" i="44"/>
  <c r="O30" i="44"/>
  <c r="N30" i="44"/>
  <c r="M29" i="44"/>
  <c r="L29" i="44"/>
  <c r="K29" i="44"/>
  <c r="J29" i="44"/>
  <c r="H29" i="44"/>
  <c r="G29" i="44"/>
  <c r="E29" i="44"/>
  <c r="D29" i="44"/>
  <c r="C29" i="44"/>
  <c r="F29" i="44" s="1"/>
  <c r="O28" i="44"/>
  <c r="N28" i="44"/>
  <c r="O27" i="44"/>
  <c r="N27" i="44"/>
  <c r="O26" i="44"/>
  <c r="N26" i="44"/>
  <c r="O25" i="44"/>
  <c r="N25" i="44"/>
  <c r="O24" i="44"/>
  <c r="N24" i="44"/>
  <c r="O23" i="44"/>
  <c r="N23" i="44"/>
  <c r="O22" i="44"/>
  <c r="N22" i="44"/>
  <c r="O21" i="44"/>
  <c r="N21" i="44"/>
  <c r="O20" i="44"/>
  <c r="N20" i="44"/>
  <c r="M19" i="44"/>
  <c r="L19" i="44"/>
  <c r="K19" i="44"/>
  <c r="J19" i="44"/>
  <c r="H19" i="44"/>
  <c r="H7" i="44" s="1"/>
  <c r="H6" i="44" s="1"/>
  <c r="G19" i="44"/>
  <c r="E19" i="44"/>
  <c r="D19" i="44"/>
  <c r="F19" i="44" s="1"/>
  <c r="C19" i="44"/>
  <c r="O18" i="44"/>
  <c r="N18" i="44"/>
  <c r="O17" i="44"/>
  <c r="N17" i="44"/>
  <c r="O16" i="44"/>
  <c r="N16" i="44"/>
  <c r="O15" i="44"/>
  <c r="N15" i="44"/>
  <c r="O14" i="44"/>
  <c r="N14" i="44"/>
  <c r="O13" i="44"/>
  <c r="N13" i="44"/>
  <c r="O12" i="44"/>
  <c r="N12" i="44"/>
  <c r="O11" i="44"/>
  <c r="N11" i="44"/>
  <c r="O10" i="44"/>
  <c r="N10" i="44"/>
  <c r="O9" i="44"/>
  <c r="M9" i="44"/>
  <c r="L9" i="44"/>
  <c r="L8" i="44" s="1"/>
  <c r="K9" i="44"/>
  <c r="K8" i="44" s="1"/>
  <c r="J9" i="44"/>
  <c r="J8" i="44" s="1"/>
  <c r="I9" i="44"/>
  <c r="H9" i="44"/>
  <c r="G9" i="44"/>
  <c r="F9" i="44"/>
  <c r="N9" i="44" s="1"/>
  <c r="E9" i="44"/>
  <c r="D9" i="44"/>
  <c r="C9" i="44"/>
  <c r="C8" i="44" s="1"/>
  <c r="M8" i="44"/>
  <c r="H8" i="44"/>
  <c r="G8" i="44"/>
  <c r="E8" i="44"/>
  <c r="D8" i="44"/>
  <c r="D7" i="44" s="1"/>
  <c r="D6" i="44" s="1"/>
  <c r="G7" i="44"/>
  <c r="E7" i="44"/>
  <c r="E6" i="44" s="1"/>
  <c r="G6" i="44"/>
  <c r="O98" i="43"/>
  <c r="N98" i="43"/>
  <c r="O97" i="43"/>
  <c r="N97" i="43"/>
  <c r="O96" i="43"/>
  <c r="N96" i="43"/>
  <c r="M95" i="43"/>
  <c r="L95" i="43"/>
  <c r="K95" i="43"/>
  <c r="O95" i="43" s="1"/>
  <c r="J95" i="43"/>
  <c r="N95" i="43" s="1"/>
  <c r="I95" i="43"/>
  <c r="H95" i="43"/>
  <c r="G95" i="43"/>
  <c r="F95" i="43"/>
  <c r="E95" i="43"/>
  <c r="D95" i="43"/>
  <c r="C95" i="43"/>
  <c r="O94" i="43"/>
  <c r="N94" i="43"/>
  <c r="N93" i="43"/>
  <c r="N92" i="43"/>
  <c r="M92" i="43"/>
  <c r="L92" i="43"/>
  <c r="K92" i="43"/>
  <c r="O92" i="43" s="1"/>
  <c r="J92" i="43"/>
  <c r="I92" i="43"/>
  <c r="H92" i="43"/>
  <c r="G92" i="43"/>
  <c r="F92" i="43"/>
  <c r="E92" i="43"/>
  <c r="D92" i="43"/>
  <c r="C92" i="43"/>
  <c r="O91" i="43"/>
  <c r="N91" i="43"/>
  <c r="O90" i="43"/>
  <c r="N90" i="43"/>
  <c r="M89" i="43"/>
  <c r="L89" i="43"/>
  <c r="K89" i="43"/>
  <c r="J89" i="43"/>
  <c r="I89" i="43"/>
  <c r="H89" i="43"/>
  <c r="G89" i="43"/>
  <c r="G78" i="43" s="1"/>
  <c r="F89" i="43"/>
  <c r="O89" i="43" s="1"/>
  <c r="E89" i="43"/>
  <c r="D89" i="43"/>
  <c r="C89" i="43"/>
  <c r="O88" i="43"/>
  <c r="N88" i="43"/>
  <c r="O87" i="43"/>
  <c r="N87" i="43"/>
  <c r="M86" i="43"/>
  <c r="L86" i="43"/>
  <c r="K86" i="43"/>
  <c r="J86" i="43"/>
  <c r="I86" i="43"/>
  <c r="H86" i="43"/>
  <c r="G86" i="43"/>
  <c r="F86" i="43"/>
  <c r="N85" i="43" s="1"/>
  <c r="E86" i="43"/>
  <c r="D86" i="43"/>
  <c r="C86" i="43"/>
  <c r="O84" i="43"/>
  <c r="N84" i="43"/>
  <c r="M84" i="43"/>
  <c r="L84" i="43"/>
  <c r="K84" i="43"/>
  <c r="J84" i="43"/>
  <c r="I84" i="43"/>
  <c r="H84" i="43"/>
  <c r="G84" i="43"/>
  <c r="F84" i="43"/>
  <c r="E84" i="43"/>
  <c r="D84" i="43"/>
  <c r="D78" i="43" s="1"/>
  <c r="C84" i="43"/>
  <c r="C78" i="43" s="1"/>
  <c r="O83" i="43"/>
  <c r="N83" i="43"/>
  <c r="O82" i="43"/>
  <c r="N82" i="43"/>
  <c r="O81" i="43"/>
  <c r="N81" i="43"/>
  <c r="O80" i="43"/>
  <c r="N80" i="43"/>
  <c r="M79" i="43"/>
  <c r="L79" i="43"/>
  <c r="K79" i="43"/>
  <c r="J79" i="43"/>
  <c r="I79" i="43"/>
  <c r="H79" i="43"/>
  <c r="G79" i="43"/>
  <c r="F79" i="43"/>
  <c r="E79" i="43"/>
  <c r="E78" i="43" s="1"/>
  <c r="D79" i="43"/>
  <c r="C79" i="43"/>
  <c r="O77" i="43"/>
  <c r="N77" i="43"/>
  <c r="O76" i="43"/>
  <c r="N76" i="43"/>
  <c r="O75" i="43"/>
  <c r="N75" i="43"/>
  <c r="M74" i="43"/>
  <c r="M73" i="43" s="1"/>
  <c r="M72" i="43" s="1"/>
  <c r="L74" i="43"/>
  <c r="K74" i="43"/>
  <c r="J74" i="43"/>
  <c r="J73" i="43" s="1"/>
  <c r="J72" i="43" s="1"/>
  <c r="H74" i="43"/>
  <c r="G74" i="43"/>
  <c r="G73" i="43" s="1"/>
  <c r="G72" i="43" s="1"/>
  <c r="E74" i="43"/>
  <c r="D74" i="43"/>
  <c r="C74" i="43"/>
  <c r="F74" i="43" s="1"/>
  <c r="L73" i="43"/>
  <c r="K73" i="43"/>
  <c r="K72" i="43" s="1"/>
  <c r="H73" i="43"/>
  <c r="H72" i="43" s="1"/>
  <c r="E73" i="43"/>
  <c r="D73" i="43"/>
  <c r="C73" i="43"/>
  <c r="F73" i="43" s="1"/>
  <c r="L72" i="43"/>
  <c r="E72" i="43"/>
  <c r="D72" i="43"/>
  <c r="C72" i="43"/>
  <c r="O71" i="43"/>
  <c r="N71" i="43"/>
  <c r="O70" i="43"/>
  <c r="N70" i="43"/>
  <c r="O69" i="43"/>
  <c r="N69" i="43"/>
  <c r="M68" i="43"/>
  <c r="L68" i="43"/>
  <c r="K68" i="43"/>
  <c r="J68" i="43"/>
  <c r="I68" i="43"/>
  <c r="H68" i="43"/>
  <c r="G68" i="43"/>
  <c r="F68" i="43"/>
  <c r="E68" i="43"/>
  <c r="D68" i="43"/>
  <c r="C68" i="43"/>
  <c r="O67" i="43"/>
  <c r="N67" i="43"/>
  <c r="O66" i="43"/>
  <c r="N66" i="43"/>
  <c r="O65" i="43"/>
  <c r="N65" i="43"/>
  <c r="O64" i="43"/>
  <c r="N64" i="43"/>
  <c r="O63" i="43"/>
  <c r="N63" i="43"/>
  <c r="O62" i="43"/>
  <c r="N62" i="43"/>
  <c r="O61" i="43"/>
  <c r="N61" i="43"/>
  <c r="O60" i="43"/>
  <c r="N60" i="43"/>
  <c r="O59" i="43"/>
  <c r="N59" i="43"/>
  <c r="O58" i="43"/>
  <c r="N58" i="43"/>
  <c r="O57" i="43"/>
  <c r="N57" i="43"/>
  <c r="O56" i="43"/>
  <c r="N56" i="43"/>
  <c r="O55" i="43"/>
  <c r="N55" i="43"/>
  <c r="O54" i="43"/>
  <c r="N54" i="43"/>
  <c r="O53" i="43"/>
  <c r="N53" i="43"/>
  <c r="O52" i="43"/>
  <c r="N52" i="43"/>
  <c r="O51" i="43"/>
  <c r="N51" i="43"/>
  <c r="M50" i="43"/>
  <c r="L50" i="43"/>
  <c r="K50" i="43"/>
  <c r="J50" i="43"/>
  <c r="J40" i="43" s="1"/>
  <c r="J36" i="43" s="1"/>
  <c r="H50" i="43"/>
  <c r="G50" i="43"/>
  <c r="E50" i="43"/>
  <c r="E40" i="43" s="1"/>
  <c r="E36" i="43" s="1"/>
  <c r="D50" i="43"/>
  <c r="D40" i="43" s="1"/>
  <c r="D36" i="43" s="1"/>
  <c r="C50" i="43"/>
  <c r="C40" i="43" s="1"/>
  <c r="O49" i="43"/>
  <c r="N49" i="43"/>
  <c r="O48" i="43"/>
  <c r="N48" i="43"/>
  <c r="O47" i="43"/>
  <c r="N47" i="43"/>
  <c r="O46" i="43"/>
  <c r="N46" i="43"/>
  <c r="O45" i="43"/>
  <c r="N45" i="43"/>
  <c r="O44" i="43"/>
  <c r="N44" i="43"/>
  <c r="O43" i="43"/>
  <c r="N43" i="43"/>
  <c r="O42" i="43"/>
  <c r="N42" i="43"/>
  <c r="M41" i="43"/>
  <c r="M40" i="43" s="1"/>
  <c r="L41" i="43"/>
  <c r="L40" i="43" s="1"/>
  <c r="K41" i="43"/>
  <c r="K40" i="43" s="1"/>
  <c r="J41" i="43"/>
  <c r="H41" i="43"/>
  <c r="H40" i="43" s="1"/>
  <c r="H36" i="43" s="1"/>
  <c r="G41" i="43"/>
  <c r="G40" i="43" s="1"/>
  <c r="E41" i="43"/>
  <c r="D41" i="43"/>
  <c r="C41" i="43"/>
  <c r="F41" i="43" s="1"/>
  <c r="O39" i="43"/>
  <c r="N39" i="43"/>
  <c r="M38" i="43"/>
  <c r="L38" i="43"/>
  <c r="L37" i="43" s="1"/>
  <c r="K38" i="43"/>
  <c r="K37" i="43" s="1"/>
  <c r="J38" i="43"/>
  <c r="H38" i="43"/>
  <c r="G38" i="43"/>
  <c r="F38" i="43"/>
  <c r="N38" i="43" s="1"/>
  <c r="E38" i="43"/>
  <c r="D38" i="43"/>
  <c r="C38" i="43"/>
  <c r="M37" i="43"/>
  <c r="J37" i="43"/>
  <c r="H37" i="43"/>
  <c r="G37" i="43"/>
  <c r="E37" i="43"/>
  <c r="D37" i="43"/>
  <c r="C37" i="43"/>
  <c r="F37" i="43" s="1"/>
  <c r="O35" i="43"/>
  <c r="N35" i="43"/>
  <c r="O34" i="43"/>
  <c r="N34" i="43"/>
  <c r="O33" i="43"/>
  <c r="N33" i="43"/>
  <c r="O32" i="43"/>
  <c r="N32" i="43"/>
  <c r="O31" i="43"/>
  <c r="N31" i="43"/>
  <c r="O30" i="43"/>
  <c r="N30" i="43"/>
  <c r="M29" i="43"/>
  <c r="L29" i="43"/>
  <c r="K29" i="43"/>
  <c r="J29" i="43"/>
  <c r="H29" i="43"/>
  <c r="G29" i="43"/>
  <c r="E29" i="43"/>
  <c r="D29" i="43"/>
  <c r="C29" i="43"/>
  <c r="C7" i="43" s="1"/>
  <c r="C6" i="43" s="1"/>
  <c r="O28" i="43"/>
  <c r="N28" i="43"/>
  <c r="O27" i="43"/>
  <c r="N27" i="43"/>
  <c r="O26" i="43"/>
  <c r="N26" i="43"/>
  <c r="O25" i="43"/>
  <c r="N25" i="43"/>
  <c r="O24" i="43"/>
  <c r="N24" i="43"/>
  <c r="O23" i="43"/>
  <c r="N23" i="43"/>
  <c r="O22" i="43"/>
  <c r="N22" i="43"/>
  <c r="O21" i="43"/>
  <c r="N21" i="43"/>
  <c r="O20" i="43"/>
  <c r="N20" i="43"/>
  <c r="M19" i="43"/>
  <c r="L19" i="43"/>
  <c r="K19" i="43"/>
  <c r="J19" i="43"/>
  <c r="H19" i="43"/>
  <c r="G19" i="43"/>
  <c r="E19" i="43"/>
  <c r="D19" i="43"/>
  <c r="F19" i="43" s="1"/>
  <c r="C19" i="43"/>
  <c r="O18" i="43"/>
  <c r="N18" i="43"/>
  <c r="O17" i="43"/>
  <c r="N17" i="43"/>
  <c r="O16" i="43"/>
  <c r="N16" i="43"/>
  <c r="O15" i="43"/>
  <c r="N15" i="43"/>
  <c r="O14" i="43"/>
  <c r="N14" i="43"/>
  <c r="O13" i="43"/>
  <c r="N13" i="43"/>
  <c r="O12" i="43"/>
  <c r="N12" i="43"/>
  <c r="O11" i="43"/>
  <c r="N11" i="43"/>
  <c r="O10" i="43"/>
  <c r="N10" i="43"/>
  <c r="M9" i="43"/>
  <c r="M8" i="43" s="1"/>
  <c r="M7" i="43" s="1"/>
  <c r="M6" i="43" s="1"/>
  <c r="L9" i="43"/>
  <c r="L8" i="43" s="1"/>
  <c r="K9" i="43"/>
  <c r="K8" i="43" s="1"/>
  <c r="J9" i="43"/>
  <c r="J8" i="43" s="1"/>
  <c r="I9" i="43"/>
  <c r="H9" i="43"/>
  <c r="G9" i="43"/>
  <c r="F9" i="43"/>
  <c r="E9" i="43"/>
  <c r="E8" i="43" s="1"/>
  <c r="D9" i="43"/>
  <c r="C9" i="43"/>
  <c r="H8" i="43"/>
  <c r="G8" i="43"/>
  <c r="D8" i="43"/>
  <c r="C8" i="43"/>
  <c r="H7" i="43"/>
  <c r="G7" i="43"/>
  <c r="G6" i="43" s="1"/>
  <c r="H6" i="43"/>
  <c r="E40" i="44" l="1"/>
  <c r="E36" i="44" s="1"/>
  <c r="E5" i="44" s="1"/>
  <c r="E99" i="44" s="1"/>
  <c r="G36" i="44"/>
  <c r="G5" i="44" s="1"/>
  <c r="F50" i="44"/>
  <c r="D40" i="44"/>
  <c r="D36" i="44" s="1"/>
  <c r="F38" i="44"/>
  <c r="N38" i="44" s="1"/>
  <c r="F37" i="44"/>
  <c r="O37" i="44" s="1"/>
  <c r="H40" i="44"/>
  <c r="H36" i="44" s="1"/>
  <c r="H5" i="44" s="1"/>
  <c r="H99" i="44" s="1"/>
  <c r="N95" i="44"/>
  <c r="O93" i="44"/>
  <c r="K78" i="44"/>
  <c r="O89" i="44"/>
  <c r="M78" i="44"/>
  <c r="I78" i="44"/>
  <c r="J78" i="44"/>
  <c r="H78" i="44"/>
  <c r="L78" i="44"/>
  <c r="M40" i="44"/>
  <c r="M36" i="44" s="1"/>
  <c r="K36" i="44"/>
  <c r="O41" i="44"/>
  <c r="M7" i="44"/>
  <c r="M6" i="44" s="1"/>
  <c r="K7" i="44"/>
  <c r="K6" i="44" s="1"/>
  <c r="L7" i="44"/>
  <c r="L6" i="44" s="1"/>
  <c r="L5" i="44" s="1"/>
  <c r="J7" i="44"/>
  <c r="J6" i="44" s="1"/>
  <c r="L78" i="43"/>
  <c r="I78" i="43"/>
  <c r="H78" i="43"/>
  <c r="O93" i="43"/>
  <c r="K78" i="43"/>
  <c r="M78" i="43"/>
  <c r="J78" i="43"/>
  <c r="N79" i="43"/>
  <c r="O68" i="43"/>
  <c r="M36" i="43"/>
  <c r="K36" i="43"/>
  <c r="L36" i="43"/>
  <c r="K7" i="43"/>
  <c r="K6" i="43" s="1"/>
  <c r="L7" i="43"/>
  <c r="L6" i="43" s="1"/>
  <c r="O9" i="43"/>
  <c r="J7" i="43"/>
  <c r="J6" i="43" s="1"/>
  <c r="J5" i="43" s="1"/>
  <c r="F73" i="44"/>
  <c r="E72" i="44"/>
  <c r="I19" i="44"/>
  <c r="O19" i="44"/>
  <c r="N19" i="44"/>
  <c r="N37" i="44"/>
  <c r="N29" i="44"/>
  <c r="I29" i="44"/>
  <c r="O29" i="44"/>
  <c r="J36" i="44"/>
  <c r="G99" i="44"/>
  <c r="C7" i="44"/>
  <c r="C6" i="44" s="1"/>
  <c r="F8" i="44"/>
  <c r="I50" i="44"/>
  <c r="O50" i="44"/>
  <c r="N50" i="44"/>
  <c r="D5" i="44"/>
  <c r="D99" i="44" s="1"/>
  <c r="O38" i="44"/>
  <c r="N79" i="44"/>
  <c r="O85" i="44"/>
  <c r="N86" i="44"/>
  <c r="N93" i="44"/>
  <c r="I41" i="44"/>
  <c r="O86" i="44"/>
  <c r="F74" i="44"/>
  <c r="C36" i="44"/>
  <c r="N41" i="44"/>
  <c r="F78" i="44"/>
  <c r="O95" i="44"/>
  <c r="N89" i="44"/>
  <c r="I38" i="44"/>
  <c r="I19" i="43"/>
  <c r="O19" i="43"/>
  <c r="N19" i="43"/>
  <c r="L5" i="43"/>
  <c r="L99" i="43" s="1"/>
  <c r="K5" i="43"/>
  <c r="G36" i="43"/>
  <c r="G5" i="43"/>
  <c r="G99" i="43" s="1"/>
  <c r="O73" i="43"/>
  <c r="F72" i="43"/>
  <c r="N73" i="43"/>
  <c r="I73" i="43"/>
  <c r="I72" i="43" s="1"/>
  <c r="H5" i="43"/>
  <c r="M5" i="43"/>
  <c r="M99" i="43" s="1"/>
  <c r="N41" i="43"/>
  <c r="O41" i="43"/>
  <c r="I41" i="43"/>
  <c r="C5" i="43"/>
  <c r="C99" i="43" s="1"/>
  <c r="F8" i="43"/>
  <c r="E7" i="43"/>
  <c r="E6" i="43" s="1"/>
  <c r="E5" i="43" s="1"/>
  <c r="E99" i="43" s="1"/>
  <c r="I74" i="43"/>
  <c r="O74" i="43"/>
  <c r="N74" i="43"/>
  <c r="O37" i="43"/>
  <c r="N37" i="43"/>
  <c r="I37" i="43"/>
  <c r="F36" i="43"/>
  <c r="F40" i="43"/>
  <c r="C36" i="43"/>
  <c r="F29" i="43"/>
  <c r="O38" i="43"/>
  <c r="O85" i="43"/>
  <c r="O79" i="43"/>
  <c r="O86" i="43"/>
  <c r="F50" i="43"/>
  <c r="N86" i="43"/>
  <c r="F78" i="43"/>
  <c r="N89" i="43"/>
  <c r="D7" i="43"/>
  <c r="D6" i="43" s="1"/>
  <c r="D5" i="43" s="1"/>
  <c r="D99" i="43" s="1"/>
  <c r="N9" i="43"/>
  <c r="I38" i="43"/>
  <c r="N68" i="43"/>
  <c r="F40" i="44" l="1"/>
  <c r="N40" i="44" s="1"/>
  <c r="I37" i="44"/>
  <c r="K5" i="44"/>
  <c r="K99" i="44" s="1"/>
  <c r="M5" i="44"/>
  <c r="M99" i="44"/>
  <c r="L99" i="44"/>
  <c r="J5" i="44"/>
  <c r="J99" i="44" s="1"/>
  <c r="K99" i="43"/>
  <c r="H99" i="43"/>
  <c r="J99" i="43"/>
  <c r="I73" i="44"/>
  <c r="I72" i="44" s="1"/>
  <c r="F72" i="44"/>
  <c r="O73" i="44"/>
  <c r="N73" i="44"/>
  <c r="I74" i="44"/>
  <c r="O74" i="44"/>
  <c r="N74" i="44"/>
  <c r="O8" i="44"/>
  <c r="N8" i="44"/>
  <c r="F7" i="44"/>
  <c r="I8" i="44"/>
  <c r="N78" i="44"/>
  <c r="O78" i="44"/>
  <c r="C5" i="44"/>
  <c r="C99" i="44" s="1"/>
  <c r="O72" i="43"/>
  <c r="N72" i="43"/>
  <c r="O50" i="43"/>
  <c r="N50" i="43"/>
  <c r="I50" i="43"/>
  <c r="F7" i="43"/>
  <c r="O8" i="43"/>
  <c r="N8" i="43"/>
  <c r="I8" i="43"/>
  <c r="N29" i="43"/>
  <c r="I29" i="43"/>
  <c r="O29" i="43"/>
  <c r="O36" i="43"/>
  <c r="N36" i="43"/>
  <c r="I40" i="43"/>
  <c r="I36" i="43" s="1"/>
  <c r="O40" i="43"/>
  <c r="N40" i="43"/>
  <c r="N78" i="43"/>
  <c r="O78" i="43"/>
  <c r="I40" i="44" l="1"/>
  <c r="I36" i="44" s="1"/>
  <c r="F36" i="44"/>
  <c r="O36" i="44" s="1"/>
  <c r="O40" i="44"/>
  <c r="N7" i="44"/>
  <c r="O7" i="44"/>
  <c r="F6" i="44"/>
  <c r="I7" i="44"/>
  <c r="I6" i="44" s="1"/>
  <c r="O72" i="44"/>
  <c r="N72" i="44"/>
  <c r="F6" i="43"/>
  <c r="O7" i="43"/>
  <c r="N7" i="43"/>
  <c r="I7" i="43"/>
  <c r="I6" i="43" s="1"/>
  <c r="I5" i="43" s="1"/>
  <c r="I99" i="43" s="1"/>
  <c r="I5" i="44" l="1"/>
  <c r="I99" i="44" s="1"/>
  <c r="N36" i="44"/>
  <c r="F5" i="44"/>
  <c r="O6" i="44"/>
  <c r="N6" i="44"/>
  <c r="O6" i="43"/>
  <c r="F5" i="43"/>
  <c r="N6" i="43"/>
  <c r="F84" i="39"/>
  <c r="N80" i="39"/>
  <c r="N79" i="39"/>
  <c r="O5" i="44" l="1"/>
  <c r="F99" i="44"/>
  <c r="N5" i="44"/>
  <c r="O5" i="43"/>
  <c r="F99" i="43"/>
  <c r="N5" i="43"/>
  <c r="O99" i="44" l="1"/>
  <c r="N99" i="44"/>
  <c r="O99" i="43"/>
  <c r="N99" i="43"/>
  <c r="I79" i="39" l="1"/>
  <c r="O82" i="39"/>
  <c r="N82" i="39"/>
  <c r="C79" i="39"/>
  <c r="O83" i="39" l="1"/>
  <c r="N83" i="39"/>
  <c r="O81" i="39"/>
  <c r="N81" i="39"/>
  <c r="O80" i="39"/>
  <c r="O94" i="39"/>
  <c r="N94" i="39"/>
  <c r="N91" i="39"/>
  <c r="N90" i="39"/>
  <c r="O96" i="39"/>
  <c r="N96" i="39"/>
  <c r="M95" i="39"/>
  <c r="L95" i="39"/>
  <c r="K95" i="39"/>
  <c r="J95" i="39"/>
  <c r="I95" i="39"/>
  <c r="H95" i="39"/>
  <c r="G95" i="39"/>
  <c r="F95" i="39"/>
  <c r="E95" i="39"/>
  <c r="D95" i="39"/>
  <c r="C95" i="39"/>
  <c r="M92" i="39"/>
  <c r="L92" i="39"/>
  <c r="K92" i="39"/>
  <c r="J92" i="39"/>
  <c r="I92" i="39"/>
  <c r="H92" i="39"/>
  <c r="G92" i="39"/>
  <c r="F92" i="39"/>
  <c r="O92" i="39" s="1"/>
  <c r="E92" i="39"/>
  <c r="D92" i="39"/>
  <c r="C92" i="39"/>
  <c r="M89" i="39"/>
  <c r="L89" i="39"/>
  <c r="K89" i="39"/>
  <c r="J89" i="39"/>
  <c r="I89" i="39"/>
  <c r="H89" i="39"/>
  <c r="G89" i="39"/>
  <c r="F89" i="39"/>
  <c r="N89" i="39" s="1"/>
  <c r="E89" i="39"/>
  <c r="D89" i="39"/>
  <c r="C89" i="39"/>
  <c r="L86" i="39"/>
  <c r="K86" i="39"/>
  <c r="J86" i="39"/>
  <c r="I86" i="39"/>
  <c r="H86" i="39"/>
  <c r="G86" i="39"/>
  <c r="F86" i="39"/>
  <c r="O85" i="39" s="1"/>
  <c r="E86" i="39"/>
  <c r="D86" i="39"/>
  <c r="C86" i="39"/>
  <c r="M84" i="39"/>
  <c r="L84" i="39"/>
  <c r="K84" i="39"/>
  <c r="J84" i="39"/>
  <c r="I84" i="39"/>
  <c r="H84" i="39"/>
  <c r="G84" i="39"/>
  <c r="O84" i="39"/>
  <c r="E84" i="39"/>
  <c r="D84" i="39"/>
  <c r="C84" i="39"/>
  <c r="M79" i="39"/>
  <c r="L79" i="39"/>
  <c r="K79" i="39"/>
  <c r="J79" i="39"/>
  <c r="H79" i="39"/>
  <c r="G79" i="39"/>
  <c r="F79" i="39"/>
  <c r="E79" i="39"/>
  <c r="D79" i="39"/>
  <c r="N84" i="39" l="1"/>
  <c r="N85" i="39"/>
  <c r="N93" i="39"/>
  <c r="O93" i="39"/>
  <c r="N92" i="39"/>
  <c r="E78" i="39"/>
  <c r="C78" i="39"/>
  <c r="K78" i="39"/>
  <c r="I78" i="39"/>
  <c r="J78" i="39"/>
  <c r="L78" i="39"/>
  <c r="D78" i="39"/>
  <c r="G78" i="39"/>
  <c r="H78" i="39"/>
  <c r="F78" i="39"/>
  <c r="C10" i="42" l="1"/>
  <c r="C12" i="42"/>
  <c r="C13" i="42"/>
  <c r="C15" i="42"/>
  <c r="C16" i="42"/>
  <c r="C17" i="42"/>
  <c r="C18" i="42"/>
  <c r="C19" i="42"/>
  <c r="C20" i="42"/>
  <c r="P20" i="42" s="1"/>
  <c r="D10" i="42"/>
  <c r="D12" i="42"/>
  <c r="D13" i="42"/>
  <c r="D15" i="42"/>
  <c r="D16" i="42"/>
  <c r="D17" i="42"/>
  <c r="D18" i="42"/>
  <c r="D19" i="42"/>
  <c r="D20" i="42"/>
  <c r="D9" i="42"/>
  <c r="D8" i="42" s="1"/>
  <c r="E10" i="42"/>
  <c r="E9" i="42" s="1"/>
  <c r="E8" i="42" s="1"/>
  <c r="E12" i="42"/>
  <c r="E13" i="42"/>
  <c r="E15" i="42"/>
  <c r="E16" i="42"/>
  <c r="E17" i="42"/>
  <c r="E18" i="42"/>
  <c r="E19" i="42"/>
  <c r="E20" i="42"/>
  <c r="C22" i="42"/>
  <c r="C21" i="42" s="1"/>
  <c r="C23" i="42"/>
  <c r="C24" i="42"/>
  <c r="C25" i="42"/>
  <c r="C26" i="42"/>
  <c r="C27" i="42"/>
  <c r="C28" i="42"/>
  <c r="C29" i="42"/>
  <c r="C30" i="42"/>
  <c r="D22" i="42"/>
  <c r="D21" i="42" s="1"/>
  <c r="D23" i="42"/>
  <c r="D24" i="42"/>
  <c r="D25" i="42"/>
  <c r="D26" i="42"/>
  <c r="D27" i="42"/>
  <c r="D28" i="42"/>
  <c r="D29" i="42"/>
  <c r="D30" i="42"/>
  <c r="E22" i="42"/>
  <c r="E23" i="42"/>
  <c r="E24" i="42"/>
  <c r="E25" i="42"/>
  <c r="E26" i="42"/>
  <c r="E27" i="42"/>
  <c r="E28" i="42"/>
  <c r="E29" i="42"/>
  <c r="E30" i="42"/>
  <c r="C32" i="42"/>
  <c r="C33" i="42"/>
  <c r="C34" i="42"/>
  <c r="C35" i="42"/>
  <c r="C36" i="42"/>
  <c r="D32" i="42"/>
  <c r="D31" i="42" s="1"/>
  <c r="D33" i="42"/>
  <c r="D34" i="42"/>
  <c r="D35" i="42"/>
  <c r="D36" i="42"/>
  <c r="E32" i="42"/>
  <c r="E33" i="42"/>
  <c r="E34" i="42"/>
  <c r="E35" i="42"/>
  <c r="E31" i="42" s="1"/>
  <c r="E36" i="42"/>
  <c r="F37" i="42"/>
  <c r="C42" i="42"/>
  <c r="C43" i="42"/>
  <c r="C41" i="42"/>
  <c r="C40" i="42" s="1"/>
  <c r="D42" i="42"/>
  <c r="D43" i="42"/>
  <c r="D41" i="42" s="1"/>
  <c r="E42" i="42"/>
  <c r="E41" i="42" s="1"/>
  <c r="E40" i="42" s="1"/>
  <c r="E43" i="42"/>
  <c r="C46" i="42"/>
  <c r="C47" i="42"/>
  <c r="C48" i="42"/>
  <c r="C49" i="42"/>
  <c r="C51" i="42"/>
  <c r="C52" i="42"/>
  <c r="C53" i="42"/>
  <c r="C55" i="42"/>
  <c r="C56" i="42"/>
  <c r="C57" i="42"/>
  <c r="C58" i="42"/>
  <c r="C59" i="42"/>
  <c r="C60" i="42"/>
  <c r="C61" i="42"/>
  <c r="P61" i="42" s="1"/>
  <c r="C62" i="42"/>
  <c r="C63" i="42"/>
  <c r="P63" i="42" s="1"/>
  <c r="C64" i="42"/>
  <c r="C65" i="42"/>
  <c r="P65" i="42" s="1"/>
  <c r="C66" i="42"/>
  <c r="C67" i="42"/>
  <c r="C68" i="42"/>
  <c r="C69" i="42"/>
  <c r="C70" i="42"/>
  <c r="C71" i="42"/>
  <c r="C72" i="42"/>
  <c r="D46" i="42"/>
  <c r="D45" i="42" s="1"/>
  <c r="D44" i="42" s="1"/>
  <c r="D47" i="42"/>
  <c r="D48" i="42"/>
  <c r="D49" i="42"/>
  <c r="F50" i="42"/>
  <c r="D50" i="42"/>
  <c r="D51" i="42"/>
  <c r="D52" i="42"/>
  <c r="D53" i="42"/>
  <c r="D55" i="42"/>
  <c r="D54" i="42" s="1"/>
  <c r="D56" i="42"/>
  <c r="D57" i="42"/>
  <c r="D58" i="42"/>
  <c r="D59" i="42"/>
  <c r="D60" i="42"/>
  <c r="D61" i="42"/>
  <c r="D62" i="42"/>
  <c r="D63" i="42"/>
  <c r="D64" i="42"/>
  <c r="D65" i="42"/>
  <c r="D66" i="42"/>
  <c r="D67" i="42"/>
  <c r="D68" i="42"/>
  <c r="D69" i="42"/>
  <c r="D70" i="42"/>
  <c r="D71" i="42"/>
  <c r="D72" i="42"/>
  <c r="E46" i="42"/>
  <c r="E47" i="42"/>
  <c r="E48" i="42"/>
  <c r="E49" i="42"/>
  <c r="E50" i="42"/>
  <c r="E51" i="42"/>
  <c r="E52" i="42"/>
  <c r="E45" i="42" s="1"/>
  <c r="E44" i="42" s="1"/>
  <c r="E53" i="42"/>
  <c r="E55" i="42"/>
  <c r="E56" i="42"/>
  <c r="E57" i="42"/>
  <c r="E58" i="42"/>
  <c r="E59" i="42"/>
  <c r="E60" i="42"/>
  <c r="E61" i="42"/>
  <c r="E62" i="42"/>
  <c r="E63" i="42"/>
  <c r="E64" i="42"/>
  <c r="E54" i="42" s="1"/>
  <c r="E65" i="42"/>
  <c r="E66" i="42"/>
  <c r="E67" i="42"/>
  <c r="E68" i="42"/>
  <c r="E69" i="42"/>
  <c r="E70" i="42"/>
  <c r="E71" i="42"/>
  <c r="E72" i="42"/>
  <c r="F77" i="42"/>
  <c r="F76" i="42" s="1"/>
  <c r="F78" i="42"/>
  <c r="F79" i="42"/>
  <c r="O79" i="42" s="1"/>
  <c r="F80" i="42"/>
  <c r="C84" i="42"/>
  <c r="C85" i="42"/>
  <c r="C83" i="42" s="1"/>
  <c r="D84" i="42"/>
  <c r="D85" i="42"/>
  <c r="D83" i="42"/>
  <c r="D82" i="42" s="1"/>
  <c r="D81" i="42" s="1"/>
  <c r="E84" i="42"/>
  <c r="E83" i="42" s="1"/>
  <c r="E82" i="42" s="1"/>
  <c r="E81" i="42" s="1"/>
  <c r="E85" i="42"/>
  <c r="F86" i="42"/>
  <c r="F89" i="42"/>
  <c r="O89" i="42" s="1"/>
  <c r="F91" i="42"/>
  <c r="F95" i="42"/>
  <c r="F94" i="42" s="1"/>
  <c r="F96" i="42"/>
  <c r="F98" i="42"/>
  <c r="F99" i="42"/>
  <c r="F100" i="42"/>
  <c r="F101" i="42"/>
  <c r="F97" i="42"/>
  <c r="O97" i="42" s="1"/>
  <c r="F103" i="42"/>
  <c r="N104" i="42" s="1"/>
  <c r="F104" i="42"/>
  <c r="F102" i="42"/>
  <c r="F106" i="42"/>
  <c r="F107" i="42"/>
  <c r="N106" i="42" s="1"/>
  <c r="K10" i="42"/>
  <c r="K12" i="42"/>
  <c r="K13" i="42"/>
  <c r="K15" i="42"/>
  <c r="K16" i="42"/>
  <c r="K17" i="42"/>
  <c r="K18" i="42"/>
  <c r="K19" i="42"/>
  <c r="K20" i="42"/>
  <c r="K22" i="42"/>
  <c r="K23" i="42"/>
  <c r="K24" i="42"/>
  <c r="K25" i="42"/>
  <c r="K26" i="42"/>
  <c r="K27" i="42"/>
  <c r="K28" i="42"/>
  <c r="K29" i="42"/>
  <c r="K21" i="42" s="1"/>
  <c r="K30" i="42"/>
  <c r="K32" i="42"/>
  <c r="K31" i="42" s="1"/>
  <c r="K33" i="42"/>
  <c r="K34" i="42"/>
  <c r="K35" i="42"/>
  <c r="K36" i="42"/>
  <c r="K42" i="42"/>
  <c r="K43" i="42"/>
  <c r="K46" i="42"/>
  <c r="K45" i="42" s="1"/>
  <c r="K47" i="42"/>
  <c r="K48" i="42"/>
  <c r="K49" i="42"/>
  <c r="K50" i="42"/>
  <c r="K51" i="42"/>
  <c r="K52" i="42"/>
  <c r="K53" i="42"/>
  <c r="O53" i="42" s="1"/>
  <c r="K55" i="42"/>
  <c r="K56" i="42"/>
  <c r="K57" i="42"/>
  <c r="O57" i="42" s="1"/>
  <c r="K58" i="42"/>
  <c r="K59" i="42"/>
  <c r="K60" i="42"/>
  <c r="K61" i="42"/>
  <c r="K62" i="42"/>
  <c r="K63" i="42"/>
  <c r="K64" i="42"/>
  <c r="K65" i="42"/>
  <c r="O65" i="42" s="1"/>
  <c r="K66" i="42"/>
  <c r="K67" i="42"/>
  <c r="O67" i="42" s="1"/>
  <c r="K68" i="42"/>
  <c r="K69" i="42"/>
  <c r="O69" i="42" s="1"/>
  <c r="K70" i="42"/>
  <c r="K71" i="42"/>
  <c r="K72" i="42"/>
  <c r="K78" i="42"/>
  <c r="K76" i="42" s="1"/>
  <c r="K79" i="42"/>
  <c r="K84" i="42"/>
  <c r="K85" i="42"/>
  <c r="K89" i="42"/>
  <c r="K88" i="42"/>
  <c r="K91" i="42"/>
  <c r="K90" i="42"/>
  <c r="K95" i="42"/>
  <c r="K96" i="42"/>
  <c r="K94" i="42"/>
  <c r="K98" i="42"/>
  <c r="K97" i="42" s="1"/>
  <c r="K99" i="42"/>
  <c r="K100" i="42"/>
  <c r="O99" i="42" s="1"/>
  <c r="K101" i="42"/>
  <c r="K103" i="42"/>
  <c r="K104" i="42"/>
  <c r="K102" i="42" s="1"/>
  <c r="K106" i="42"/>
  <c r="O107" i="42" s="1"/>
  <c r="K107" i="42"/>
  <c r="J10" i="42"/>
  <c r="J12" i="42"/>
  <c r="J13" i="42"/>
  <c r="J15" i="42"/>
  <c r="J16" i="42"/>
  <c r="J17" i="42"/>
  <c r="J18" i="42"/>
  <c r="J19" i="42"/>
  <c r="J20" i="42"/>
  <c r="J9" i="42"/>
  <c r="J8" i="42" s="1"/>
  <c r="J22" i="42"/>
  <c r="J21" i="42" s="1"/>
  <c r="J23" i="42"/>
  <c r="J24" i="42"/>
  <c r="J25" i="42"/>
  <c r="J26" i="42"/>
  <c r="J27" i="42"/>
  <c r="J28" i="42"/>
  <c r="J29" i="42"/>
  <c r="J30" i="42"/>
  <c r="J32" i="42"/>
  <c r="J31" i="42" s="1"/>
  <c r="J33" i="42"/>
  <c r="J34" i="42"/>
  <c r="J35" i="42"/>
  <c r="J36" i="42"/>
  <c r="J42" i="42"/>
  <c r="J43" i="42"/>
  <c r="J41" i="42" s="1"/>
  <c r="J40" i="42" s="1"/>
  <c r="J46" i="42"/>
  <c r="J45" i="42" s="1"/>
  <c r="J47" i="42"/>
  <c r="J48" i="42"/>
  <c r="J49" i="42"/>
  <c r="J50" i="42"/>
  <c r="J51" i="42"/>
  <c r="J52" i="42"/>
  <c r="J53" i="42"/>
  <c r="J55" i="42"/>
  <c r="J54" i="42" s="1"/>
  <c r="J56" i="42"/>
  <c r="J57" i="42"/>
  <c r="J58" i="42"/>
  <c r="J59" i="42"/>
  <c r="J60" i="42"/>
  <c r="J61" i="42"/>
  <c r="J62" i="42"/>
  <c r="J63" i="42"/>
  <c r="J64" i="42"/>
  <c r="J65" i="42"/>
  <c r="J66" i="42"/>
  <c r="J67" i="42"/>
  <c r="J68" i="42"/>
  <c r="J69" i="42"/>
  <c r="J70" i="42"/>
  <c r="J71" i="42"/>
  <c r="J72" i="42"/>
  <c r="J78" i="42"/>
  <c r="J76" i="42" s="1"/>
  <c r="J79" i="42"/>
  <c r="J84" i="42"/>
  <c r="J83" i="42" s="1"/>
  <c r="J85" i="42"/>
  <c r="N85" i="42" s="1"/>
  <c r="J82" i="42"/>
  <c r="J81" i="42" s="1"/>
  <c r="J89" i="42"/>
  <c r="J88" i="42" s="1"/>
  <c r="J91" i="42"/>
  <c r="J90" i="42"/>
  <c r="J95" i="42"/>
  <c r="J96" i="42"/>
  <c r="J94" i="42"/>
  <c r="J98" i="42"/>
  <c r="N98" i="42" s="1"/>
  <c r="J99" i="42"/>
  <c r="J100" i="42"/>
  <c r="J101" i="42"/>
  <c r="J103" i="42"/>
  <c r="J102" i="42" s="1"/>
  <c r="J104" i="42"/>
  <c r="J106" i="42"/>
  <c r="J105" i="42" s="1"/>
  <c r="J107" i="42"/>
  <c r="M10" i="42"/>
  <c r="M9" i="42" s="1"/>
  <c r="M8" i="42" s="1"/>
  <c r="M12" i="42"/>
  <c r="M13" i="42"/>
  <c r="M15" i="42"/>
  <c r="M16" i="42"/>
  <c r="M17" i="42"/>
  <c r="M18" i="42"/>
  <c r="M19" i="42"/>
  <c r="M20" i="42"/>
  <c r="M22" i="42"/>
  <c r="M23" i="42"/>
  <c r="M21" i="42" s="1"/>
  <c r="M24" i="42"/>
  <c r="M25" i="42"/>
  <c r="M26" i="42"/>
  <c r="M27" i="42"/>
  <c r="M28" i="42"/>
  <c r="M29" i="42"/>
  <c r="M30" i="42"/>
  <c r="M32" i="42"/>
  <c r="M33" i="42"/>
  <c r="M34" i="42"/>
  <c r="M35" i="42"/>
  <c r="M31" i="42" s="1"/>
  <c r="M36" i="42"/>
  <c r="M42" i="42"/>
  <c r="M43" i="42"/>
  <c r="M41" i="42"/>
  <c r="M40" i="42" s="1"/>
  <c r="M46" i="42"/>
  <c r="M47" i="42"/>
  <c r="M48" i="42"/>
  <c r="M49" i="42"/>
  <c r="M50" i="42"/>
  <c r="M51" i="42"/>
  <c r="M52" i="42"/>
  <c r="M53" i="42"/>
  <c r="M55" i="42"/>
  <c r="M56" i="42"/>
  <c r="M57" i="42"/>
  <c r="M58" i="42"/>
  <c r="M59" i="42"/>
  <c r="M60" i="42"/>
  <c r="M61" i="42"/>
  <c r="M62" i="42"/>
  <c r="M63" i="42"/>
  <c r="M64" i="42"/>
  <c r="M65" i="42"/>
  <c r="M66" i="42"/>
  <c r="M67" i="42"/>
  <c r="M68" i="42"/>
  <c r="M69" i="42"/>
  <c r="M70" i="42"/>
  <c r="M71" i="42"/>
  <c r="M72" i="42"/>
  <c r="M54" i="42"/>
  <c r="M78" i="42"/>
  <c r="M76" i="42" s="1"/>
  <c r="M79" i="42"/>
  <c r="M84" i="42"/>
  <c r="M83" i="42" s="1"/>
  <c r="M82" i="42" s="1"/>
  <c r="M81" i="42" s="1"/>
  <c r="M85" i="42"/>
  <c r="M89" i="42"/>
  <c r="M88" i="42" s="1"/>
  <c r="M91" i="42"/>
  <c r="M90" i="42" s="1"/>
  <c r="M95" i="42"/>
  <c r="M94" i="42" s="1"/>
  <c r="M96" i="42"/>
  <c r="M98" i="42"/>
  <c r="M97" i="42" s="1"/>
  <c r="M99" i="42"/>
  <c r="M100" i="42"/>
  <c r="M101" i="42"/>
  <c r="M103" i="42"/>
  <c r="M102" i="42" s="1"/>
  <c r="M104" i="42"/>
  <c r="M106" i="42"/>
  <c r="M105" i="42" s="1"/>
  <c r="M107" i="42"/>
  <c r="L10" i="42"/>
  <c r="L12" i="42"/>
  <c r="L9" i="42" s="1"/>
  <c r="L8" i="42" s="1"/>
  <c r="L13" i="42"/>
  <c r="L15" i="42"/>
  <c r="L16" i="42"/>
  <c r="L17" i="42"/>
  <c r="L18" i="42"/>
  <c r="L19" i="42"/>
  <c r="L20" i="42"/>
  <c r="L22" i="42"/>
  <c r="L23" i="42"/>
  <c r="L24" i="42"/>
  <c r="L25" i="42"/>
  <c r="L26" i="42"/>
  <c r="L27" i="42"/>
  <c r="L28" i="42"/>
  <c r="L29" i="42"/>
  <c r="L30" i="42"/>
  <c r="L32" i="42"/>
  <c r="L33" i="42"/>
  <c r="L34" i="42"/>
  <c r="L31" i="42" s="1"/>
  <c r="L35" i="42"/>
  <c r="L36" i="42"/>
  <c r="L42" i="42"/>
  <c r="L43" i="42"/>
  <c r="L41" i="42" s="1"/>
  <c r="L40" i="42" s="1"/>
  <c r="L46" i="42"/>
  <c r="L47" i="42"/>
  <c r="L48" i="42"/>
  <c r="L49" i="42"/>
  <c r="L50" i="42"/>
  <c r="L51" i="42"/>
  <c r="L52" i="42"/>
  <c r="L53" i="42"/>
  <c r="L55" i="42"/>
  <c r="L54" i="42" s="1"/>
  <c r="L56" i="42"/>
  <c r="L57" i="42"/>
  <c r="L58" i="42"/>
  <c r="L59" i="42"/>
  <c r="L60" i="42"/>
  <c r="L61" i="42"/>
  <c r="L62" i="42"/>
  <c r="L63" i="42"/>
  <c r="L64" i="42"/>
  <c r="L65" i="42"/>
  <c r="L66" i="42"/>
  <c r="L67" i="42"/>
  <c r="L68" i="42"/>
  <c r="L69" i="42"/>
  <c r="L70" i="42"/>
  <c r="L71" i="42"/>
  <c r="L72" i="42"/>
  <c r="L78" i="42"/>
  <c r="L79" i="42"/>
  <c r="L76" i="42" s="1"/>
  <c r="L84" i="42"/>
  <c r="L83" i="42" s="1"/>
  <c r="L82" i="42" s="1"/>
  <c r="L81" i="42" s="1"/>
  <c r="L85" i="42"/>
  <c r="L89" i="42"/>
  <c r="L88" i="42"/>
  <c r="L91" i="42"/>
  <c r="L90" i="42" s="1"/>
  <c r="L95" i="42"/>
  <c r="L94" i="42" s="1"/>
  <c r="L96" i="42"/>
  <c r="L98" i="42"/>
  <c r="L99" i="42"/>
  <c r="L100" i="42"/>
  <c r="L101" i="42"/>
  <c r="L97" i="42"/>
  <c r="L103" i="42"/>
  <c r="L104" i="42"/>
  <c r="L102" i="42" s="1"/>
  <c r="L106" i="42"/>
  <c r="L107" i="42"/>
  <c r="L105" i="42" s="1"/>
  <c r="I37" i="42"/>
  <c r="I6" i="42" s="1"/>
  <c r="G42" i="42"/>
  <c r="G41" i="42" s="1"/>
  <c r="G40" i="42" s="1"/>
  <c r="G43" i="42"/>
  <c r="H42" i="42"/>
  <c r="H43" i="42"/>
  <c r="H41" i="42"/>
  <c r="H40" i="42" s="1"/>
  <c r="G46" i="42"/>
  <c r="G45" i="42" s="1"/>
  <c r="G47" i="42"/>
  <c r="G48" i="42"/>
  <c r="G49" i="42"/>
  <c r="G50" i="42"/>
  <c r="G51" i="42"/>
  <c r="G52" i="42"/>
  <c r="G53" i="42"/>
  <c r="G55" i="42"/>
  <c r="G56" i="42"/>
  <c r="G57" i="42"/>
  <c r="G58" i="42"/>
  <c r="G59" i="42"/>
  <c r="G60" i="42"/>
  <c r="G61" i="42"/>
  <c r="G62" i="42"/>
  <c r="G63" i="42"/>
  <c r="G64" i="42"/>
  <c r="G65" i="42"/>
  <c r="G66" i="42"/>
  <c r="G67" i="42"/>
  <c r="G68" i="42"/>
  <c r="G69" i="42"/>
  <c r="G70" i="42"/>
  <c r="G71" i="42"/>
  <c r="G72" i="42"/>
  <c r="H46" i="42"/>
  <c r="H47" i="42"/>
  <c r="H48" i="42"/>
  <c r="H49" i="42"/>
  <c r="H50" i="42"/>
  <c r="H51" i="42"/>
  <c r="H52" i="42"/>
  <c r="H53" i="42"/>
  <c r="H55" i="42"/>
  <c r="H56" i="42"/>
  <c r="H57" i="42"/>
  <c r="H58" i="42"/>
  <c r="H59" i="42"/>
  <c r="H60" i="42"/>
  <c r="H61" i="42"/>
  <c r="H62" i="42"/>
  <c r="H63" i="42"/>
  <c r="H64" i="42"/>
  <c r="H65" i="42"/>
  <c r="H66" i="42"/>
  <c r="H67" i="42"/>
  <c r="H68" i="42"/>
  <c r="H69" i="42"/>
  <c r="H70" i="42"/>
  <c r="H71" i="42"/>
  <c r="H72" i="42"/>
  <c r="I77" i="42"/>
  <c r="I78" i="42"/>
  <c r="I79" i="42"/>
  <c r="I80" i="42"/>
  <c r="I76" i="42"/>
  <c r="G84" i="42"/>
  <c r="G85" i="42"/>
  <c r="G83" i="42" s="1"/>
  <c r="G82" i="42" s="1"/>
  <c r="G81" i="42" s="1"/>
  <c r="H84" i="42"/>
  <c r="H83" i="42" s="1"/>
  <c r="H82" i="42" s="1"/>
  <c r="H81" i="42" s="1"/>
  <c r="H85" i="42"/>
  <c r="I86" i="42"/>
  <c r="I89" i="42"/>
  <c r="I88" i="42"/>
  <c r="I91" i="42"/>
  <c r="I90" i="42" s="1"/>
  <c r="I87" i="42" s="1"/>
  <c r="I95" i="42"/>
  <c r="I94" i="42" s="1"/>
  <c r="I96" i="42"/>
  <c r="I98" i="42"/>
  <c r="I99" i="42"/>
  <c r="I100" i="42"/>
  <c r="I101" i="42"/>
  <c r="I97" i="42"/>
  <c r="I103" i="42"/>
  <c r="I104" i="42"/>
  <c r="I102" i="42" s="1"/>
  <c r="I106" i="42"/>
  <c r="I107" i="42"/>
  <c r="I105" i="42" s="1"/>
  <c r="H10" i="42"/>
  <c r="H12" i="42"/>
  <c r="H13" i="42"/>
  <c r="H15" i="42"/>
  <c r="H9" i="42" s="1"/>
  <c r="H8" i="42" s="1"/>
  <c r="H7" i="42" s="1"/>
  <c r="H6" i="42" s="1"/>
  <c r="H16" i="42"/>
  <c r="H17" i="42"/>
  <c r="H18" i="42"/>
  <c r="H19" i="42"/>
  <c r="H20" i="42"/>
  <c r="H22" i="42"/>
  <c r="H23" i="42"/>
  <c r="H24" i="42"/>
  <c r="H25" i="42"/>
  <c r="H26" i="42"/>
  <c r="H27" i="42"/>
  <c r="H28" i="42"/>
  <c r="H29" i="42"/>
  <c r="H30" i="42"/>
  <c r="H21" i="42"/>
  <c r="H32" i="42"/>
  <c r="H31" i="42" s="1"/>
  <c r="H33" i="42"/>
  <c r="H34" i="42"/>
  <c r="H35" i="42"/>
  <c r="H36" i="42"/>
  <c r="H78" i="42"/>
  <c r="H79" i="42"/>
  <c r="H76" i="42"/>
  <c r="H89" i="42"/>
  <c r="H88" i="42" s="1"/>
  <c r="H91" i="42"/>
  <c r="H90" i="42"/>
  <c r="H95" i="42"/>
  <c r="H94" i="42" s="1"/>
  <c r="H96" i="42"/>
  <c r="H98" i="42"/>
  <c r="H99" i="42"/>
  <c r="H100" i="42"/>
  <c r="H101" i="42"/>
  <c r="H103" i="42"/>
  <c r="H102" i="42" s="1"/>
  <c r="H104" i="42"/>
  <c r="H106" i="42"/>
  <c r="H105" i="42" s="1"/>
  <c r="H107" i="42"/>
  <c r="G10" i="42"/>
  <c r="G12" i="42"/>
  <c r="G9" i="42" s="1"/>
  <c r="G8" i="42" s="1"/>
  <c r="G13" i="42"/>
  <c r="G15" i="42"/>
  <c r="G16" i="42"/>
  <c r="G17" i="42"/>
  <c r="G18" i="42"/>
  <c r="G19" i="42"/>
  <c r="G20" i="42"/>
  <c r="G22" i="42"/>
  <c r="G23" i="42"/>
  <c r="G24" i="42"/>
  <c r="G21" i="42" s="1"/>
  <c r="G25" i="42"/>
  <c r="G26" i="42"/>
  <c r="G27" i="42"/>
  <c r="G28" i="42"/>
  <c r="G29" i="42"/>
  <c r="G30" i="42"/>
  <c r="G32" i="42"/>
  <c r="G33" i="42"/>
  <c r="G34" i="42"/>
  <c r="G35" i="42"/>
  <c r="G36" i="42"/>
  <c r="G78" i="42"/>
  <c r="G79" i="42"/>
  <c r="G76" i="42"/>
  <c r="G89" i="42"/>
  <c r="G88" i="42" s="1"/>
  <c r="G91" i="42"/>
  <c r="G90" i="42" s="1"/>
  <c r="G95" i="42"/>
  <c r="G94" i="42" s="1"/>
  <c r="G96" i="42"/>
  <c r="G98" i="42"/>
  <c r="G99" i="42"/>
  <c r="G100" i="42"/>
  <c r="G97" i="42" s="1"/>
  <c r="G101" i="42"/>
  <c r="G103" i="42"/>
  <c r="G104" i="42"/>
  <c r="G102" i="42"/>
  <c r="G106" i="42"/>
  <c r="G107" i="42"/>
  <c r="G105" i="42"/>
  <c r="E78" i="42"/>
  <c r="E76" i="42" s="1"/>
  <c r="E79" i="42"/>
  <c r="E89" i="42"/>
  <c r="E88" i="42"/>
  <c r="E91" i="42"/>
  <c r="E90" i="42"/>
  <c r="E95" i="42"/>
  <c r="E94" i="42" s="1"/>
  <c r="E96" i="42"/>
  <c r="E98" i="42"/>
  <c r="E97" i="42" s="1"/>
  <c r="E99" i="42"/>
  <c r="E100" i="42"/>
  <c r="E101" i="42"/>
  <c r="E103" i="42"/>
  <c r="E102" i="42" s="1"/>
  <c r="E104" i="42"/>
  <c r="E106" i="42"/>
  <c r="E107" i="42"/>
  <c r="E105" i="42"/>
  <c r="D78" i="42"/>
  <c r="D79" i="42"/>
  <c r="D76" i="42"/>
  <c r="D89" i="42"/>
  <c r="D88" i="42"/>
  <c r="D91" i="42"/>
  <c r="D90" i="42"/>
  <c r="D95" i="42"/>
  <c r="D96" i="42"/>
  <c r="D94" i="42"/>
  <c r="D87" i="42" s="1"/>
  <c r="D98" i="42"/>
  <c r="D97" i="42" s="1"/>
  <c r="D99" i="42"/>
  <c r="D100" i="42"/>
  <c r="D101" i="42"/>
  <c r="D103" i="42"/>
  <c r="D102" i="42" s="1"/>
  <c r="D104" i="42"/>
  <c r="D106" i="42"/>
  <c r="D105" i="42" s="1"/>
  <c r="D107" i="42"/>
  <c r="C78" i="42"/>
  <c r="C79" i="42"/>
  <c r="C76" i="42"/>
  <c r="C89" i="42"/>
  <c r="C88" i="42" s="1"/>
  <c r="C91" i="42"/>
  <c r="C95" i="42"/>
  <c r="P95" i="42" s="1"/>
  <c r="C96" i="42"/>
  <c r="Q96" i="42" s="1"/>
  <c r="C98" i="42"/>
  <c r="C99" i="42"/>
  <c r="C100" i="42"/>
  <c r="Q100" i="42" s="1"/>
  <c r="C101" i="42"/>
  <c r="C103" i="42"/>
  <c r="P103" i="42" s="1"/>
  <c r="C104" i="42"/>
  <c r="C102" i="42"/>
  <c r="C106" i="42"/>
  <c r="P106" i="42" s="1"/>
  <c r="C107" i="42"/>
  <c r="Q107" i="42" s="1"/>
  <c r="C105" i="42"/>
  <c r="P105" i="42" s="1"/>
  <c r="P107" i="42"/>
  <c r="N107" i="42"/>
  <c r="Q106" i="42"/>
  <c r="O106" i="42"/>
  <c r="C103" i="35"/>
  <c r="Q105" i="42"/>
  <c r="C105" i="40"/>
  <c r="Q104" i="42"/>
  <c r="P104" i="42"/>
  <c r="O104" i="42"/>
  <c r="Q103" i="42"/>
  <c r="O103" i="42"/>
  <c r="N103" i="42"/>
  <c r="C100" i="35"/>
  <c r="C102" i="40"/>
  <c r="Q101" i="42"/>
  <c r="P101" i="42"/>
  <c r="O101" i="42"/>
  <c r="N101" i="42"/>
  <c r="O100" i="42"/>
  <c r="N100" i="42"/>
  <c r="Q99" i="42"/>
  <c r="P99" i="42"/>
  <c r="Q98" i="42"/>
  <c r="P98" i="42"/>
  <c r="O98" i="42"/>
  <c r="C95" i="35"/>
  <c r="C97" i="40"/>
  <c r="P96" i="42"/>
  <c r="O96" i="42"/>
  <c r="Q95" i="42"/>
  <c r="O95" i="42"/>
  <c r="N95" i="42"/>
  <c r="C92" i="35"/>
  <c r="C94" i="40"/>
  <c r="Q93" i="42"/>
  <c r="P93" i="42"/>
  <c r="Q92" i="42"/>
  <c r="P92" i="42"/>
  <c r="O92" i="42"/>
  <c r="N92" i="42"/>
  <c r="C88" i="35"/>
  <c r="C90" i="40"/>
  <c r="Q89" i="42"/>
  <c r="P89" i="42"/>
  <c r="C86" i="35"/>
  <c r="C88" i="40"/>
  <c r="C85" i="35"/>
  <c r="C87" i="40"/>
  <c r="P86" i="42"/>
  <c r="O86" i="42"/>
  <c r="N86" i="42"/>
  <c r="Q85" i="42"/>
  <c r="P85" i="42"/>
  <c r="F85" i="42"/>
  <c r="O85" i="42"/>
  <c r="I85" i="42"/>
  <c r="Q84" i="42"/>
  <c r="P84" i="42"/>
  <c r="F84" i="42"/>
  <c r="N84" i="42"/>
  <c r="I84" i="42"/>
  <c r="C83" i="40"/>
  <c r="C82" i="40"/>
  <c r="C81" i="40"/>
  <c r="Q80" i="42"/>
  <c r="P80" i="42"/>
  <c r="O80" i="42"/>
  <c r="N80" i="42"/>
  <c r="Q79" i="42"/>
  <c r="P79" i="42"/>
  <c r="Q78" i="42"/>
  <c r="P78" i="42"/>
  <c r="O78" i="42"/>
  <c r="N78" i="42"/>
  <c r="P77" i="42"/>
  <c r="O77" i="42"/>
  <c r="N77" i="42"/>
  <c r="C76" i="40"/>
  <c r="P76" i="42"/>
  <c r="P75" i="42"/>
  <c r="P74" i="42"/>
  <c r="P73" i="42"/>
  <c r="Q72" i="42"/>
  <c r="P72" i="42"/>
  <c r="F72" i="42"/>
  <c r="N72" i="42" s="1"/>
  <c r="O72" i="42"/>
  <c r="I72" i="42"/>
  <c r="Q71" i="42"/>
  <c r="P71" i="42"/>
  <c r="F71" i="42"/>
  <c r="O71" i="42"/>
  <c r="N71" i="42"/>
  <c r="I71" i="42"/>
  <c r="Q70" i="42"/>
  <c r="P70" i="42"/>
  <c r="F70" i="42"/>
  <c r="N70" i="42" s="1"/>
  <c r="O70" i="42"/>
  <c r="I70" i="42"/>
  <c r="Q69" i="42"/>
  <c r="P69" i="42"/>
  <c r="F69" i="42"/>
  <c r="N69" i="42"/>
  <c r="I69" i="42"/>
  <c r="Q68" i="42"/>
  <c r="P68" i="42"/>
  <c r="F68" i="42"/>
  <c r="N68" i="42" s="1"/>
  <c r="O68" i="42"/>
  <c r="I68" i="42"/>
  <c r="Q67" i="42"/>
  <c r="P67" i="42"/>
  <c r="F67" i="42"/>
  <c r="N67" i="42"/>
  <c r="I67" i="42"/>
  <c r="Q66" i="42"/>
  <c r="P66" i="42"/>
  <c r="F66" i="42"/>
  <c r="N66" i="42" s="1"/>
  <c r="O66" i="42"/>
  <c r="I66" i="42"/>
  <c r="Q65" i="42"/>
  <c r="F65" i="42"/>
  <c r="N65" i="42"/>
  <c r="I65" i="42"/>
  <c r="Q64" i="42"/>
  <c r="P64" i="42"/>
  <c r="F64" i="42"/>
  <c r="N64" i="42" s="1"/>
  <c r="O64" i="42"/>
  <c r="I64" i="42"/>
  <c r="Q63" i="42"/>
  <c r="F63" i="42"/>
  <c r="O63" i="42"/>
  <c r="N63" i="42"/>
  <c r="I63" i="42"/>
  <c r="Q62" i="42"/>
  <c r="P62" i="42"/>
  <c r="F62" i="42"/>
  <c r="N62" i="42" s="1"/>
  <c r="O62" i="42"/>
  <c r="I62" i="42"/>
  <c r="Q61" i="42"/>
  <c r="F61" i="42"/>
  <c r="O61" i="42"/>
  <c r="N61" i="42"/>
  <c r="I61" i="42"/>
  <c r="Q60" i="42"/>
  <c r="P60" i="42"/>
  <c r="F60" i="42"/>
  <c r="N60" i="42" s="1"/>
  <c r="O60" i="42"/>
  <c r="I60" i="42"/>
  <c r="Q59" i="42"/>
  <c r="P59" i="42"/>
  <c r="F59" i="42"/>
  <c r="O59" i="42"/>
  <c r="N59" i="42"/>
  <c r="I59" i="42"/>
  <c r="Q58" i="42"/>
  <c r="P58" i="42"/>
  <c r="F58" i="42"/>
  <c r="N58" i="42" s="1"/>
  <c r="O58" i="42"/>
  <c r="I58" i="42"/>
  <c r="Q57" i="42"/>
  <c r="P57" i="42"/>
  <c r="F57" i="42"/>
  <c r="N57" i="42"/>
  <c r="I57" i="42"/>
  <c r="Q56" i="42"/>
  <c r="P56" i="42"/>
  <c r="F56" i="42"/>
  <c r="N56" i="42" s="1"/>
  <c r="O56" i="42"/>
  <c r="I56" i="42"/>
  <c r="Q55" i="42"/>
  <c r="P55" i="42"/>
  <c r="F55" i="42"/>
  <c r="N55" i="42"/>
  <c r="I55" i="42"/>
  <c r="C54" i="40"/>
  <c r="Q53" i="42"/>
  <c r="P53" i="42"/>
  <c r="F53" i="42"/>
  <c r="N53" i="42"/>
  <c r="I53" i="42"/>
  <c r="Q52" i="42"/>
  <c r="P52" i="42"/>
  <c r="F52" i="42"/>
  <c r="N52" i="42" s="1"/>
  <c r="O52" i="42"/>
  <c r="I52" i="42"/>
  <c r="Q51" i="42"/>
  <c r="F51" i="42"/>
  <c r="O51" i="42"/>
  <c r="N51" i="42"/>
  <c r="I51" i="42"/>
  <c r="Q50" i="42"/>
  <c r="P50" i="42"/>
  <c r="O50" i="42"/>
  <c r="N50" i="42"/>
  <c r="I50" i="42"/>
  <c r="Q49" i="42"/>
  <c r="P49" i="42"/>
  <c r="F49" i="42"/>
  <c r="O49" i="42" s="1"/>
  <c r="I49" i="42"/>
  <c r="Q48" i="42"/>
  <c r="P48" i="42"/>
  <c r="F48" i="42"/>
  <c r="O48" i="42" s="1"/>
  <c r="N48" i="42"/>
  <c r="I48" i="42"/>
  <c r="Q47" i="42"/>
  <c r="P47" i="42"/>
  <c r="F47" i="42"/>
  <c r="O47" i="42" s="1"/>
  <c r="I47" i="42"/>
  <c r="Q46" i="42"/>
  <c r="P46" i="42"/>
  <c r="F46" i="42"/>
  <c r="O46" i="42" s="1"/>
  <c r="I46" i="42"/>
  <c r="C45" i="40"/>
  <c r="C44" i="40" s="1"/>
  <c r="Q43" i="42"/>
  <c r="P43" i="42"/>
  <c r="F43" i="42"/>
  <c r="N43" i="42" s="1"/>
  <c r="I43" i="42"/>
  <c r="Q42" i="42"/>
  <c r="P42" i="42"/>
  <c r="F42" i="42"/>
  <c r="O42" i="42"/>
  <c r="N42" i="42"/>
  <c r="I42" i="42"/>
  <c r="C41" i="40"/>
  <c r="P38" i="42"/>
  <c r="O38" i="42"/>
  <c r="N38" i="42"/>
  <c r="Q37" i="42"/>
  <c r="P37" i="42"/>
  <c r="O37" i="42"/>
  <c r="N37" i="42"/>
  <c r="Q36" i="42"/>
  <c r="P36" i="42"/>
  <c r="F36" i="42"/>
  <c r="N36" i="42" s="1"/>
  <c r="O36" i="42"/>
  <c r="I36" i="42"/>
  <c r="Q35" i="42"/>
  <c r="F35" i="42"/>
  <c r="O35" i="42"/>
  <c r="N35" i="42"/>
  <c r="I35" i="42"/>
  <c r="Q34" i="42"/>
  <c r="P34" i="42"/>
  <c r="F34" i="42"/>
  <c r="N34" i="42" s="1"/>
  <c r="O34" i="42"/>
  <c r="I34" i="42"/>
  <c r="Q33" i="42"/>
  <c r="P33" i="42"/>
  <c r="F33" i="42"/>
  <c r="O33" i="42"/>
  <c r="N33" i="42"/>
  <c r="I33" i="42"/>
  <c r="Q32" i="42"/>
  <c r="P32" i="42"/>
  <c r="F32" i="42"/>
  <c r="O32" i="42"/>
  <c r="I32" i="42"/>
  <c r="C31" i="40"/>
  <c r="Q30" i="42"/>
  <c r="P30" i="42"/>
  <c r="F30" i="42"/>
  <c r="O30" i="42" s="1"/>
  <c r="N30" i="42"/>
  <c r="I30" i="42"/>
  <c r="Q29" i="42"/>
  <c r="P29" i="42"/>
  <c r="F29" i="42"/>
  <c r="N29" i="42"/>
  <c r="I29" i="42"/>
  <c r="Q28" i="42"/>
  <c r="P28" i="42"/>
  <c r="F28" i="42"/>
  <c r="O28" i="42" s="1"/>
  <c r="N28" i="42"/>
  <c r="I28" i="42"/>
  <c r="Q27" i="42"/>
  <c r="P27" i="42"/>
  <c r="F27" i="42"/>
  <c r="O27" i="42" s="1"/>
  <c r="N27" i="42"/>
  <c r="I27" i="42"/>
  <c r="Q26" i="42"/>
  <c r="P26" i="42"/>
  <c r="F26" i="42"/>
  <c r="O26" i="42" s="1"/>
  <c r="N26" i="42"/>
  <c r="I26" i="42"/>
  <c r="Q25" i="42"/>
  <c r="P25" i="42"/>
  <c r="F25" i="42"/>
  <c r="O25" i="42" s="1"/>
  <c r="N25" i="42"/>
  <c r="I25" i="42"/>
  <c r="Q24" i="42"/>
  <c r="P24" i="42"/>
  <c r="F24" i="42"/>
  <c r="O24" i="42" s="1"/>
  <c r="N24" i="42"/>
  <c r="I24" i="42"/>
  <c r="Q23" i="42"/>
  <c r="P23" i="42"/>
  <c r="F23" i="42"/>
  <c r="O23" i="42" s="1"/>
  <c r="N23" i="42"/>
  <c r="I23" i="42"/>
  <c r="Q22" i="42"/>
  <c r="P22" i="42"/>
  <c r="F22" i="42"/>
  <c r="O22" i="42" s="1"/>
  <c r="N22" i="42"/>
  <c r="I22" i="42"/>
  <c r="C21" i="40"/>
  <c r="Q20" i="42"/>
  <c r="F20" i="42"/>
  <c r="O20" i="42" s="1"/>
  <c r="I20" i="42"/>
  <c r="I9" i="42" s="1"/>
  <c r="Q19" i="42"/>
  <c r="P19" i="42"/>
  <c r="F19" i="42"/>
  <c r="O19" i="42" s="1"/>
  <c r="I19" i="42"/>
  <c r="Q18" i="42"/>
  <c r="P18" i="42"/>
  <c r="F18" i="42"/>
  <c r="I18" i="42"/>
  <c r="Q17" i="42"/>
  <c r="P17" i="42"/>
  <c r="F17" i="42"/>
  <c r="O17" i="42" s="1"/>
  <c r="I17" i="42"/>
  <c r="Q16" i="42"/>
  <c r="P16" i="42"/>
  <c r="F16" i="42"/>
  <c r="O16" i="42" s="1"/>
  <c r="I16" i="42"/>
  <c r="Q15" i="42"/>
  <c r="P15" i="42"/>
  <c r="F15" i="42"/>
  <c r="O15" i="42" s="1"/>
  <c r="I15" i="42"/>
  <c r="Q14" i="42"/>
  <c r="P14" i="42"/>
  <c r="O14" i="42"/>
  <c r="N14" i="42"/>
  <c r="Q13" i="42"/>
  <c r="P13" i="42"/>
  <c r="F13" i="42"/>
  <c r="O13" i="42"/>
  <c r="N13" i="42"/>
  <c r="I13" i="42"/>
  <c r="Q12" i="42"/>
  <c r="P12" i="42"/>
  <c r="F12" i="42"/>
  <c r="O12" i="42" s="1"/>
  <c r="N12" i="42"/>
  <c r="I12" i="42"/>
  <c r="Q11" i="42"/>
  <c r="P11" i="42"/>
  <c r="O11" i="42"/>
  <c r="N11" i="42"/>
  <c r="Q10" i="42"/>
  <c r="P10" i="42"/>
  <c r="F10" i="42"/>
  <c r="O10" i="42"/>
  <c r="N10" i="42"/>
  <c r="I10" i="42"/>
  <c r="F9" i="42"/>
  <c r="F50" i="41"/>
  <c r="D50" i="41"/>
  <c r="C107" i="41"/>
  <c r="P107" i="41"/>
  <c r="C106" i="41"/>
  <c r="P106" i="41" s="1"/>
  <c r="C104" i="41"/>
  <c r="P104" i="41" s="1"/>
  <c r="C103" i="41"/>
  <c r="P103" i="41" s="1"/>
  <c r="C101" i="41"/>
  <c r="P101" i="41"/>
  <c r="C100" i="41"/>
  <c r="P100" i="41" s="1"/>
  <c r="C99" i="41"/>
  <c r="P99" i="41"/>
  <c r="C98" i="41"/>
  <c r="P98" i="41" s="1"/>
  <c r="C97" i="41"/>
  <c r="P97" i="41" s="1"/>
  <c r="C96" i="41"/>
  <c r="P96" i="41"/>
  <c r="C95" i="41"/>
  <c r="P95" i="41"/>
  <c r="C94" i="41"/>
  <c r="P94" i="41" s="1"/>
  <c r="P93" i="41"/>
  <c r="P92" i="41"/>
  <c r="C91" i="41"/>
  <c r="P91" i="41" s="1"/>
  <c r="C90" i="41"/>
  <c r="C89" i="41"/>
  <c r="P89" i="41"/>
  <c r="C88" i="41"/>
  <c r="P88" i="41"/>
  <c r="P86" i="41"/>
  <c r="C85" i="41"/>
  <c r="P85" i="41"/>
  <c r="C84" i="41"/>
  <c r="P84" i="41"/>
  <c r="C83" i="41"/>
  <c r="P83" i="41" s="1"/>
  <c r="C82" i="41"/>
  <c r="P80" i="41"/>
  <c r="C79" i="41"/>
  <c r="P79" i="41"/>
  <c r="C78" i="41"/>
  <c r="P78" i="41" s="1"/>
  <c r="P77" i="41"/>
  <c r="P75" i="41"/>
  <c r="P74" i="41"/>
  <c r="P73" i="41"/>
  <c r="C72" i="41"/>
  <c r="P72" i="41" s="1"/>
  <c r="C71" i="41"/>
  <c r="P71" i="41"/>
  <c r="C70" i="41"/>
  <c r="P70" i="41" s="1"/>
  <c r="C69" i="41"/>
  <c r="P69" i="41" s="1"/>
  <c r="C68" i="41"/>
  <c r="P68" i="41"/>
  <c r="C67" i="41"/>
  <c r="P67" i="41"/>
  <c r="C66" i="41"/>
  <c r="P66" i="41" s="1"/>
  <c r="C65" i="41"/>
  <c r="P65" i="41"/>
  <c r="C64" i="41"/>
  <c r="P64" i="41" s="1"/>
  <c r="C63" i="41"/>
  <c r="P63" i="41" s="1"/>
  <c r="C62" i="41"/>
  <c r="P62" i="41"/>
  <c r="C61" i="41"/>
  <c r="P61" i="41"/>
  <c r="C60" i="41"/>
  <c r="P60" i="41" s="1"/>
  <c r="C59" i="41"/>
  <c r="P59" i="41"/>
  <c r="C58" i="41"/>
  <c r="P58" i="41" s="1"/>
  <c r="C57" i="41"/>
  <c r="C54" i="41" s="1"/>
  <c r="P54" i="41" s="1"/>
  <c r="C56" i="41"/>
  <c r="P56" i="41"/>
  <c r="C55" i="41"/>
  <c r="P55" i="41"/>
  <c r="C53" i="41"/>
  <c r="P53" i="41"/>
  <c r="C52" i="41"/>
  <c r="P52" i="41" s="1"/>
  <c r="C51" i="41"/>
  <c r="P51" i="41" s="1"/>
  <c r="P50" i="41"/>
  <c r="C49" i="41"/>
  <c r="P49" i="41" s="1"/>
  <c r="C48" i="41"/>
  <c r="P48" i="41"/>
  <c r="C47" i="41"/>
  <c r="P47" i="41"/>
  <c r="C46" i="41"/>
  <c r="P46" i="41"/>
  <c r="C43" i="41"/>
  <c r="P43" i="41" s="1"/>
  <c r="C42" i="41"/>
  <c r="P42" i="41"/>
  <c r="P38" i="41"/>
  <c r="P37" i="41"/>
  <c r="C36" i="41"/>
  <c r="P36" i="41" s="1"/>
  <c r="C35" i="41"/>
  <c r="P35" i="41"/>
  <c r="C34" i="41"/>
  <c r="P34" i="41"/>
  <c r="C33" i="41"/>
  <c r="P33" i="41"/>
  <c r="C32" i="41"/>
  <c r="P32" i="41"/>
  <c r="C30" i="41"/>
  <c r="P30" i="41" s="1"/>
  <c r="C29" i="41"/>
  <c r="P29" i="41"/>
  <c r="C28" i="41"/>
  <c r="P28" i="41"/>
  <c r="C27" i="41"/>
  <c r="P27" i="41"/>
  <c r="C26" i="41"/>
  <c r="P26" i="41"/>
  <c r="C25" i="41"/>
  <c r="P25" i="41" s="1"/>
  <c r="C24" i="41"/>
  <c r="P24" i="41" s="1"/>
  <c r="C23" i="41"/>
  <c r="P23" i="41"/>
  <c r="C22" i="41"/>
  <c r="P22" i="41" s="1"/>
  <c r="C20" i="41"/>
  <c r="P20" i="41"/>
  <c r="C19" i="41"/>
  <c r="P19" i="41" s="1"/>
  <c r="C18" i="41"/>
  <c r="P18" i="41" s="1"/>
  <c r="C17" i="41"/>
  <c r="P17" i="41"/>
  <c r="C16" i="41"/>
  <c r="P16" i="41"/>
  <c r="C15" i="41"/>
  <c r="P15" i="41"/>
  <c r="P14" i="41"/>
  <c r="C13" i="41"/>
  <c r="P13" i="41" s="1"/>
  <c r="C12" i="41"/>
  <c r="P12" i="41"/>
  <c r="P11" i="41"/>
  <c r="C10" i="41"/>
  <c r="C9" i="41" s="1"/>
  <c r="P10" i="41"/>
  <c r="U77" i="18"/>
  <c r="Q77" i="18"/>
  <c r="M98" i="41"/>
  <c r="M99" i="41"/>
  <c r="M97" i="41" s="1"/>
  <c r="M100" i="41"/>
  <c r="M101" i="41"/>
  <c r="M89" i="41"/>
  <c r="M88" i="41"/>
  <c r="M87" i="41" s="1"/>
  <c r="M91" i="41"/>
  <c r="M90" i="41"/>
  <c r="M95" i="41"/>
  <c r="M94" i="41" s="1"/>
  <c r="M96" i="41"/>
  <c r="M103" i="41"/>
  <c r="M104" i="41"/>
  <c r="M102" i="41" s="1"/>
  <c r="M106" i="41"/>
  <c r="M105" i="41" s="1"/>
  <c r="M107" i="41"/>
  <c r="M10" i="41"/>
  <c r="M12" i="41"/>
  <c r="M9" i="41" s="1"/>
  <c r="M8" i="41" s="1"/>
  <c r="M7" i="41" s="1"/>
  <c r="M6" i="41" s="1"/>
  <c r="M13" i="41"/>
  <c r="M15" i="41"/>
  <c r="M16" i="41"/>
  <c r="M17" i="41"/>
  <c r="M18" i="41"/>
  <c r="M19" i="41"/>
  <c r="M20" i="41"/>
  <c r="M22" i="41"/>
  <c r="M21" i="41" s="1"/>
  <c r="M23" i="41"/>
  <c r="M24" i="41"/>
  <c r="M25" i="41"/>
  <c r="M26" i="41"/>
  <c r="M27" i="41"/>
  <c r="M28" i="41"/>
  <c r="M29" i="41"/>
  <c r="M30" i="41"/>
  <c r="M32" i="41"/>
  <c r="M33" i="41"/>
  <c r="M34" i="41"/>
  <c r="M31" i="41" s="1"/>
  <c r="M35" i="41"/>
  <c r="M36" i="41"/>
  <c r="M42" i="41"/>
  <c r="M43" i="41"/>
  <c r="M41" i="41" s="1"/>
  <c r="M40" i="41" s="1"/>
  <c r="M46" i="41"/>
  <c r="M47" i="41"/>
  <c r="M48" i="41"/>
  <c r="M49" i="41"/>
  <c r="M50" i="41"/>
  <c r="M51" i="41"/>
  <c r="M52" i="41"/>
  <c r="M53" i="41"/>
  <c r="M55" i="41"/>
  <c r="M56" i="41"/>
  <c r="M57" i="41"/>
  <c r="M58" i="41"/>
  <c r="M59" i="41"/>
  <c r="M60" i="41"/>
  <c r="M61" i="41"/>
  <c r="M62" i="41"/>
  <c r="M63" i="41"/>
  <c r="M64" i="41"/>
  <c r="M65" i="41"/>
  <c r="M66" i="41"/>
  <c r="M67" i="41"/>
  <c r="M68" i="41"/>
  <c r="M69" i="41"/>
  <c r="M70" i="41"/>
  <c r="M71" i="41"/>
  <c r="M72" i="41"/>
  <c r="M78" i="41"/>
  <c r="M79" i="41"/>
  <c r="M76" i="41"/>
  <c r="M84" i="41"/>
  <c r="M85" i="41"/>
  <c r="M83" i="41"/>
  <c r="M82" i="41" s="1"/>
  <c r="M81" i="41" s="1"/>
  <c r="L98" i="41"/>
  <c r="L97" i="41" s="1"/>
  <c r="L99" i="41"/>
  <c r="L100" i="41"/>
  <c r="L101" i="41"/>
  <c r="L89" i="41"/>
  <c r="L88" i="41"/>
  <c r="L91" i="41"/>
  <c r="L90" i="41" s="1"/>
  <c r="L95" i="41"/>
  <c r="L94" i="41" s="1"/>
  <c r="L96" i="41"/>
  <c r="L103" i="41"/>
  <c r="L102" i="41" s="1"/>
  <c r="L104" i="41"/>
  <c r="L106" i="41"/>
  <c r="L105" i="41" s="1"/>
  <c r="L107" i="41"/>
  <c r="L10" i="41"/>
  <c r="L12" i="41"/>
  <c r="L13" i="41"/>
  <c r="L9" i="41" s="1"/>
  <c r="L8" i="41" s="1"/>
  <c r="L15" i="41"/>
  <c r="L16" i="41"/>
  <c r="L17" i="41"/>
  <c r="L18" i="41"/>
  <c r="L19" i="41"/>
  <c r="L20" i="41"/>
  <c r="L22" i="41"/>
  <c r="L21" i="41" s="1"/>
  <c r="L23" i="41"/>
  <c r="L24" i="41"/>
  <c r="L25" i="41"/>
  <c r="L26" i="41"/>
  <c r="L27" i="41"/>
  <c r="L28" i="41"/>
  <c r="L29" i="41"/>
  <c r="L30" i="41"/>
  <c r="L32" i="41"/>
  <c r="L33" i="41"/>
  <c r="L34" i="41"/>
  <c r="L35" i="41"/>
  <c r="L36" i="41"/>
  <c r="L31" i="41"/>
  <c r="L42" i="41"/>
  <c r="L41" i="41" s="1"/>
  <c r="L40" i="41" s="1"/>
  <c r="L43" i="41"/>
  <c r="L46" i="41"/>
  <c r="L47" i="41"/>
  <c r="L48" i="41"/>
  <c r="L49" i="41"/>
  <c r="L50" i="41"/>
  <c r="L51" i="41"/>
  <c r="L45" i="41" s="1"/>
  <c r="L52" i="41"/>
  <c r="L53" i="41"/>
  <c r="L55" i="41"/>
  <c r="L56" i="41"/>
  <c r="L57" i="41"/>
  <c r="L58" i="41"/>
  <c r="L54" i="41" s="1"/>
  <c r="L59" i="41"/>
  <c r="L60" i="41"/>
  <c r="L61" i="41"/>
  <c r="L62" i="41"/>
  <c r="L63" i="41"/>
  <c r="L64" i="41"/>
  <c r="L65" i="41"/>
  <c r="L66" i="41"/>
  <c r="L67" i="41"/>
  <c r="L68" i="41"/>
  <c r="L69" i="41"/>
  <c r="L70" i="41"/>
  <c r="L71" i="41"/>
  <c r="L72" i="41"/>
  <c r="L78" i="41"/>
  <c r="L79" i="41"/>
  <c r="L76" i="41"/>
  <c r="L84" i="41"/>
  <c r="L85" i="41"/>
  <c r="L83" i="41"/>
  <c r="L82" i="41"/>
  <c r="L81" i="41" s="1"/>
  <c r="K98" i="41"/>
  <c r="K97" i="41" s="1"/>
  <c r="K99" i="41"/>
  <c r="K100" i="41"/>
  <c r="K101" i="41"/>
  <c r="K89" i="41"/>
  <c r="K88" i="41"/>
  <c r="K91" i="41"/>
  <c r="K90" i="41" s="1"/>
  <c r="K95" i="41"/>
  <c r="O96" i="41" s="1"/>
  <c r="K96" i="41"/>
  <c r="K103" i="41"/>
  <c r="K102" i="41" s="1"/>
  <c r="K104" i="41"/>
  <c r="K106" i="41"/>
  <c r="K105" i="41" s="1"/>
  <c r="O105" i="41" s="1"/>
  <c r="K107" i="41"/>
  <c r="K10" i="41"/>
  <c r="K9" i="41" s="1"/>
  <c r="K8" i="41" s="1"/>
  <c r="K12" i="41"/>
  <c r="K13" i="41"/>
  <c r="K15" i="41"/>
  <c r="K16" i="41"/>
  <c r="K17" i="41"/>
  <c r="K18" i="41"/>
  <c r="K19" i="41"/>
  <c r="K20" i="41"/>
  <c r="K22" i="41"/>
  <c r="K23" i="41"/>
  <c r="K24" i="41"/>
  <c r="K25" i="41"/>
  <c r="K21" i="41" s="1"/>
  <c r="K26" i="41"/>
  <c r="K27" i="41"/>
  <c r="K28" i="41"/>
  <c r="K29" i="41"/>
  <c r="K30" i="41"/>
  <c r="K32" i="41"/>
  <c r="K33" i="41"/>
  <c r="K34" i="41"/>
  <c r="K35" i="41"/>
  <c r="K36" i="41"/>
  <c r="K31" i="41"/>
  <c r="K42" i="41"/>
  <c r="K41" i="41" s="1"/>
  <c r="K43" i="41"/>
  <c r="K40" i="41"/>
  <c r="K46" i="41"/>
  <c r="K47" i="41"/>
  <c r="K48" i="41"/>
  <c r="K49" i="41"/>
  <c r="K50" i="41"/>
  <c r="K51" i="41"/>
  <c r="K52" i="41"/>
  <c r="K53" i="41"/>
  <c r="K45" i="41"/>
  <c r="K55" i="41"/>
  <c r="K56" i="41"/>
  <c r="K57" i="41"/>
  <c r="K58" i="41"/>
  <c r="K59" i="41"/>
  <c r="K60" i="41"/>
  <c r="K61" i="41"/>
  <c r="K62" i="41"/>
  <c r="K63" i="41"/>
  <c r="K64" i="41"/>
  <c r="K65" i="41"/>
  <c r="K66" i="41"/>
  <c r="O66" i="41" s="1"/>
  <c r="K67" i="41"/>
  <c r="K68" i="41"/>
  <c r="K69" i="41"/>
  <c r="K70" i="41"/>
  <c r="K71" i="41"/>
  <c r="K72" i="41"/>
  <c r="K78" i="41"/>
  <c r="K79" i="41"/>
  <c r="K76" i="41"/>
  <c r="K84" i="41"/>
  <c r="K85" i="41"/>
  <c r="K83" i="41"/>
  <c r="K82" i="41" s="1"/>
  <c r="K81" i="41" s="1"/>
  <c r="J98" i="41"/>
  <c r="J97" i="41" s="1"/>
  <c r="J99" i="41"/>
  <c r="J100" i="41"/>
  <c r="J101" i="41"/>
  <c r="N100" i="41" s="1"/>
  <c r="J89" i="41"/>
  <c r="J88" i="41"/>
  <c r="J91" i="41"/>
  <c r="J90" i="41"/>
  <c r="J95" i="41"/>
  <c r="J94" i="41" s="1"/>
  <c r="J96" i="41"/>
  <c r="J103" i="41"/>
  <c r="J104" i="41"/>
  <c r="J106" i="41"/>
  <c r="J105" i="41" s="1"/>
  <c r="J107" i="41"/>
  <c r="J10" i="41"/>
  <c r="J12" i="41"/>
  <c r="J13" i="41"/>
  <c r="J15" i="41"/>
  <c r="J16" i="41"/>
  <c r="J17" i="41"/>
  <c r="N17" i="41" s="1"/>
  <c r="J18" i="41"/>
  <c r="J19" i="41"/>
  <c r="J20" i="41"/>
  <c r="J22" i="41"/>
  <c r="J21" i="41" s="1"/>
  <c r="J23" i="41"/>
  <c r="J24" i="41"/>
  <c r="J25" i="41"/>
  <c r="J26" i="41"/>
  <c r="J27" i="41"/>
  <c r="J28" i="41"/>
  <c r="J29" i="41"/>
  <c r="J30" i="41"/>
  <c r="J32" i="41"/>
  <c r="J33" i="41"/>
  <c r="J31" i="41" s="1"/>
  <c r="J34" i="41"/>
  <c r="J35" i="41"/>
  <c r="J36" i="41"/>
  <c r="J42" i="41"/>
  <c r="J41" i="41" s="1"/>
  <c r="J43" i="41"/>
  <c r="J40" i="41"/>
  <c r="J46" i="41"/>
  <c r="J47" i="41"/>
  <c r="J48" i="41"/>
  <c r="J45" i="41" s="1"/>
  <c r="J49" i="41"/>
  <c r="J50" i="41"/>
  <c r="J51" i="41"/>
  <c r="J52" i="41"/>
  <c r="J53" i="41"/>
  <c r="J55" i="41"/>
  <c r="J56" i="41"/>
  <c r="J57" i="41"/>
  <c r="N57" i="41" s="1"/>
  <c r="J58" i="41"/>
  <c r="J59" i="41"/>
  <c r="J60" i="41"/>
  <c r="J61" i="41"/>
  <c r="J62" i="41"/>
  <c r="J63" i="41"/>
  <c r="J64" i="41"/>
  <c r="J65" i="41"/>
  <c r="J66" i="41"/>
  <c r="J67" i="41"/>
  <c r="J68" i="41"/>
  <c r="J69" i="41"/>
  <c r="N69" i="41" s="1"/>
  <c r="J70" i="41"/>
  <c r="J71" i="41"/>
  <c r="J72" i="41"/>
  <c r="J78" i="41"/>
  <c r="J79" i="41"/>
  <c r="J76" i="41"/>
  <c r="J84" i="41"/>
  <c r="J85" i="41"/>
  <c r="J83" i="41"/>
  <c r="J82" i="41" s="1"/>
  <c r="J81" i="41" s="1"/>
  <c r="D46" i="41"/>
  <c r="D47" i="41"/>
  <c r="D48" i="41"/>
  <c r="D49" i="41"/>
  <c r="D51" i="41"/>
  <c r="D52" i="41"/>
  <c r="D53" i="41"/>
  <c r="D55" i="41"/>
  <c r="D54" i="41" s="1"/>
  <c r="D56" i="41"/>
  <c r="D57" i="41"/>
  <c r="D58" i="41"/>
  <c r="D59" i="41"/>
  <c r="D60" i="41"/>
  <c r="D61" i="41"/>
  <c r="D62" i="41"/>
  <c r="D63" i="41"/>
  <c r="D64" i="41"/>
  <c r="D65" i="41"/>
  <c r="D66" i="41"/>
  <c r="D67" i="41"/>
  <c r="D68" i="41"/>
  <c r="D69" i="41"/>
  <c r="D70" i="41"/>
  <c r="D71" i="41"/>
  <c r="D72" i="41"/>
  <c r="E46" i="41"/>
  <c r="E47" i="41"/>
  <c r="E48" i="41"/>
  <c r="E49" i="41"/>
  <c r="E50" i="41"/>
  <c r="E51" i="41"/>
  <c r="E52" i="41"/>
  <c r="E53" i="41"/>
  <c r="E55" i="41"/>
  <c r="E56" i="41"/>
  <c r="E57" i="41"/>
  <c r="E58" i="41"/>
  <c r="E59" i="41"/>
  <c r="E60" i="41"/>
  <c r="E61" i="41"/>
  <c r="E62" i="41"/>
  <c r="E63" i="41"/>
  <c r="E64" i="41"/>
  <c r="E65" i="41"/>
  <c r="E66" i="41"/>
  <c r="E67" i="41"/>
  <c r="E68" i="41"/>
  <c r="E69" i="41"/>
  <c r="E70" i="41"/>
  <c r="E71" i="41"/>
  <c r="E72" i="41"/>
  <c r="G46" i="41"/>
  <c r="G47" i="41"/>
  <c r="G48" i="41"/>
  <c r="G49" i="41"/>
  <c r="G50" i="41"/>
  <c r="G51" i="41"/>
  <c r="G52" i="41"/>
  <c r="G53" i="41"/>
  <c r="G45" i="41"/>
  <c r="G55" i="41"/>
  <c r="G56" i="41"/>
  <c r="G57" i="41"/>
  <c r="G54" i="41" s="1"/>
  <c r="G58" i="41"/>
  <c r="G59" i="41"/>
  <c r="G60" i="41"/>
  <c r="G61" i="41"/>
  <c r="G62" i="41"/>
  <c r="G63" i="41"/>
  <c r="G64" i="41"/>
  <c r="G65" i="41"/>
  <c r="G66" i="41"/>
  <c r="G67" i="41"/>
  <c r="G68" i="41"/>
  <c r="G69" i="41"/>
  <c r="G70" i="41"/>
  <c r="G71" i="41"/>
  <c r="G72" i="41"/>
  <c r="H46" i="41"/>
  <c r="H45" i="41" s="1"/>
  <c r="H47" i="41"/>
  <c r="H48" i="41"/>
  <c r="H49" i="41"/>
  <c r="H50" i="41"/>
  <c r="H51" i="41"/>
  <c r="H52" i="41"/>
  <c r="H53" i="41"/>
  <c r="H55" i="41"/>
  <c r="H56" i="41"/>
  <c r="H57" i="41"/>
  <c r="H58" i="41"/>
  <c r="H59" i="41"/>
  <c r="H60" i="41"/>
  <c r="H61" i="41"/>
  <c r="H62" i="41"/>
  <c r="H63" i="41"/>
  <c r="H64" i="41"/>
  <c r="H65" i="41"/>
  <c r="H66" i="41"/>
  <c r="H67" i="41"/>
  <c r="H68" i="41"/>
  <c r="H69" i="41"/>
  <c r="H70" i="41"/>
  <c r="H71" i="41"/>
  <c r="H72" i="41"/>
  <c r="D42" i="41"/>
  <c r="D41" i="41" s="1"/>
  <c r="D40" i="41" s="1"/>
  <c r="D43" i="41"/>
  <c r="E42" i="41"/>
  <c r="E43" i="41"/>
  <c r="E41" i="41"/>
  <c r="E40" i="41" s="1"/>
  <c r="G42" i="41"/>
  <c r="G41" i="41" s="1"/>
  <c r="G43" i="41"/>
  <c r="G40" i="41"/>
  <c r="H42" i="41"/>
  <c r="H43" i="41"/>
  <c r="H41" i="41"/>
  <c r="H40" i="41"/>
  <c r="I78" i="41"/>
  <c r="I79" i="41"/>
  <c r="F77" i="41"/>
  <c r="F80" i="41"/>
  <c r="N80" i="41" s="1"/>
  <c r="I80" i="41"/>
  <c r="D84" i="41"/>
  <c r="D85" i="41"/>
  <c r="D83" i="41"/>
  <c r="D82" i="41" s="1"/>
  <c r="D81" i="41" s="1"/>
  <c r="E84" i="41"/>
  <c r="E83" i="41" s="1"/>
  <c r="E82" i="41" s="1"/>
  <c r="E81" i="41" s="1"/>
  <c r="E85" i="41"/>
  <c r="G84" i="41"/>
  <c r="G85" i="41"/>
  <c r="H84" i="41"/>
  <c r="H85" i="41"/>
  <c r="F86" i="41"/>
  <c r="I86" i="41"/>
  <c r="F37" i="41"/>
  <c r="N37" i="41" s="1"/>
  <c r="I98" i="41"/>
  <c r="I99" i="41"/>
  <c r="I100" i="41"/>
  <c r="I101" i="41"/>
  <c r="I89" i="41"/>
  <c r="I88" i="41"/>
  <c r="I91" i="41"/>
  <c r="I90" i="41"/>
  <c r="I95" i="41"/>
  <c r="I94" i="41" s="1"/>
  <c r="I96" i="41"/>
  <c r="I103" i="41"/>
  <c r="I102" i="41" s="1"/>
  <c r="I104" i="41"/>
  <c r="I106" i="41"/>
  <c r="I105" i="41" s="1"/>
  <c r="I107" i="41"/>
  <c r="H98" i="41"/>
  <c r="H97" i="41" s="1"/>
  <c r="H99" i="41"/>
  <c r="H100" i="41"/>
  <c r="H101" i="41"/>
  <c r="H89" i="41"/>
  <c r="H88" i="41"/>
  <c r="H91" i="41"/>
  <c r="H90" i="41" s="1"/>
  <c r="H95" i="41"/>
  <c r="H94" i="41" s="1"/>
  <c r="H96" i="41"/>
  <c r="H103" i="41"/>
  <c r="H102" i="41" s="1"/>
  <c r="H104" i="41"/>
  <c r="H106" i="41"/>
  <c r="H107" i="41"/>
  <c r="H10" i="41"/>
  <c r="H12" i="41"/>
  <c r="H13" i="41"/>
  <c r="H9" i="41" s="1"/>
  <c r="H8" i="41" s="1"/>
  <c r="H15" i="41"/>
  <c r="H16" i="41"/>
  <c r="H17" i="41"/>
  <c r="H18" i="41"/>
  <c r="H19" i="41"/>
  <c r="H20" i="41"/>
  <c r="H22" i="41"/>
  <c r="H23" i="41"/>
  <c r="H24" i="41"/>
  <c r="H25" i="41"/>
  <c r="H26" i="41"/>
  <c r="H27" i="41"/>
  <c r="H28" i="41"/>
  <c r="H29" i="41"/>
  <c r="H30" i="41"/>
  <c r="H32" i="41"/>
  <c r="H31" i="41" s="1"/>
  <c r="H33" i="41"/>
  <c r="H34" i="41"/>
  <c r="H35" i="41"/>
  <c r="H36" i="41"/>
  <c r="H78" i="41"/>
  <c r="H79" i="41"/>
  <c r="H76" i="41"/>
  <c r="G98" i="41"/>
  <c r="G99" i="41"/>
  <c r="G97" i="41" s="1"/>
  <c r="G100" i="41"/>
  <c r="G101" i="41"/>
  <c r="G89" i="41"/>
  <c r="G88" i="41" s="1"/>
  <c r="G87" i="41" s="1"/>
  <c r="G91" i="41"/>
  <c r="G90" i="41"/>
  <c r="G95" i="41"/>
  <c r="G96" i="41"/>
  <c r="G94" i="41" s="1"/>
  <c r="G103" i="41"/>
  <c r="G104" i="41"/>
  <c r="G102" i="41" s="1"/>
  <c r="G106" i="41"/>
  <c r="G105" i="41" s="1"/>
  <c r="G107" i="41"/>
  <c r="G10" i="41"/>
  <c r="G12" i="41"/>
  <c r="G13" i="41"/>
  <c r="G15" i="41"/>
  <c r="G16" i="41"/>
  <c r="G17" i="41"/>
  <c r="G18" i="41"/>
  <c r="G19" i="41"/>
  <c r="G20" i="41"/>
  <c r="G22" i="41"/>
  <c r="G23" i="41"/>
  <c r="G24" i="41"/>
  <c r="G21" i="41" s="1"/>
  <c r="G25" i="41"/>
  <c r="G26" i="41"/>
  <c r="G27" i="41"/>
  <c r="G28" i="41"/>
  <c r="G29" i="41"/>
  <c r="G30" i="41"/>
  <c r="G32" i="41"/>
  <c r="G33" i="41"/>
  <c r="G34" i="41"/>
  <c r="G35" i="41"/>
  <c r="G36" i="41"/>
  <c r="G78" i="41"/>
  <c r="G79" i="41"/>
  <c r="G76" i="41"/>
  <c r="C8" i="41"/>
  <c r="D10" i="41"/>
  <c r="D12" i="41"/>
  <c r="D13" i="41"/>
  <c r="D9" i="41" s="1"/>
  <c r="D8" i="41" s="1"/>
  <c r="D15" i="41"/>
  <c r="D16" i="41"/>
  <c r="D17" i="41"/>
  <c r="D18" i="41"/>
  <c r="D19" i="41"/>
  <c r="D20" i="41"/>
  <c r="E10" i="41"/>
  <c r="E9" i="41" s="1"/>
  <c r="E12" i="41"/>
  <c r="E13" i="41"/>
  <c r="E15" i="41"/>
  <c r="E16" i="41"/>
  <c r="E17" i="41"/>
  <c r="E18" i="41"/>
  <c r="E19" i="41"/>
  <c r="E20" i="41"/>
  <c r="E8" i="41"/>
  <c r="D22" i="41"/>
  <c r="D21" i="41" s="1"/>
  <c r="D23" i="41"/>
  <c r="D24" i="41"/>
  <c r="D25" i="41"/>
  <c r="D26" i="41"/>
  <c r="D27" i="41"/>
  <c r="D28" i="41"/>
  <c r="D29" i="41"/>
  <c r="D30" i="41"/>
  <c r="E22" i="41"/>
  <c r="E23" i="41"/>
  <c r="E24" i="41"/>
  <c r="E25" i="41"/>
  <c r="E26" i="41"/>
  <c r="E27" i="41"/>
  <c r="E28" i="41"/>
  <c r="E29" i="41"/>
  <c r="E30" i="41"/>
  <c r="D32" i="41"/>
  <c r="D33" i="41"/>
  <c r="D34" i="41"/>
  <c r="D35" i="41"/>
  <c r="D36" i="41"/>
  <c r="E32" i="41"/>
  <c r="E31" i="41" s="1"/>
  <c r="E33" i="41"/>
  <c r="E34" i="41"/>
  <c r="E35" i="41"/>
  <c r="E36" i="41"/>
  <c r="F78" i="41"/>
  <c r="O78" i="41" s="1"/>
  <c r="F79" i="41"/>
  <c r="N79" i="41" s="1"/>
  <c r="F98" i="41"/>
  <c r="F99" i="41"/>
  <c r="N101" i="41" s="1"/>
  <c r="F100" i="41"/>
  <c r="F101" i="41"/>
  <c r="F89" i="41"/>
  <c r="F91" i="41"/>
  <c r="F95" i="41"/>
  <c r="F96" i="41"/>
  <c r="F103" i="41"/>
  <c r="F104" i="41"/>
  <c r="F106" i="41"/>
  <c r="F107" i="41"/>
  <c r="F105" i="41"/>
  <c r="E98" i="41"/>
  <c r="E99" i="41"/>
  <c r="E97" i="41" s="1"/>
  <c r="E100" i="41"/>
  <c r="E101" i="41"/>
  <c r="E89" i="41"/>
  <c r="E88" i="41" s="1"/>
  <c r="E91" i="41"/>
  <c r="E90" i="41"/>
  <c r="E95" i="41"/>
  <c r="E96" i="41"/>
  <c r="E94" i="41" s="1"/>
  <c r="E103" i="41"/>
  <c r="E104" i="41"/>
  <c r="E102" i="41" s="1"/>
  <c r="E106" i="41"/>
  <c r="E107" i="41"/>
  <c r="E78" i="41"/>
  <c r="E76" i="41" s="1"/>
  <c r="E79" i="41"/>
  <c r="D78" i="41"/>
  <c r="D76" i="41" s="1"/>
  <c r="D79" i="41"/>
  <c r="D98" i="41"/>
  <c r="D99" i="41"/>
  <c r="D100" i="41"/>
  <c r="D101" i="41"/>
  <c r="D89" i="41"/>
  <c r="D88" i="41"/>
  <c r="D91" i="41"/>
  <c r="D90" i="41" s="1"/>
  <c r="D95" i="41"/>
  <c r="D94" i="41" s="1"/>
  <c r="D96" i="41"/>
  <c r="D103" i="41"/>
  <c r="D102" i="41" s="1"/>
  <c r="D104" i="41"/>
  <c r="D106" i="41"/>
  <c r="D105" i="41" s="1"/>
  <c r="D107" i="41"/>
  <c r="N106" i="41"/>
  <c r="Q106" i="41"/>
  <c r="Q104" i="41"/>
  <c r="Q101" i="41"/>
  <c r="O100" i="41"/>
  <c r="O99" i="41"/>
  <c r="N99" i="41"/>
  <c r="Q98" i="41"/>
  <c r="Q96" i="41"/>
  <c r="Q93" i="41"/>
  <c r="Q92" i="41"/>
  <c r="O92" i="41"/>
  <c r="N92" i="41"/>
  <c r="O91" i="41"/>
  <c r="Q89" i="41"/>
  <c r="Q88" i="41"/>
  <c r="O86" i="41"/>
  <c r="Q85" i="41"/>
  <c r="F85" i="41"/>
  <c r="I85" i="41"/>
  <c r="Q84" i="41"/>
  <c r="I84" i="41"/>
  <c r="F84" i="41"/>
  <c r="O84" i="41" s="1"/>
  <c r="Q80" i="41"/>
  <c r="O80" i="41"/>
  <c r="Q79" i="41"/>
  <c r="O79" i="41"/>
  <c r="Q78" i="41"/>
  <c r="N78" i="41"/>
  <c r="N77" i="41"/>
  <c r="Q72" i="41"/>
  <c r="F72" i="41"/>
  <c r="O72" i="41"/>
  <c r="I72" i="41"/>
  <c r="Q71" i="41"/>
  <c r="F71" i="41"/>
  <c r="N71" i="41" s="1"/>
  <c r="O71" i="41"/>
  <c r="I71" i="41"/>
  <c r="Q70" i="41"/>
  <c r="F70" i="41"/>
  <c r="O70" i="41"/>
  <c r="I70" i="41"/>
  <c r="N70" i="41"/>
  <c r="Q69" i="41"/>
  <c r="I69" i="41"/>
  <c r="F69" i="41"/>
  <c r="Q68" i="41"/>
  <c r="F68" i="41"/>
  <c r="I68" i="41"/>
  <c r="Q67" i="41"/>
  <c r="F67" i="41"/>
  <c r="N67" i="41" s="1"/>
  <c r="O67" i="41"/>
  <c r="I67" i="41"/>
  <c r="Q66" i="41"/>
  <c r="F66" i="41"/>
  <c r="N66" i="41" s="1"/>
  <c r="I66" i="41"/>
  <c r="Q65" i="41"/>
  <c r="I65" i="41"/>
  <c r="F65" i="41"/>
  <c r="O65" i="41" s="1"/>
  <c r="Q64" i="41"/>
  <c r="F64" i="41"/>
  <c r="I64" i="41"/>
  <c r="Q63" i="41"/>
  <c r="F63" i="41"/>
  <c r="I63" i="41"/>
  <c r="Q62" i="41"/>
  <c r="F62" i="41"/>
  <c r="N62" i="41" s="1"/>
  <c r="O62" i="41"/>
  <c r="I62" i="41"/>
  <c r="Q61" i="41"/>
  <c r="I61" i="41"/>
  <c r="F61" i="41"/>
  <c r="O61" i="41"/>
  <c r="Q60" i="41"/>
  <c r="F60" i="41"/>
  <c r="O60" i="41" s="1"/>
  <c r="I60" i="41"/>
  <c r="Q59" i="41"/>
  <c r="F59" i="41"/>
  <c r="I59" i="41"/>
  <c r="Q58" i="41"/>
  <c r="I58" i="41"/>
  <c r="F58" i="41"/>
  <c r="O58" i="41"/>
  <c r="Q57" i="41"/>
  <c r="I57" i="41"/>
  <c r="F57" i="41"/>
  <c r="Q56" i="41"/>
  <c r="F56" i="41"/>
  <c r="O56" i="41"/>
  <c r="I56" i="41"/>
  <c r="N56" i="41"/>
  <c r="Q55" i="41"/>
  <c r="F55" i="41"/>
  <c r="O55" i="41"/>
  <c r="I55" i="41"/>
  <c r="N55" i="41"/>
  <c r="Q53" i="41"/>
  <c r="F53" i="41"/>
  <c r="O53" i="41"/>
  <c r="I53" i="41"/>
  <c r="N53" i="41"/>
  <c r="Q52" i="41"/>
  <c r="F52" i="41"/>
  <c r="N52" i="41" s="1"/>
  <c r="I52" i="41"/>
  <c r="Q51" i="41"/>
  <c r="I51" i="41"/>
  <c r="F51" i="41"/>
  <c r="O51" i="41"/>
  <c r="Q50" i="41"/>
  <c r="I50" i="41"/>
  <c r="O50" i="41"/>
  <c r="Q49" i="41"/>
  <c r="I49" i="41"/>
  <c r="F49" i="41"/>
  <c r="N49" i="41" s="1"/>
  <c r="Q48" i="41"/>
  <c r="I48" i="41"/>
  <c r="F48" i="41"/>
  <c r="O48" i="41" s="1"/>
  <c r="Q47" i="41"/>
  <c r="I47" i="41"/>
  <c r="F47" i="41"/>
  <c r="O47" i="41"/>
  <c r="Q46" i="41"/>
  <c r="I46" i="41"/>
  <c r="F46" i="41"/>
  <c r="O46" i="41" s="1"/>
  <c r="Q43" i="41"/>
  <c r="I43" i="41"/>
  <c r="F43" i="41"/>
  <c r="O43" i="41" s="1"/>
  <c r="Q42" i="41"/>
  <c r="I42" i="41"/>
  <c r="F42" i="41"/>
  <c r="N42" i="41"/>
  <c r="O38" i="41"/>
  <c r="N38" i="41"/>
  <c r="Q37" i="41"/>
  <c r="Q36" i="41"/>
  <c r="F36" i="41"/>
  <c r="O36" i="41" s="1"/>
  <c r="I36" i="41"/>
  <c r="Q35" i="41"/>
  <c r="I35" i="41"/>
  <c r="F35" i="41"/>
  <c r="N35" i="41"/>
  <c r="Q34" i="41"/>
  <c r="I34" i="41"/>
  <c r="F34" i="41"/>
  <c r="O34" i="41" s="1"/>
  <c r="Q33" i="41"/>
  <c r="F33" i="41"/>
  <c r="O33" i="41"/>
  <c r="I33" i="41"/>
  <c r="Q32" i="41"/>
  <c r="F32" i="41"/>
  <c r="N32" i="41" s="1"/>
  <c r="O32" i="41"/>
  <c r="I32" i="41"/>
  <c r="Q30" i="41"/>
  <c r="F30" i="41"/>
  <c r="O30" i="41"/>
  <c r="I30" i="41"/>
  <c r="N30" i="41"/>
  <c r="Q29" i="41"/>
  <c r="F29" i="41"/>
  <c r="O29" i="41"/>
  <c r="I29" i="41"/>
  <c r="N29" i="41"/>
  <c r="Q28" i="41"/>
  <c r="I28" i="41"/>
  <c r="F28" i="41"/>
  <c r="N28" i="41" s="1"/>
  <c r="Q27" i="41"/>
  <c r="I27" i="41"/>
  <c r="F27" i="41"/>
  <c r="O27" i="41"/>
  <c r="Q26" i="41"/>
  <c r="F26" i="41"/>
  <c r="O26" i="41" s="1"/>
  <c r="I26" i="41"/>
  <c r="N26" i="41"/>
  <c r="Q25" i="41"/>
  <c r="F25" i="41"/>
  <c r="I25" i="41"/>
  <c r="Q24" i="41"/>
  <c r="I24" i="41"/>
  <c r="F24" i="41"/>
  <c r="O24" i="41"/>
  <c r="Q23" i="41"/>
  <c r="I23" i="41"/>
  <c r="F23" i="41"/>
  <c r="O23" i="41"/>
  <c r="Q22" i="41"/>
  <c r="F22" i="41"/>
  <c r="I22" i="41"/>
  <c r="Q20" i="41"/>
  <c r="I20" i="41"/>
  <c r="F20" i="41"/>
  <c r="N20" i="41" s="1"/>
  <c r="O20" i="41"/>
  <c r="Q19" i="41"/>
  <c r="F19" i="41"/>
  <c r="O19" i="41"/>
  <c r="I19" i="41"/>
  <c r="N19" i="41"/>
  <c r="Q18" i="41"/>
  <c r="F18" i="41"/>
  <c r="O18" i="41"/>
  <c r="I18" i="41"/>
  <c r="N18" i="41"/>
  <c r="Q17" i="41"/>
  <c r="I17" i="41"/>
  <c r="F17" i="41"/>
  <c r="O17" i="41"/>
  <c r="Q16" i="41"/>
  <c r="I16" i="41"/>
  <c r="F16" i="41"/>
  <c r="Q15" i="41"/>
  <c r="F15" i="41"/>
  <c r="O15" i="41" s="1"/>
  <c r="I15" i="41"/>
  <c r="Q14" i="41"/>
  <c r="O14" i="41"/>
  <c r="N14" i="41"/>
  <c r="Q13" i="41"/>
  <c r="F13" i="41"/>
  <c r="N13" i="41" s="1"/>
  <c r="O13" i="41"/>
  <c r="I13" i="41"/>
  <c r="Q12" i="41"/>
  <c r="I12" i="41"/>
  <c r="F12" i="41"/>
  <c r="O12" i="41"/>
  <c r="Q11" i="41"/>
  <c r="O11" i="41"/>
  <c r="N11" i="41"/>
  <c r="Q10" i="41"/>
  <c r="I10" i="41"/>
  <c r="I9" i="41" s="1"/>
  <c r="F10" i="41"/>
  <c r="O10" i="41"/>
  <c r="P101" i="40"/>
  <c r="P100" i="40"/>
  <c r="P99" i="40"/>
  <c r="P98" i="40"/>
  <c r="P96" i="40"/>
  <c r="P95" i="40"/>
  <c r="P93" i="40"/>
  <c r="P92" i="40"/>
  <c r="P91" i="40"/>
  <c r="P89" i="40"/>
  <c r="P86" i="40"/>
  <c r="P85" i="40"/>
  <c r="P84" i="40"/>
  <c r="P80" i="40"/>
  <c r="P79" i="40"/>
  <c r="P78" i="40"/>
  <c r="P77" i="40"/>
  <c r="P75" i="40"/>
  <c r="P74" i="40"/>
  <c r="P73" i="40"/>
  <c r="P72" i="40"/>
  <c r="P71" i="40"/>
  <c r="P70" i="40"/>
  <c r="P69" i="40"/>
  <c r="P68" i="40"/>
  <c r="P67" i="40"/>
  <c r="P66" i="40"/>
  <c r="P65" i="40"/>
  <c r="P64" i="40"/>
  <c r="P63" i="40"/>
  <c r="P62" i="40"/>
  <c r="P61" i="40"/>
  <c r="P60" i="40"/>
  <c r="P59" i="40"/>
  <c r="P58" i="40"/>
  <c r="P57" i="40"/>
  <c r="P56" i="40"/>
  <c r="P55" i="40"/>
  <c r="P53" i="40"/>
  <c r="P52" i="40"/>
  <c r="P51" i="40"/>
  <c r="P50" i="40"/>
  <c r="P49" i="40"/>
  <c r="P48" i="40"/>
  <c r="P47" i="40"/>
  <c r="P46" i="40"/>
  <c r="P43" i="40"/>
  <c r="P42" i="40"/>
  <c r="P38" i="40"/>
  <c r="P37" i="40"/>
  <c r="P36" i="40"/>
  <c r="P35" i="40"/>
  <c r="P34" i="40"/>
  <c r="P33" i="40"/>
  <c r="P32" i="40"/>
  <c r="P30" i="40"/>
  <c r="P29" i="40"/>
  <c r="P28" i="40"/>
  <c r="P27" i="40"/>
  <c r="P26" i="40"/>
  <c r="P25" i="40"/>
  <c r="P24" i="40"/>
  <c r="P23" i="40"/>
  <c r="P22" i="40"/>
  <c r="P20" i="40"/>
  <c r="P19" i="40"/>
  <c r="P18" i="40"/>
  <c r="P17" i="40"/>
  <c r="P16" i="40"/>
  <c r="P15" i="40"/>
  <c r="P14" i="40"/>
  <c r="P13" i="40"/>
  <c r="P12" i="40"/>
  <c r="P11" i="40"/>
  <c r="P10" i="40"/>
  <c r="N10" i="41"/>
  <c r="N23" i="41"/>
  <c r="O49" i="41"/>
  <c r="N12" i="41"/>
  <c r="N24" i="41"/>
  <c r="O35" i="41"/>
  <c r="N50" i="41"/>
  <c r="N27" i="41"/>
  <c r="N43" i="41"/>
  <c r="N47" i="41"/>
  <c r="N107" i="41"/>
  <c r="Q91" i="41"/>
  <c r="Q95" i="41"/>
  <c r="O98" i="41"/>
  <c r="N98" i="41"/>
  <c r="Q103" i="41"/>
  <c r="Q107" i="41"/>
  <c r="O106" i="41"/>
  <c r="N51" i="41"/>
  <c r="N58" i="41"/>
  <c r="N61" i="41"/>
  <c r="N84" i="41"/>
  <c r="Q99" i="41"/>
  <c r="N46" i="41"/>
  <c r="N86" i="41"/>
  <c r="N89" i="41"/>
  <c r="N96" i="41"/>
  <c r="Q90" i="41"/>
  <c r="Q97" i="41"/>
  <c r="N105" i="41"/>
  <c r="Q94" i="41"/>
  <c r="K105" i="40"/>
  <c r="G105" i="40"/>
  <c r="G87" i="40" s="1"/>
  <c r="M105" i="40"/>
  <c r="I105" i="40"/>
  <c r="O107" i="40"/>
  <c r="E105" i="40"/>
  <c r="L105" i="40"/>
  <c r="D105" i="40"/>
  <c r="P104" i="40"/>
  <c r="N103" i="40"/>
  <c r="M102" i="40"/>
  <c r="L102" i="40"/>
  <c r="J102" i="40"/>
  <c r="I102" i="40"/>
  <c r="E102" i="40"/>
  <c r="D102" i="40"/>
  <c r="P103" i="40"/>
  <c r="O100" i="40"/>
  <c r="N100" i="40"/>
  <c r="Q101" i="40"/>
  <c r="H97" i="40"/>
  <c r="N99" i="40"/>
  <c r="D97" i="40"/>
  <c r="O98" i="40"/>
  <c r="Q98" i="40"/>
  <c r="L97" i="40"/>
  <c r="L87" i="40" s="1"/>
  <c r="K94" i="40"/>
  <c r="G94" i="40"/>
  <c r="N95" i="40"/>
  <c r="M94" i="40"/>
  <c r="J94" i="40"/>
  <c r="I94" i="40"/>
  <c r="H94" i="40"/>
  <c r="E94" i="40"/>
  <c r="L94" i="40"/>
  <c r="D94" i="40"/>
  <c r="Q93" i="40"/>
  <c r="Q92" i="40"/>
  <c r="O92" i="40"/>
  <c r="N92" i="40"/>
  <c r="Q91" i="40"/>
  <c r="M90" i="40"/>
  <c r="L90" i="40"/>
  <c r="J90" i="40"/>
  <c r="E90" i="40"/>
  <c r="E87" i="40" s="1"/>
  <c r="K90" i="40"/>
  <c r="I90" i="40"/>
  <c r="H90" i="40"/>
  <c r="H87" i="40" s="1"/>
  <c r="G90" i="40"/>
  <c r="D90" i="40"/>
  <c r="D87" i="40" s="1"/>
  <c r="L88" i="40"/>
  <c r="O89" i="40"/>
  <c r="I88" i="40"/>
  <c r="I87" i="40" s="1"/>
  <c r="H88" i="40"/>
  <c r="G88" i="40"/>
  <c r="N89" i="40"/>
  <c r="D88" i="40"/>
  <c r="Q89" i="40"/>
  <c r="M88" i="40"/>
  <c r="K88" i="40"/>
  <c r="J88" i="40"/>
  <c r="F88" i="40"/>
  <c r="E88" i="40"/>
  <c r="Q85" i="40"/>
  <c r="J83" i="40"/>
  <c r="J82" i="40" s="1"/>
  <c r="J81" i="40" s="1"/>
  <c r="Q84" i="40"/>
  <c r="L83" i="40"/>
  <c r="L82" i="40"/>
  <c r="L81" i="40"/>
  <c r="K83" i="40"/>
  <c r="K82" i="40"/>
  <c r="K81" i="40" s="1"/>
  <c r="H83" i="40"/>
  <c r="H82" i="40"/>
  <c r="H81" i="40" s="1"/>
  <c r="D83" i="40"/>
  <c r="D82" i="40"/>
  <c r="D81" i="40"/>
  <c r="G83" i="40"/>
  <c r="G82" i="40"/>
  <c r="G81" i="40"/>
  <c r="Q80" i="40"/>
  <c r="N80" i="40"/>
  <c r="O80" i="40"/>
  <c r="Q79" i="40"/>
  <c r="N79" i="40"/>
  <c r="Q78" i="40"/>
  <c r="M76" i="40"/>
  <c r="N78" i="40"/>
  <c r="E76" i="40"/>
  <c r="I76" i="40"/>
  <c r="J76" i="40"/>
  <c r="Q72" i="40"/>
  <c r="O72" i="40"/>
  <c r="N72" i="40"/>
  <c r="Q71" i="40"/>
  <c r="N71" i="40"/>
  <c r="Q70" i="40"/>
  <c r="O70" i="40"/>
  <c r="Q69" i="40"/>
  <c r="O69" i="40"/>
  <c r="Q68" i="40"/>
  <c r="N68" i="40"/>
  <c r="Q67" i="40"/>
  <c r="O67" i="40"/>
  <c r="N67" i="40"/>
  <c r="Q66" i="40"/>
  <c r="Q65" i="40"/>
  <c r="Q64" i="40"/>
  <c r="N64" i="40"/>
  <c r="Q63" i="40"/>
  <c r="O63" i="40"/>
  <c r="Q62" i="40"/>
  <c r="O62" i="40"/>
  <c r="Q61" i="40"/>
  <c r="O61" i="40"/>
  <c r="Q60" i="40"/>
  <c r="N60" i="40"/>
  <c r="Q59" i="40"/>
  <c r="Q58" i="40"/>
  <c r="Q57" i="40"/>
  <c r="H54" i="40"/>
  <c r="D54" i="40"/>
  <c r="Q56" i="40"/>
  <c r="N56" i="40"/>
  <c r="Q55" i="40"/>
  <c r="L54" i="40"/>
  <c r="O55" i="40"/>
  <c r="E54" i="40"/>
  <c r="F54" i="40" s="1"/>
  <c r="Q53" i="40"/>
  <c r="N53" i="40"/>
  <c r="Q52" i="40"/>
  <c r="N52" i="40"/>
  <c r="Q51" i="40"/>
  <c r="O51" i="40"/>
  <c r="Q50" i="40"/>
  <c r="O50" i="40"/>
  <c r="Q49" i="40"/>
  <c r="O49" i="40"/>
  <c r="Q48" i="40"/>
  <c r="O48" i="40"/>
  <c r="Q47" i="40"/>
  <c r="N47" i="40"/>
  <c r="Q46" i="40"/>
  <c r="N46" i="40"/>
  <c r="D45" i="40"/>
  <c r="F45" i="40" s="1"/>
  <c r="Q43" i="40"/>
  <c r="Q42" i="40"/>
  <c r="M41" i="40"/>
  <c r="M40" i="40"/>
  <c r="M39" i="40" s="1"/>
  <c r="K41" i="40"/>
  <c r="K40" i="40"/>
  <c r="G41" i="40"/>
  <c r="G40" i="40" s="1"/>
  <c r="N42" i="40"/>
  <c r="C38" i="39"/>
  <c r="C37" i="39" s="1"/>
  <c r="J41" i="40"/>
  <c r="J40" i="40"/>
  <c r="E41" i="40"/>
  <c r="E40" i="40"/>
  <c r="O38" i="40"/>
  <c r="N38" i="40"/>
  <c r="Q37" i="40"/>
  <c r="O37" i="40"/>
  <c r="Q36" i="40"/>
  <c r="O36" i="40"/>
  <c r="Q35" i="40"/>
  <c r="O35" i="40"/>
  <c r="Q34" i="40"/>
  <c r="N34" i="40"/>
  <c r="Q33" i="40"/>
  <c r="Q32" i="40"/>
  <c r="K31" i="40"/>
  <c r="G31" i="40"/>
  <c r="Q30" i="40"/>
  <c r="N30" i="40"/>
  <c r="Q29" i="40"/>
  <c r="O29" i="40"/>
  <c r="Q28" i="40"/>
  <c r="Q27" i="40"/>
  <c r="O27" i="40"/>
  <c r="N27" i="40"/>
  <c r="Q26" i="40"/>
  <c r="O26" i="40"/>
  <c r="N26" i="40"/>
  <c r="Q25" i="40"/>
  <c r="Q24" i="40"/>
  <c r="Q23" i="40"/>
  <c r="N23" i="40"/>
  <c r="Q22" i="40"/>
  <c r="M21" i="40"/>
  <c r="N22" i="40"/>
  <c r="E21" i="40"/>
  <c r="H21" i="40"/>
  <c r="Q20" i="40"/>
  <c r="N20" i="40"/>
  <c r="Q19" i="40"/>
  <c r="O19" i="40"/>
  <c r="Q18" i="40"/>
  <c r="O18" i="40"/>
  <c r="Q17" i="40"/>
  <c r="O17" i="40"/>
  <c r="Q16" i="40"/>
  <c r="N16" i="40"/>
  <c r="Q15" i="40"/>
  <c r="N15" i="40"/>
  <c r="Q14" i="40"/>
  <c r="O14" i="40"/>
  <c r="N14" i="40"/>
  <c r="Q13" i="40"/>
  <c r="Q12" i="40"/>
  <c r="D9" i="40"/>
  <c r="D8" i="40"/>
  <c r="Q11" i="40"/>
  <c r="O11" i="40"/>
  <c r="N11" i="40"/>
  <c r="Q10" i="40"/>
  <c r="M9" i="40"/>
  <c r="M8" i="40" s="1"/>
  <c r="M7" i="40" s="1"/>
  <c r="M6" i="40" s="1"/>
  <c r="M5" i="40" s="1"/>
  <c r="M108" i="40" s="1"/>
  <c r="N10" i="40"/>
  <c r="F9" i="40"/>
  <c r="O9" i="40" s="1"/>
  <c r="Q90" i="40"/>
  <c r="P90" i="40"/>
  <c r="Q107" i="40"/>
  <c r="P107" i="40"/>
  <c r="Q105" i="40"/>
  <c r="P105" i="40"/>
  <c r="Q106" i="40"/>
  <c r="P106" i="40"/>
  <c r="H105" i="40"/>
  <c r="O103" i="40"/>
  <c r="H102" i="40"/>
  <c r="O104" i="40"/>
  <c r="O10" i="40"/>
  <c r="E9" i="40"/>
  <c r="E8" i="40"/>
  <c r="O20" i="40"/>
  <c r="O30" i="40"/>
  <c r="C29" i="39"/>
  <c r="P31" i="40" s="1"/>
  <c r="D31" i="40"/>
  <c r="F31" i="40" s="1"/>
  <c r="H31" i="40"/>
  <c r="L31" i="40"/>
  <c r="L7" i="40" s="1"/>
  <c r="L6" i="40" s="1"/>
  <c r="G45" i="40"/>
  <c r="K45" i="40"/>
  <c r="O47" i="40"/>
  <c r="J45" i="40"/>
  <c r="O52" i="40"/>
  <c r="O56" i="40"/>
  <c r="O64" i="40"/>
  <c r="O71" i="40"/>
  <c r="O79" i="40"/>
  <c r="J97" i="40"/>
  <c r="C9" i="40"/>
  <c r="C8" i="40" s="1"/>
  <c r="G9" i="40"/>
  <c r="G8" i="40"/>
  <c r="G7" i="40" s="1"/>
  <c r="G6" i="40" s="1"/>
  <c r="K9" i="40"/>
  <c r="K8" i="40" s="1"/>
  <c r="K7" i="40" s="1"/>
  <c r="O12" i="40"/>
  <c r="O23" i="40"/>
  <c r="O24" i="40"/>
  <c r="O43" i="40"/>
  <c r="O53" i="40"/>
  <c r="O57" i="40"/>
  <c r="O65" i="40"/>
  <c r="D76" i="40"/>
  <c r="H76" i="40"/>
  <c r="L76" i="40"/>
  <c r="O84" i="40"/>
  <c r="P88" i="40"/>
  <c r="Q95" i="40"/>
  <c r="Q99" i="40"/>
  <c r="Q103" i="40"/>
  <c r="J105" i="40"/>
  <c r="N105" i="40" s="1"/>
  <c r="N107" i="40"/>
  <c r="I9" i="40"/>
  <c r="M54" i="40"/>
  <c r="H9" i="40"/>
  <c r="H8" i="40"/>
  <c r="H7" i="40" s="1"/>
  <c r="H6" i="40" s="1"/>
  <c r="L9" i="40"/>
  <c r="L8" i="40"/>
  <c r="O13" i="40"/>
  <c r="O16" i="40"/>
  <c r="D21" i="40"/>
  <c r="L21" i="40"/>
  <c r="O25" i="40"/>
  <c r="O28" i="40"/>
  <c r="O32" i="40"/>
  <c r="O33" i="40"/>
  <c r="O34" i="40"/>
  <c r="E45" i="40"/>
  <c r="E44" i="40" s="1"/>
  <c r="E39" i="40" s="1"/>
  <c r="M45" i="40"/>
  <c r="M44" i="40"/>
  <c r="O58" i="40"/>
  <c r="O59" i="40"/>
  <c r="O60" i="40"/>
  <c r="O66" i="40"/>
  <c r="O68" i="40"/>
  <c r="F76" i="40"/>
  <c r="N76" i="40"/>
  <c r="O85" i="40"/>
  <c r="E97" i="40"/>
  <c r="I97" i="40"/>
  <c r="M97" i="40"/>
  <c r="M87" i="40" s="1"/>
  <c r="G97" i="40"/>
  <c r="K97" i="40"/>
  <c r="G102" i="40"/>
  <c r="K102" i="40"/>
  <c r="O102" i="40" s="1"/>
  <c r="N29" i="40"/>
  <c r="N33" i="40"/>
  <c r="O15" i="40"/>
  <c r="N18" i="40"/>
  <c r="J21" i="40"/>
  <c r="N36" i="40"/>
  <c r="O42" i="40"/>
  <c r="N59" i="40"/>
  <c r="N62" i="40"/>
  <c r="N19" i="40"/>
  <c r="G21" i="40"/>
  <c r="N25" i="40"/>
  <c r="E31" i="40"/>
  <c r="E7" i="40" s="1"/>
  <c r="E6" i="40" s="1"/>
  <c r="M31" i="40"/>
  <c r="N49" i="40"/>
  <c r="C19" i="39"/>
  <c r="P21" i="40" s="1"/>
  <c r="K21" i="40"/>
  <c r="O21" i="40" s="1"/>
  <c r="K6" i="40"/>
  <c r="O22" i="40"/>
  <c r="J9" i="40"/>
  <c r="J8" i="40"/>
  <c r="N13" i="40"/>
  <c r="J31" i="40"/>
  <c r="N32" i="40"/>
  <c r="N37" i="40"/>
  <c r="I6" i="40"/>
  <c r="D41" i="40"/>
  <c r="D40" i="40"/>
  <c r="H41" i="40"/>
  <c r="H40" i="40"/>
  <c r="L41" i="40"/>
  <c r="L40" i="40" s="1"/>
  <c r="L39" i="40" s="1"/>
  <c r="O46" i="40"/>
  <c r="N70" i="40"/>
  <c r="N85" i="40"/>
  <c r="N96" i="40"/>
  <c r="F94" i="40"/>
  <c r="P97" i="40"/>
  <c r="Q100" i="40"/>
  <c r="O106" i="40"/>
  <c r="F105" i="40"/>
  <c r="N106" i="40"/>
  <c r="N12" i="40"/>
  <c r="N17" i="40"/>
  <c r="N24" i="40"/>
  <c r="N28" i="40"/>
  <c r="N35" i="40"/>
  <c r="N43" i="40"/>
  <c r="H45" i="40"/>
  <c r="H44" i="40" s="1"/>
  <c r="L45" i="40"/>
  <c r="L44" i="40"/>
  <c r="N51" i="40"/>
  <c r="J54" i="40"/>
  <c r="J44" i="40" s="1"/>
  <c r="N55" i="40"/>
  <c r="N63" i="40"/>
  <c r="O95" i="40"/>
  <c r="O96" i="40"/>
  <c r="Q104" i="40"/>
  <c r="P102" i="40"/>
  <c r="N48" i="40"/>
  <c r="C50" i="39"/>
  <c r="P54" i="40" s="1"/>
  <c r="G54" i="40"/>
  <c r="G44" i="40"/>
  <c r="K54" i="40"/>
  <c r="K44" i="40"/>
  <c r="K39" i="40" s="1"/>
  <c r="N58" i="40"/>
  <c r="N66" i="40"/>
  <c r="C68" i="39"/>
  <c r="P76" i="40" s="1"/>
  <c r="G76" i="40"/>
  <c r="K76" i="40"/>
  <c r="O76" i="40"/>
  <c r="O78" i="40"/>
  <c r="E83" i="40"/>
  <c r="M83" i="40"/>
  <c r="M82" i="40" s="1"/>
  <c r="M81" i="40" s="1"/>
  <c r="O86" i="40"/>
  <c r="N86" i="40"/>
  <c r="O91" i="40"/>
  <c r="F90" i="40"/>
  <c r="O90" i="40" s="1"/>
  <c r="N91" i="40"/>
  <c r="Q96" i="40"/>
  <c r="O101" i="40"/>
  <c r="N101" i="40"/>
  <c r="F97" i="40"/>
  <c r="O97" i="40" s="1"/>
  <c r="O77" i="40"/>
  <c r="N77" i="40"/>
  <c r="Q88" i="40"/>
  <c r="O99" i="40"/>
  <c r="N104" i="40"/>
  <c r="F102" i="40"/>
  <c r="N50" i="40"/>
  <c r="N57" i="40"/>
  <c r="N61" i="40"/>
  <c r="N65" i="40"/>
  <c r="N69" i="40"/>
  <c r="N84" i="40"/>
  <c r="N98" i="40"/>
  <c r="P94" i="40"/>
  <c r="C74" i="39"/>
  <c r="C73" i="39" s="1"/>
  <c r="C41" i="39"/>
  <c r="J7" i="40"/>
  <c r="J6" i="40" s="1"/>
  <c r="D7" i="40"/>
  <c r="D6" i="40" s="1"/>
  <c r="H39" i="40"/>
  <c r="N9" i="40"/>
  <c r="O105" i="40"/>
  <c r="Q97" i="40"/>
  <c r="F21" i="40"/>
  <c r="Q87" i="40"/>
  <c r="N90" i="40"/>
  <c r="N102" i="40"/>
  <c r="Q94" i="40"/>
  <c r="Q102" i="40"/>
  <c r="O94" i="40"/>
  <c r="N94" i="40"/>
  <c r="N97" i="39"/>
  <c r="N98" i="39"/>
  <c r="N87" i="39"/>
  <c r="N88" i="39"/>
  <c r="O77" i="39"/>
  <c r="Q76" i="39"/>
  <c r="Q75" i="39"/>
  <c r="L74" i="39"/>
  <c r="L73" i="39" s="1"/>
  <c r="L72" i="39" s="1"/>
  <c r="K74" i="39"/>
  <c r="K73" i="39" s="1"/>
  <c r="K72" i="39" s="1"/>
  <c r="H74" i="39"/>
  <c r="H73" i="39" s="1"/>
  <c r="H72" i="39" s="1"/>
  <c r="G74" i="39"/>
  <c r="G73" i="39" s="1"/>
  <c r="G72" i="39" s="1"/>
  <c r="N75" i="39"/>
  <c r="D74" i="39"/>
  <c r="D73" i="39" s="1"/>
  <c r="D72" i="39" s="1"/>
  <c r="Q71" i="39"/>
  <c r="O71" i="39"/>
  <c r="N71" i="39"/>
  <c r="Q70" i="39"/>
  <c r="Q69" i="39"/>
  <c r="J68" i="39"/>
  <c r="G68" i="39"/>
  <c r="N69" i="39"/>
  <c r="F68" i="39"/>
  <c r="Q67" i="39"/>
  <c r="N67" i="39"/>
  <c r="Q66" i="39"/>
  <c r="O66" i="39"/>
  <c r="Q65" i="39"/>
  <c r="O65" i="39"/>
  <c r="Q64" i="39"/>
  <c r="O64" i="39"/>
  <c r="Q63" i="39"/>
  <c r="N63" i="39"/>
  <c r="Q62" i="39"/>
  <c r="Q61" i="39"/>
  <c r="Q60" i="39"/>
  <c r="N60" i="39"/>
  <c r="Q59" i="39"/>
  <c r="N59" i="39"/>
  <c r="Q58" i="39"/>
  <c r="O58" i="39"/>
  <c r="Q57" i="39"/>
  <c r="O57" i="39"/>
  <c r="Q56" i="39"/>
  <c r="O56" i="39"/>
  <c r="Q55" i="39"/>
  <c r="N55" i="39"/>
  <c r="Q54" i="39"/>
  <c r="Q53" i="39"/>
  <c r="Q52" i="39"/>
  <c r="N52" i="39"/>
  <c r="Q51" i="39"/>
  <c r="N51" i="39"/>
  <c r="Q49" i="39"/>
  <c r="N49" i="39"/>
  <c r="Q48" i="39"/>
  <c r="N48" i="39"/>
  <c r="Q47" i="39"/>
  <c r="Q46" i="39"/>
  <c r="O46" i="39"/>
  <c r="Q45" i="39"/>
  <c r="N45" i="39"/>
  <c r="Q44" i="39"/>
  <c r="N44" i="39"/>
  <c r="Q43" i="39"/>
  <c r="Q42" i="39"/>
  <c r="L41" i="39"/>
  <c r="G41" i="39"/>
  <c r="D41" i="39"/>
  <c r="Q39" i="39"/>
  <c r="L38" i="39"/>
  <c r="L37" i="39" s="1"/>
  <c r="H38" i="39"/>
  <c r="H37" i="39" s="1"/>
  <c r="N39" i="39"/>
  <c r="D38" i="39"/>
  <c r="D37" i="39" s="1"/>
  <c r="J38" i="39"/>
  <c r="J37" i="39" s="1"/>
  <c r="Q35" i="39"/>
  <c r="O35" i="39"/>
  <c r="N35" i="39"/>
  <c r="Q34" i="39"/>
  <c r="N34" i="39"/>
  <c r="Q33" i="39"/>
  <c r="Q32" i="39"/>
  <c r="N32" i="39"/>
  <c r="Q31" i="39"/>
  <c r="Q30" i="39"/>
  <c r="M29" i="39"/>
  <c r="H29" i="39"/>
  <c r="E29" i="39"/>
  <c r="D29" i="39"/>
  <c r="Q28" i="39"/>
  <c r="O28" i="39"/>
  <c r="Q27" i="39"/>
  <c r="O27" i="39"/>
  <c r="Q26" i="39"/>
  <c r="O26" i="39"/>
  <c r="Q25" i="39"/>
  <c r="N25" i="39"/>
  <c r="Q24" i="39"/>
  <c r="N24" i="39"/>
  <c r="Q23" i="39"/>
  <c r="O23" i="39"/>
  <c r="Q22" i="39"/>
  <c r="O22" i="39"/>
  <c r="Q21" i="39"/>
  <c r="N21" i="39"/>
  <c r="Q20" i="39"/>
  <c r="M19" i="39"/>
  <c r="L19" i="39"/>
  <c r="H19" i="39"/>
  <c r="D19" i="39"/>
  <c r="Q18" i="39"/>
  <c r="N18" i="39"/>
  <c r="Q17" i="39"/>
  <c r="N17" i="39"/>
  <c r="Q16" i="39"/>
  <c r="O16" i="39"/>
  <c r="Q15" i="39"/>
  <c r="O15" i="39"/>
  <c r="Q14" i="39"/>
  <c r="N14" i="39"/>
  <c r="Q13" i="39"/>
  <c r="Q12" i="39"/>
  <c r="Q11" i="39"/>
  <c r="O11" i="39"/>
  <c r="Q10" i="39"/>
  <c r="N10" i="39"/>
  <c r="N21" i="40"/>
  <c r="I21" i="40"/>
  <c r="I31" i="40"/>
  <c r="M86" i="39"/>
  <c r="M78" i="39" s="1"/>
  <c r="Q90" i="39"/>
  <c r="Q88" i="39"/>
  <c r="O45" i="39"/>
  <c r="Q87" i="39"/>
  <c r="O91" i="39"/>
  <c r="I9" i="39"/>
  <c r="O32" i="39"/>
  <c r="O34" i="39"/>
  <c r="E38" i="39"/>
  <c r="E37" i="39" s="1"/>
  <c r="M38" i="39"/>
  <c r="M37" i="39" s="1"/>
  <c r="O88" i="39"/>
  <c r="O87" i="39"/>
  <c r="D9" i="39"/>
  <c r="D8" i="39" s="1"/>
  <c r="O48" i="39"/>
  <c r="O52" i="39"/>
  <c r="O55" i="39"/>
  <c r="O60" i="39"/>
  <c r="O63" i="39"/>
  <c r="E68" i="39"/>
  <c r="M68" i="39"/>
  <c r="O30" i="39"/>
  <c r="O31" i="39"/>
  <c r="O42" i="39"/>
  <c r="O43" i="39"/>
  <c r="O70" i="39"/>
  <c r="O76" i="39"/>
  <c r="J74" i="39"/>
  <c r="J73" i="39" s="1"/>
  <c r="J72" i="39" s="1"/>
  <c r="O90" i="39"/>
  <c r="O98" i="39"/>
  <c r="O10" i="39"/>
  <c r="F9" i="39"/>
  <c r="J9" i="39"/>
  <c r="J8" i="39" s="1"/>
  <c r="J19" i="39"/>
  <c r="O25" i="39"/>
  <c r="H41" i="39"/>
  <c r="O75" i="39"/>
  <c r="O17" i="39"/>
  <c r="O24" i="39"/>
  <c r="O33" i="39"/>
  <c r="G38" i="39"/>
  <c r="G37" i="39" s="1"/>
  <c r="K38" i="39"/>
  <c r="K37" i="39" s="1"/>
  <c r="O49" i="39"/>
  <c r="O53" i="39"/>
  <c r="O54" i="39"/>
  <c r="J50" i="39"/>
  <c r="O59" i="39"/>
  <c r="O67" i="39"/>
  <c r="O69" i="39"/>
  <c r="N70" i="39"/>
  <c r="Q97" i="39"/>
  <c r="H9" i="39"/>
  <c r="H8" i="39" s="1"/>
  <c r="L9" i="39"/>
  <c r="L8" i="39" s="1"/>
  <c r="E9" i="39"/>
  <c r="E8" i="39" s="1"/>
  <c r="E19" i="39"/>
  <c r="G29" i="39"/>
  <c r="K29" i="39"/>
  <c r="E50" i="39"/>
  <c r="M50" i="39"/>
  <c r="N56" i="39"/>
  <c r="N66" i="39"/>
  <c r="I68" i="39"/>
  <c r="E74" i="39"/>
  <c r="E73" i="39" s="1"/>
  <c r="E72" i="39" s="1"/>
  <c r="M74" i="39"/>
  <c r="M73" i="39" s="1"/>
  <c r="M72" i="39" s="1"/>
  <c r="O18" i="39"/>
  <c r="Q91" i="39"/>
  <c r="M9" i="39"/>
  <c r="M8" i="39" s="1"/>
  <c r="O13" i="39"/>
  <c r="O14" i="39"/>
  <c r="O20" i="39"/>
  <c r="O21" i="39"/>
  <c r="L29" i="39"/>
  <c r="K41" i="39"/>
  <c r="O44" i="39"/>
  <c r="O47" i="39"/>
  <c r="G50" i="39"/>
  <c r="K50" i="39"/>
  <c r="O61" i="39"/>
  <c r="O62" i="39"/>
  <c r="K68" i="39"/>
  <c r="N12" i="39"/>
  <c r="N26" i="39"/>
  <c r="N28" i="39"/>
  <c r="N31" i="39"/>
  <c r="N43" i="39"/>
  <c r="N46" i="39"/>
  <c r="N54" i="39"/>
  <c r="N57" i="39"/>
  <c r="N62" i="39"/>
  <c r="N64" i="39"/>
  <c r="C9" i="39"/>
  <c r="C8" i="39" s="1"/>
  <c r="G9" i="39"/>
  <c r="G8" i="39" s="1"/>
  <c r="K9" i="39"/>
  <c r="K8" i="39" s="1"/>
  <c r="O12" i="39"/>
  <c r="N16" i="39"/>
  <c r="N23" i="39"/>
  <c r="N33" i="39"/>
  <c r="E41" i="39"/>
  <c r="M41" i="39"/>
  <c r="O51" i="39"/>
  <c r="Q98" i="39"/>
  <c r="N11" i="39"/>
  <c r="N13" i="39"/>
  <c r="N20" i="39"/>
  <c r="N27" i="39"/>
  <c r="J29" i="39"/>
  <c r="N30" i="39"/>
  <c r="J41" i="39"/>
  <c r="N42" i="39"/>
  <c r="N47" i="39"/>
  <c r="D50" i="39"/>
  <c r="H50" i="39"/>
  <c r="L50" i="39"/>
  <c r="N53" i="39"/>
  <c r="N58" i="39"/>
  <c r="N61" i="39"/>
  <c r="N65" i="39"/>
  <c r="N76" i="39"/>
  <c r="O97" i="39"/>
  <c r="N15" i="39"/>
  <c r="G19" i="39"/>
  <c r="K19" i="39"/>
  <c r="N22" i="39"/>
  <c r="O39" i="39"/>
  <c r="D68" i="39"/>
  <c r="H68" i="39"/>
  <c r="L68" i="39"/>
  <c r="N77" i="39"/>
  <c r="Q79" i="39"/>
  <c r="Q91" i="36"/>
  <c r="E82" i="36"/>
  <c r="E37" i="36"/>
  <c r="F37" i="36" s="1"/>
  <c r="E75" i="36"/>
  <c r="E74" i="36" s="1"/>
  <c r="M105" i="36"/>
  <c r="L105" i="36"/>
  <c r="K105" i="36"/>
  <c r="J105" i="36"/>
  <c r="I105" i="36"/>
  <c r="H105" i="36"/>
  <c r="G105" i="36"/>
  <c r="F105" i="36"/>
  <c r="E105" i="36"/>
  <c r="D105" i="36"/>
  <c r="C105" i="36"/>
  <c r="Q105" i="36" s="1"/>
  <c r="M104" i="36"/>
  <c r="L104" i="36"/>
  <c r="L103" i="36" s="1"/>
  <c r="K104" i="36"/>
  <c r="J104" i="36"/>
  <c r="I104" i="36"/>
  <c r="H104" i="36"/>
  <c r="G104" i="36"/>
  <c r="F104" i="36"/>
  <c r="E104" i="36"/>
  <c r="E103" i="36" s="1"/>
  <c r="D104" i="36"/>
  <c r="C104" i="36"/>
  <c r="O104" i="36"/>
  <c r="K103" i="36"/>
  <c r="J103" i="36"/>
  <c r="H103" i="36"/>
  <c r="D103" i="36"/>
  <c r="M103" i="36"/>
  <c r="I103" i="36"/>
  <c r="M102" i="36"/>
  <c r="L102" i="36"/>
  <c r="K102" i="36"/>
  <c r="O101" i="36" s="1"/>
  <c r="J102" i="36"/>
  <c r="I102" i="36"/>
  <c r="H102" i="36"/>
  <c r="G102" i="36"/>
  <c r="F102" i="36"/>
  <c r="E102" i="36"/>
  <c r="D102" i="36"/>
  <c r="C102" i="36"/>
  <c r="Q102" i="36"/>
  <c r="M101" i="36"/>
  <c r="L101" i="36"/>
  <c r="K101" i="36"/>
  <c r="K100" i="36" s="1"/>
  <c r="O100" i="36" s="1"/>
  <c r="J101" i="36"/>
  <c r="I101" i="36"/>
  <c r="H101" i="36"/>
  <c r="G101" i="36"/>
  <c r="F101" i="36"/>
  <c r="E101" i="36"/>
  <c r="D101" i="36"/>
  <c r="D100" i="36" s="1"/>
  <c r="C101" i="36"/>
  <c r="Q101" i="36"/>
  <c r="M99" i="36"/>
  <c r="L99" i="36"/>
  <c r="K99" i="36"/>
  <c r="J99" i="36"/>
  <c r="I99" i="36"/>
  <c r="H99" i="36"/>
  <c r="G99" i="36"/>
  <c r="F99" i="36"/>
  <c r="E99" i="36"/>
  <c r="D99" i="36"/>
  <c r="C99" i="36"/>
  <c r="Q99" i="36"/>
  <c r="M98" i="36"/>
  <c r="L98" i="36"/>
  <c r="K98" i="36"/>
  <c r="O97" i="36" s="1"/>
  <c r="J98" i="36"/>
  <c r="I98" i="36"/>
  <c r="H98" i="36"/>
  <c r="G98" i="36"/>
  <c r="F98" i="36"/>
  <c r="E98" i="36"/>
  <c r="D98" i="36"/>
  <c r="C98" i="36"/>
  <c r="Q98" i="36"/>
  <c r="M97" i="36"/>
  <c r="L97" i="36"/>
  <c r="K97" i="36"/>
  <c r="J97" i="36"/>
  <c r="I97" i="36"/>
  <c r="H97" i="36"/>
  <c r="G97" i="36"/>
  <c r="F97" i="36"/>
  <c r="E97" i="36"/>
  <c r="D97" i="36"/>
  <c r="C97" i="36"/>
  <c r="Q97" i="36"/>
  <c r="M96" i="36"/>
  <c r="L96" i="36"/>
  <c r="K96" i="36"/>
  <c r="O96" i="36" s="1"/>
  <c r="J96" i="36"/>
  <c r="I96" i="36"/>
  <c r="H96" i="36"/>
  <c r="G96" i="36"/>
  <c r="F96" i="36"/>
  <c r="E96" i="36"/>
  <c r="D96" i="36"/>
  <c r="D95" i="36" s="1"/>
  <c r="C96" i="36"/>
  <c r="Q96" i="36"/>
  <c r="M94" i="36"/>
  <c r="L94" i="36"/>
  <c r="K94" i="36"/>
  <c r="J94" i="36"/>
  <c r="I94" i="36"/>
  <c r="H94" i="36"/>
  <c r="G94" i="36"/>
  <c r="F94" i="36"/>
  <c r="E94" i="36"/>
  <c r="D94" i="36"/>
  <c r="C94" i="36"/>
  <c r="Q94" i="36"/>
  <c r="M93" i="36"/>
  <c r="L93" i="36"/>
  <c r="K93" i="36"/>
  <c r="O94" i="36" s="1"/>
  <c r="J93" i="36"/>
  <c r="I93" i="36"/>
  <c r="H93" i="36"/>
  <c r="G93" i="36"/>
  <c r="F93" i="36"/>
  <c r="E93" i="36"/>
  <c r="D93" i="36"/>
  <c r="D92" i="36" s="1"/>
  <c r="C93" i="36"/>
  <c r="M90" i="36"/>
  <c r="L90" i="36"/>
  <c r="K90" i="36"/>
  <c r="J90" i="36"/>
  <c r="I90" i="36"/>
  <c r="H90" i="36"/>
  <c r="G90" i="36"/>
  <c r="F90" i="36"/>
  <c r="E90" i="36"/>
  <c r="D90" i="36"/>
  <c r="C90" i="36"/>
  <c r="Q90" i="36" s="1"/>
  <c r="M89" i="36"/>
  <c r="L89" i="36"/>
  <c r="K89" i="36"/>
  <c r="J89" i="36"/>
  <c r="J88" i="36" s="1"/>
  <c r="I89" i="36"/>
  <c r="H89" i="36"/>
  <c r="G89" i="36"/>
  <c r="F89" i="36"/>
  <c r="E89" i="36"/>
  <c r="D89" i="36"/>
  <c r="C89" i="36"/>
  <c r="C88" i="36" s="1"/>
  <c r="Q88" i="36" s="1"/>
  <c r="M87" i="36"/>
  <c r="M86" i="36" s="1"/>
  <c r="L87" i="36"/>
  <c r="L86" i="36"/>
  <c r="K87" i="36"/>
  <c r="K86" i="36"/>
  <c r="J87" i="36"/>
  <c r="J86" i="36"/>
  <c r="I87" i="36"/>
  <c r="I86" i="36" s="1"/>
  <c r="H87" i="36"/>
  <c r="H86" i="36" s="1"/>
  <c r="H85" i="36" s="1"/>
  <c r="G87" i="36"/>
  <c r="G86" i="36" s="1"/>
  <c r="G85" i="36" s="1"/>
  <c r="F87" i="36"/>
  <c r="E87" i="36"/>
  <c r="E86" i="36" s="1"/>
  <c r="D87" i="36"/>
  <c r="D86" i="36"/>
  <c r="C87" i="36"/>
  <c r="F86" i="36"/>
  <c r="F84" i="36"/>
  <c r="O84" i="36"/>
  <c r="Q83" i="36"/>
  <c r="M83" i="36"/>
  <c r="L83" i="36"/>
  <c r="L81" i="36" s="1"/>
  <c r="L80" i="36" s="1"/>
  <c r="L79" i="36" s="1"/>
  <c r="K83" i="36"/>
  <c r="J83" i="36"/>
  <c r="N83" i="36" s="1"/>
  <c r="I83" i="36"/>
  <c r="H83" i="36"/>
  <c r="G83" i="36"/>
  <c r="F83" i="36"/>
  <c r="E83" i="36"/>
  <c r="D83" i="36"/>
  <c r="C83" i="36"/>
  <c r="Q82" i="36"/>
  <c r="M82" i="36"/>
  <c r="M81" i="36" s="1"/>
  <c r="M80" i="36" s="1"/>
  <c r="M79" i="36" s="1"/>
  <c r="L82" i="36"/>
  <c r="K82" i="36"/>
  <c r="J82" i="36"/>
  <c r="I82" i="36"/>
  <c r="H82" i="36"/>
  <c r="H81" i="36"/>
  <c r="H80" i="36" s="1"/>
  <c r="H79" i="36" s="1"/>
  <c r="G82" i="36"/>
  <c r="G81" i="36" s="1"/>
  <c r="G80" i="36" s="1"/>
  <c r="G79" i="36" s="1"/>
  <c r="F82" i="36"/>
  <c r="E81" i="36"/>
  <c r="E80" i="36" s="1"/>
  <c r="E79" i="36" s="1"/>
  <c r="D82" i="36"/>
  <c r="C82" i="36"/>
  <c r="C81" i="36" s="1"/>
  <c r="F81" i="36" s="1"/>
  <c r="Q78" i="36"/>
  <c r="F78" i="36"/>
  <c r="I78" i="36" s="1"/>
  <c r="Q77" i="36"/>
  <c r="M77" i="36"/>
  <c r="L77" i="36"/>
  <c r="K77" i="36"/>
  <c r="J77" i="36"/>
  <c r="I77" i="36"/>
  <c r="H77" i="36"/>
  <c r="H74" i="36" s="1"/>
  <c r="G77" i="36"/>
  <c r="F77" i="36"/>
  <c r="E77" i="36"/>
  <c r="D77" i="36"/>
  <c r="C77" i="36"/>
  <c r="Q76" i="36"/>
  <c r="M76" i="36"/>
  <c r="L76" i="36"/>
  <c r="K76" i="36"/>
  <c r="K74" i="36"/>
  <c r="J76" i="36"/>
  <c r="J74" i="36"/>
  <c r="I76" i="36"/>
  <c r="H76" i="36"/>
  <c r="G76" i="36"/>
  <c r="G74" i="36" s="1"/>
  <c r="F76" i="36"/>
  <c r="E76" i="36"/>
  <c r="D76" i="36"/>
  <c r="C76" i="36"/>
  <c r="C74" i="36" s="1"/>
  <c r="F75" i="36"/>
  <c r="F74" i="36" s="1"/>
  <c r="Q70" i="36"/>
  <c r="M70" i="36"/>
  <c r="L70" i="36"/>
  <c r="K70" i="36"/>
  <c r="J70" i="36"/>
  <c r="I70" i="36"/>
  <c r="H70" i="36"/>
  <c r="G70" i="36"/>
  <c r="F70" i="36"/>
  <c r="E70" i="36"/>
  <c r="D70" i="36"/>
  <c r="C70" i="36"/>
  <c r="Q69" i="36"/>
  <c r="M69" i="36"/>
  <c r="L69" i="36"/>
  <c r="K69" i="36"/>
  <c r="O69" i="36" s="1"/>
  <c r="J69" i="36"/>
  <c r="I69" i="36"/>
  <c r="H69" i="36"/>
  <c r="G69" i="36"/>
  <c r="F69" i="36"/>
  <c r="E69" i="36"/>
  <c r="D69" i="36"/>
  <c r="C69" i="36"/>
  <c r="Q68" i="36"/>
  <c r="M68" i="36"/>
  <c r="L68" i="36"/>
  <c r="K68" i="36"/>
  <c r="O68" i="36" s="1"/>
  <c r="J68" i="36"/>
  <c r="I68" i="36"/>
  <c r="H68" i="36"/>
  <c r="G68" i="36"/>
  <c r="F68" i="36"/>
  <c r="N68" i="36"/>
  <c r="E68" i="36"/>
  <c r="D68" i="36"/>
  <c r="C68" i="36"/>
  <c r="Q67" i="36"/>
  <c r="M67" i="36"/>
  <c r="L67" i="36"/>
  <c r="K67" i="36"/>
  <c r="J67" i="36"/>
  <c r="I67" i="36"/>
  <c r="H67" i="36"/>
  <c r="G67" i="36"/>
  <c r="F67" i="36"/>
  <c r="E67" i="36"/>
  <c r="D67" i="36"/>
  <c r="C67" i="36"/>
  <c r="Q66" i="36"/>
  <c r="M66" i="36"/>
  <c r="L66" i="36"/>
  <c r="K66" i="36"/>
  <c r="J66" i="36"/>
  <c r="I66" i="36"/>
  <c r="H66" i="36"/>
  <c r="G66" i="36"/>
  <c r="F66" i="36"/>
  <c r="E66" i="36"/>
  <c r="D66" i="36"/>
  <c r="C66" i="36"/>
  <c r="Q65" i="36"/>
  <c r="M65" i="36"/>
  <c r="L65" i="36"/>
  <c r="K65" i="36"/>
  <c r="J65" i="36"/>
  <c r="I65" i="36"/>
  <c r="H65" i="36"/>
  <c r="G65" i="36"/>
  <c r="F65" i="36"/>
  <c r="E65" i="36"/>
  <c r="D65" i="36"/>
  <c r="C65" i="36"/>
  <c r="Q64" i="36"/>
  <c r="M64" i="36"/>
  <c r="L64" i="36"/>
  <c r="K64" i="36"/>
  <c r="J64" i="36"/>
  <c r="I64" i="36"/>
  <c r="H64" i="36"/>
  <c r="G64" i="36"/>
  <c r="F64" i="36"/>
  <c r="E64" i="36"/>
  <c r="D64" i="36"/>
  <c r="C64" i="36"/>
  <c r="Q63" i="36"/>
  <c r="M63" i="36"/>
  <c r="L63" i="36"/>
  <c r="K63" i="36"/>
  <c r="J63" i="36"/>
  <c r="I63" i="36"/>
  <c r="H63" i="36"/>
  <c r="G63" i="36"/>
  <c r="F63" i="36"/>
  <c r="E63" i="36"/>
  <c r="D63" i="36"/>
  <c r="C63" i="36"/>
  <c r="Q62" i="36"/>
  <c r="M62" i="36"/>
  <c r="L62" i="36"/>
  <c r="K62" i="36"/>
  <c r="J62" i="36"/>
  <c r="I62" i="36"/>
  <c r="H62" i="36"/>
  <c r="G62" i="36"/>
  <c r="F62" i="36"/>
  <c r="E62" i="36"/>
  <c r="D62" i="36"/>
  <c r="C62" i="36"/>
  <c r="Q61" i="36"/>
  <c r="M61" i="36"/>
  <c r="L61" i="36"/>
  <c r="K61" i="36"/>
  <c r="J61" i="36"/>
  <c r="I61" i="36"/>
  <c r="H61" i="36"/>
  <c r="G61" i="36"/>
  <c r="F61" i="36"/>
  <c r="E61" i="36"/>
  <c r="D61" i="36"/>
  <c r="C61" i="36"/>
  <c r="Q60" i="36"/>
  <c r="M60" i="36"/>
  <c r="L60" i="36"/>
  <c r="K60" i="36"/>
  <c r="J60" i="36"/>
  <c r="I60" i="36"/>
  <c r="H60" i="36"/>
  <c r="G60" i="36"/>
  <c r="F60" i="36"/>
  <c r="E60" i="36"/>
  <c r="D60" i="36"/>
  <c r="C60" i="36"/>
  <c r="Q59" i="36"/>
  <c r="M59" i="36"/>
  <c r="L59" i="36"/>
  <c r="K59" i="36"/>
  <c r="J59" i="36"/>
  <c r="I59" i="36"/>
  <c r="H59" i="36"/>
  <c r="G59" i="36"/>
  <c r="F59" i="36"/>
  <c r="E59" i="36"/>
  <c r="D59" i="36"/>
  <c r="C59" i="36"/>
  <c r="Q58" i="36"/>
  <c r="M58" i="36"/>
  <c r="L58" i="36"/>
  <c r="K58" i="36"/>
  <c r="J58" i="36"/>
  <c r="I58" i="36"/>
  <c r="H58" i="36"/>
  <c r="G58" i="36"/>
  <c r="F58" i="36"/>
  <c r="E58" i="36"/>
  <c r="D58" i="36"/>
  <c r="C58" i="36"/>
  <c r="Q57" i="36"/>
  <c r="M57" i="36"/>
  <c r="L57" i="36"/>
  <c r="K57" i="36"/>
  <c r="J57" i="36"/>
  <c r="I57" i="36"/>
  <c r="H57" i="36"/>
  <c r="G57" i="36"/>
  <c r="F57" i="36"/>
  <c r="E57" i="36"/>
  <c r="D57" i="36"/>
  <c r="C57" i="36"/>
  <c r="Q56" i="36"/>
  <c r="M56" i="36"/>
  <c r="L56" i="36"/>
  <c r="K56" i="36"/>
  <c r="J56" i="36"/>
  <c r="I56" i="36"/>
  <c r="H56" i="36"/>
  <c r="G56" i="36"/>
  <c r="F56" i="36"/>
  <c r="E56" i="36"/>
  <c r="D56" i="36"/>
  <c r="C56" i="36"/>
  <c r="Q55" i="36"/>
  <c r="M55" i="36"/>
  <c r="L55" i="36"/>
  <c r="K55" i="36"/>
  <c r="J55" i="36"/>
  <c r="I55" i="36"/>
  <c r="H55" i="36"/>
  <c r="G55" i="36"/>
  <c r="F55" i="36"/>
  <c r="E55" i="36"/>
  <c r="E53" i="36" s="1"/>
  <c r="D55" i="36"/>
  <c r="C55" i="36"/>
  <c r="Q54" i="36"/>
  <c r="M54" i="36"/>
  <c r="L54" i="36"/>
  <c r="L53" i="36" s="1"/>
  <c r="K54" i="36"/>
  <c r="J54" i="36"/>
  <c r="I54" i="36"/>
  <c r="H54" i="36"/>
  <c r="G54" i="36"/>
  <c r="F54" i="36"/>
  <c r="O54" i="36" s="1"/>
  <c r="E54" i="36"/>
  <c r="D54" i="36"/>
  <c r="D53" i="36" s="1"/>
  <c r="C54" i="36"/>
  <c r="C53" i="36" s="1"/>
  <c r="F53" i="36" s="1"/>
  <c r="Q52" i="36"/>
  <c r="M52" i="36"/>
  <c r="L52" i="36"/>
  <c r="K52" i="36"/>
  <c r="J52" i="36"/>
  <c r="I52" i="36"/>
  <c r="H52" i="36"/>
  <c r="G52" i="36"/>
  <c r="F52" i="36"/>
  <c r="O52" i="36" s="1"/>
  <c r="E52" i="36"/>
  <c r="D52" i="36"/>
  <c r="C52" i="36"/>
  <c r="Q51" i="36"/>
  <c r="M51" i="36"/>
  <c r="L51" i="36"/>
  <c r="K51" i="36"/>
  <c r="J51" i="36"/>
  <c r="I51" i="36"/>
  <c r="H51" i="36"/>
  <c r="G51" i="36"/>
  <c r="F51" i="36"/>
  <c r="O51" i="36" s="1"/>
  <c r="E51" i="36"/>
  <c r="D51" i="36"/>
  <c r="C51" i="36"/>
  <c r="Q50" i="36"/>
  <c r="M50" i="36"/>
  <c r="L50" i="36"/>
  <c r="K50" i="36"/>
  <c r="J50" i="36"/>
  <c r="I50" i="36"/>
  <c r="H50" i="36"/>
  <c r="G50" i="36"/>
  <c r="F50" i="36"/>
  <c r="O50" i="36" s="1"/>
  <c r="E50" i="36"/>
  <c r="D50" i="36"/>
  <c r="C50" i="36"/>
  <c r="Q49" i="36"/>
  <c r="M49" i="36"/>
  <c r="L49" i="36"/>
  <c r="K49" i="36"/>
  <c r="J49" i="36"/>
  <c r="I49" i="36"/>
  <c r="H49" i="36"/>
  <c r="G49" i="36"/>
  <c r="F49" i="36"/>
  <c r="N49" i="36" s="1"/>
  <c r="E49" i="36"/>
  <c r="D49" i="36"/>
  <c r="C49" i="36"/>
  <c r="Q48" i="36"/>
  <c r="M48" i="36"/>
  <c r="L48" i="36"/>
  <c r="K48" i="36"/>
  <c r="J48" i="36"/>
  <c r="I48" i="36"/>
  <c r="H48" i="36"/>
  <c r="G48" i="36"/>
  <c r="F48" i="36"/>
  <c r="O48" i="36" s="1"/>
  <c r="E48" i="36"/>
  <c r="D48" i="36"/>
  <c r="C48" i="36"/>
  <c r="Q47" i="36"/>
  <c r="M47" i="36"/>
  <c r="L47" i="36"/>
  <c r="K47" i="36"/>
  <c r="J47" i="36"/>
  <c r="I47" i="36"/>
  <c r="H47" i="36"/>
  <c r="G47" i="36"/>
  <c r="F47" i="36"/>
  <c r="O47" i="36" s="1"/>
  <c r="E47" i="36"/>
  <c r="D47" i="36"/>
  <c r="C47" i="36"/>
  <c r="C45" i="36" s="1"/>
  <c r="Q46" i="36"/>
  <c r="M46" i="36"/>
  <c r="M45" i="36" s="1"/>
  <c r="M44" i="36" s="1"/>
  <c r="L46" i="36"/>
  <c r="K46" i="36"/>
  <c r="J46" i="36"/>
  <c r="J45" i="36" s="1"/>
  <c r="J44" i="36" s="1"/>
  <c r="I46" i="36"/>
  <c r="H46" i="36"/>
  <c r="H45" i="36" s="1"/>
  <c r="G46" i="36"/>
  <c r="G45" i="36"/>
  <c r="G44" i="36" s="1"/>
  <c r="F46" i="36"/>
  <c r="N46" i="36" s="1"/>
  <c r="E46" i="36"/>
  <c r="D46" i="36"/>
  <c r="D45" i="36" s="1"/>
  <c r="D44" i="36" s="1"/>
  <c r="D39" i="36" s="1"/>
  <c r="C46" i="36"/>
  <c r="Q43" i="36"/>
  <c r="M43" i="36"/>
  <c r="L43" i="36"/>
  <c r="K43" i="36"/>
  <c r="J43" i="36"/>
  <c r="N43" i="36" s="1"/>
  <c r="I43" i="36"/>
  <c r="H43" i="36"/>
  <c r="H41" i="36" s="1"/>
  <c r="H40" i="36" s="1"/>
  <c r="G43" i="36"/>
  <c r="F43" i="36"/>
  <c r="E43" i="36"/>
  <c r="D43" i="36"/>
  <c r="C43" i="36"/>
  <c r="Q42" i="36"/>
  <c r="M42" i="36"/>
  <c r="M41" i="36" s="1"/>
  <c r="M40" i="36" s="1"/>
  <c r="M39" i="36" s="1"/>
  <c r="L42" i="36"/>
  <c r="L41" i="36" s="1"/>
  <c r="L40" i="36"/>
  <c r="K42" i="36"/>
  <c r="K41" i="36" s="1"/>
  <c r="K40" i="36" s="1"/>
  <c r="J42" i="36"/>
  <c r="J41" i="36" s="1"/>
  <c r="J40" i="36" s="1"/>
  <c r="J39" i="36" s="1"/>
  <c r="I42" i="36"/>
  <c r="H42" i="36"/>
  <c r="G42" i="36"/>
  <c r="G41" i="36"/>
  <c r="G40" i="36" s="1"/>
  <c r="G39" i="36" s="1"/>
  <c r="F42" i="36"/>
  <c r="E42" i="36"/>
  <c r="D42" i="36"/>
  <c r="D41" i="36"/>
  <c r="D40" i="36"/>
  <c r="C42" i="36"/>
  <c r="C41" i="36" s="1"/>
  <c r="O38" i="36"/>
  <c r="N38" i="36"/>
  <c r="Q37" i="36"/>
  <c r="Q36" i="36"/>
  <c r="M36" i="36"/>
  <c r="L36" i="36"/>
  <c r="K36" i="36"/>
  <c r="J36" i="36"/>
  <c r="I36" i="36"/>
  <c r="H36" i="36"/>
  <c r="G36" i="36"/>
  <c r="F36" i="36"/>
  <c r="E36" i="36"/>
  <c r="D36" i="36"/>
  <c r="C36" i="36"/>
  <c r="Q35" i="36"/>
  <c r="M35" i="36"/>
  <c r="L35" i="36"/>
  <c r="K35" i="36"/>
  <c r="J35" i="36"/>
  <c r="I35" i="36"/>
  <c r="H35" i="36"/>
  <c r="G35" i="36"/>
  <c r="F35" i="36"/>
  <c r="O35" i="36" s="1"/>
  <c r="E35" i="36"/>
  <c r="D35" i="36"/>
  <c r="C35" i="36"/>
  <c r="Q34" i="36"/>
  <c r="M34" i="36"/>
  <c r="L34" i="36"/>
  <c r="K34" i="36"/>
  <c r="J34" i="36"/>
  <c r="I34" i="36"/>
  <c r="H34" i="36"/>
  <c r="G34" i="36"/>
  <c r="F34" i="36"/>
  <c r="N34" i="36" s="1"/>
  <c r="E34" i="36"/>
  <c r="D34" i="36"/>
  <c r="C34" i="36"/>
  <c r="Q33" i="36"/>
  <c r="M33" i="36"/>
  <c r="L33" i="36"/>
  <c r="K33" i="36"/>
  <c r="J33" i="36"/>
  <c r="I33" i="36"/>
  <c r="H33" i="36"/>
  <c r="G33" i="36"/>
  <c r="F33" i="36"/>
  <c r="E33" i="36"/>
  <c r="D33" i="36"/>
  <c r="C33" i="36"/>
  <c r="C31" i="36" s="1"/>
  <c r="Q32" i="36"/>
  <c r="M32" i="36"/>
  <c r="M31" i="36" s="1"/>
  <c r="L32" i="36"/>
  <c r="K32" i="36"/>
  <c r="J32" i="36"/>
  <c r="J31" i="36"/>
  <c r="I32" i="36"/>
  <c r="H32" i="36"/>
  <c r="G32" i="36"/>
  <c r="F32" i="36"/>
  <c r="E32" i="36"/>
  <c r="E31" i="36" s="1"/>
  <c r="D32" i="36"/>
  <c r="C32" i="36"/>
  <c r="Q30" i="36"/>
  <c r="M30" i="36"/>
  <c r="L30" i="36"/>
  <c r="K30" i="36"/>
  <c r="J30" i="36"/>
  <c r="I30" i="36"/>
  <c r="H30" i="36"/>
  <c r="G30" i="36"/>
  <c r="F30" i="36"/>
  <c r="E30" i="36"/>
  <c r="D30" i="36"/>
  <c r="C30" i="36"/>
  <c r="Q29" i="36"/>
  <c r="M29" i="36"/>
  <c r="L29" i="36"/>
  <c r="K29" i="36"/>
  <c r="O29" i="36" s="1"/>
  <c r="J29" i="36"/>
  <c r="I29" i="36"/>
  <c r="H29" i="36"/>
  <c r="G29" i="36"/>
  <c r="F29" i="36"/>
  <c r="E29" i="36"/>
  <c r="D29" i="36"/>
  <c r="C29" i="36"/>
  <c r="Q28" i="36"/>
  <c r="M28" i="36"/>
  <c r="L28" i="36"/>
  <c r="K28" i="36"/>
  <c r="J28" i="36"/>
  <c r="I28" i="36"/>
  <c r="H28" i="36"/>
  <c r="G28" i="36"/>
  <c r="F28" i="36"/>
  <c r="E28" i="36"/>
  <c r="D28" i="36"/>
  <c r="C28" i="36"/>
  <c r="Q27" i="36"/>
  <c r="M27" i="36"/>
  <c r="L27" i="36"/>
  <c r="K27" i="36"/>
  <c r="J27" i="36"/>
  <c r="I27" i="36"/>
  <c r="H27" i="36"/>
  <c r="G27" i="36"/>
  <c r="F27" i="36"/>
  <c r="E27" i="36"/>
  <c r="D27" i="36"/>
  <c r="C27" i="36"/>
  <c r="Q26" i="36"/>
  <c r="M26" i="36"/>
  <c r="L26" i="36"/>
  <c r="K26" i="36"/>
  <c r="O26" i="36" s="1"/>
  <c r="J26" i="36"/>
  <c r="N26" i="36" s="1"/>
  <c r="I26" i="36"/>
  <c r="H26" i="36"/>
  <c r="G26" i="36"/>
  <c r="F26" i="36"/>
  <c r="E26" i="36"/>
  <c r="D26" i="36"/>
  <c r="C26" i="36"/>
  <c r="Q25" i="36"/>
  <c r="M25" i="36"/>
  <c r="L25" i="36"/>
  <c r="K25" i="36"/>
  <c r="J25" i="36"/>
  <c r="N25" i="36" s="1"/>
  <c r="I25" i="36"/>
  <c r="H25" i="36"/>
  <c r="G25" i="36"/>
  <c r="F25" i="36"/>
  <c r="E25" i="36"/>
  <c r="D25" i="36"/>
  <c r="C25" i="36"/>
  <c r="Q24" i="36"/>
  <c r="M24" i="36"/>
  <c r="L24" i="36"/>
  <c r="K24" i="36"/>
  <c r="J24" i="36"/>
  <c r="I24" i="36"/>
  <c r="H24" i="36"/>
  <c r="G24" i="36"/>
  <c r="F24" i="36"/>
  <c r="E24" i="36"/>
  <c r="D24" i="36"/>
  <c r="C24" i="36"/>
  <c r="Q23" i="36"/>
  <c r="M23" i="36"/>
  <c r="L23" i="36"/>
  <c r="K23" i="36"/>
  <c r="J23" i="36"/>
  <c r="I23" i="36"/>
  <c r="H23" i="36"/>
  <c r="G23" i="36"/>
  <c r="F23" i="36"/>
  <c r="E23" i="36"/>
  <c r="E21" i="36" s="1"/>
  <c r="D23" i="36"/>
  <c r="C23" i="36"/>
  <c r="C21" i="36" s="1"/>
  <c r="F21" i="36" s="1"/>
  <c r="I21" i="36" s="1"/>
  <c r="Q22" i="36"/>
  <c r="M22" i="36"/>
  <c r="L22" i="36"/>
  <c r="K22" i="36"/>
  <c r="K21" i="36"/>
  <c r="J22" i="36"/>
  <c r="I22" i="36"/>
  <c r="H22" i="36"/>
  <c r="G22" i="36"/>
  <c r="G21" i="36"/>
  <c r="F22" i="36"/>
  <c r="N22" i="36" s="1"/>
  <c r="E22" i="36"/>
  <c r="D22" i="36"/>
  <c r="C22" i="36"/>
  <c r="Q20" i="36"/>
  <c r="M20" i="36"/>
  <c r="L20" i="36"/>
  <c r="K20" i="36"/>
  <c r="J20" i="36"/>
  <c r="I20" i="36"/>
  <c r="H20" i="36"/>
  <c r="G20" i="36"/>
  <c r="F20" i="36"/>
  <c r="E20" i="36"/>
  <c r="D20" i="36"/>
  <c r="C20" i="36"/>
  <c r="Q19" i="36"/>
  <c r="M19" i="36"/>
  <c r="L19" i="36"/>
  <c r="K19" i="36"/>
  <c r="J19" i="36"/>
  <c r="I19" i="36"/>
  <c r="H19" i="36"/>
  <c r="G19" i="36"/>
  <c r="F19" i="36"/>
  <c r="E19" i="36"/>
  <c r="D19" i="36"/>
  <c r="C19" i="36"/>
  <c r="Q18" i="36"/>
  <c r="M18" i="36"/>
  <c r="L18" i="36"/>
  <c r="K18" i="36"/>
  <c r="J18" i="36"/>
  <c r="I18" i="36"/>
  <c r="H18" i="36"/>
  <c r="G18" i="36"/>
  <c r="F18" i="36"/>
  <c r="O18" i="36" s="1"/>
  <c r="E18" i="36"/>
  <c r="D18" i="36"/>
  <c r="C18" i="36"/>
  <c r="Q17" i="36"/>
  <c r="M17" i="36"/>
  <c r="L17" i="36"/>
  <c r="K17" i="36"/>
  <c r="J17" i="36"/>
  <c r="I17" i="36"/>
  <c r="H17" i="36"/>
  <c r="G17" i="36"/>
  <c r="F17" i="36"/>
  <c r="N17" i="36" s="1"/>
  <c r="E17" i="36"/>
  <c r="D17" i="36"/>
  <c r="C17" i="36"/>
  <c r="Q16" i="36"/>
  <c r="M16" i="36"/>
  <c r="L16" i="36"/>
  <c r="K16" i="36"/>
  <c r="J16" i="36"/>
  <c r="I16" i="36"/>
  <c r="H16" i="36"/>
  <c r="G16" i="36"/>
  <c r="F16" i="36"/>
  <c r="N16" i="36" s="1"/>
  <c r="E16" i="36"/>
  <c r="D16" i="36"/>
  <c r="C16" i="36"/>
  <c r="Q15" i="36"/>
  <c r="M15" i="36"/>
  <c r="L15" i="36"/>
  <c r="K15" i="36"/>
  <c r="J15" i="36"/>
  <c r="I15" i="36"/>
  <c r="H15" i="36"/>
  <c r="G15" i="36"/>
  <c r="F15" i="36"/>
  <c r="F9" i="36" s="1"/>
  <c r="E15" i="36"/>
  <c r="D15" i="36"/>
  <c r="D9" i="36" s="1"/>
  <c r="D8" i="36" s="1"/>
  <c r="C15" i="36"/>
  <c r="Q14" i="36"/>
  <c r="O14" i="36"/>
  <c r="N14" i="36"/>
  <c r="Q13" i="36"/>
  <c r="M13" i="36"/>
  <c r="L13" i="36"/>
  <c r="K13" i="36"/>
  <c r="J13" i="36"/>
  <c r="N13" i="36" s="1"/>
  <c r="I13" i="36"/>
  <c r="H13" i="36"/>
  <c r="G13" i="36"/>
  <c r="F13" i="36"/>
  <c r="E13" i="36"/>
  <c r="D13" i="36"/>
  <c r="C13" i="36"/>
  <c r="Q12" i="36"/>
  <c r="M12" i="36"/>
  <c r="L12" i="36"/>
  <c r="K12" i="36"/>
  <c r="J12" i="36"/>
  <c r="N12" i="36" s="1"/>
  <c r="I12" i="36"/>
  <c r="H12" i="36"/>
  <c r="G12" i="36"/>
  <c r="F12" i="36"/>
  <c r="E12" i="36"/>
  <c r="D12" i="36"/>
  <c r="C12" i="36"/>
  <c r="Q11" i="36"/>
  <c r="O11" i="36"/>
  <c r="N11" i="36"/>
  <c r="Q10" i="36"/>
  <c r="M10" i="36"/>
  <c r="M9" i="36" s="1"/>
  <c r="M8" i="36" s="1"/>
  <c r="M7" i="36" s="1"/>
  <c r="M6" i="36" s="1"/>
  <c r="M5" i="36" s="1"/>
  <c r="L10" i="36"/>
  <c r="L9" i="36" s="1"/>
  <c r="L8" i="36" s="1"/>
  <c r="L7" i="36" s="1"/>
  <c r="K10" i="36"/>
  <c r="J10" i="36"/>
  <c r="I10" i="36"/>
  <c r="H10" i="36"/>
  <c r="G10" i="36"/>
  <c r="F10" i="36"/>
  <c r="E10" i="36"/>
  <c r="D10" i="36"/>
  <c r="C10" i="36"/>
  <c r="C9" i="36" s="1"/>
  <c r="C8" i="36" s="1"/>
  <c r="O16" i="36"/>
  <c r="O17" i="36"/>
  <c r="O19" i="36"/>
  <c r="O23" i="36"/>
  <c r="O24" i="36"/>
  <c r="O25" i="36"/>
  <c r="O33" i="36"/>
  <c r="O99" i="36"/>
  <c r="O30" i="36"/>
  <c r="O43" i="36"/>
  <c r="O82" i="36"/>
  <c r="O83" i="36"/>
  <c r="H92" i="36"/>
  <c r="I92" i="36"/>
  <c r="I88" i="36"/>
  <c r="C86" i="36"/>
  <c r="Q87" i="36"/>
  <c r="E92" i="36"/>
  <c r="G92" i="36"/>
  <c r="G88" i="36"/>
  <c r="N93" i="36"/>
  <c r="O93" i="36"/>
  <c r="K92" i="36"/>
  <c r="E9" i="36"/>
  <c r="E8" i="36" s="1"/>
  <c r="E7" i="36" s="1"/>
  <c r="E6" i="36" s="1"/>
  <c r="L92" i="36"/>
  <c r="M92" i="36"/>
  <c r="G100" i="36"/>
  <c r="O77" i="36"/>
  <c r="C92" i="36"/>
  <c r="Q92" i="36" s="1"/>
  <c r="Q93" i="36"/>
  <c r="C100" i="36"/>
  <c r="Q100" i="36"/>
  <c r="E41" i="36"/>
  <c r="E40" i="36" s="1"/>
  <c r="N10" i="36"/>
  <c r="N57" i="36"/>
  <c r="N70" i="36"/>
  <c r="O34" i="36"/>
  <c r="O36" i="36"/>
  <c r="O70" i="36"/>
  <c r="E45" i="36"/>
  <c r="E44" i="36" s="1"/>
  <c r="O13" i="36"/>
  <c r="E88" i="36"/>
  <c r="J92" i="36"/>
  <c r="N87" i="36"/>
  <c r="L88" i="36"/>
  <c r="O20" i="36"/>
  <c r="K31" i="36"/>
  <c r="K7" i="36" s="1"/>
  <c r="K6" i="36" s="1"/>
  <c r="K88" i="36"/>
  <c r="K85" i="36" s="1"/>
  <c r="M95" i="36"/>
  <c r="E100" i="36"/>
  <c r="O49" i="36"/>
  <c r="N51" i="36"/>
  <c r="N52" i="36"/>
  <c r="O55" i="36"/>
  <c r="O56" i="36"/>
  <c r="O57" i="36"/>
  <c r="O58" i="36"/>
  <c r="O59" i="36"/>
  <c r="O60" i="36"/>
  <c r="O61" i="36"/>
  <c r="O62" i="36"/>
  <c r="O63" i="36"/>
  <c r="O64" i="36"/>
  <c r="D88" i="36"/>
  <c r="O90" i="36"/>
  <c r="N69" i="36"/>
  <c r="N89" i="36"/>
  <c r="M100" i="36"/>
  <c r="N28" i="36"/>
  <c r="O32" i="36"/>
  <c r="J53" i="36"/>
  <c r="H88" i="36"/>
  <c r="J100" i="36"/>
  <c r="F95" i="36"/>
  <c r="G95" i="36"/>
  <c r="I95" i="36"/>
  <c r="J95" i="36"/>
  <c r="N95" i="36" s="1"/>
  <c r="N27" i="36"/>
  <c r="H31" i="36"/>
  <c r="N33" i="36"/>
  <c r="N56" i="36"/>
  <c r="N58" i="36"/>
  <c r="N59" i="36"/>
  <c r="O65" i="36"/>
  <c r="O66" i="36"/>
  <c r="O67" i="36"/>
  <c r="K95" i="36"/>
  <c r="O95" i="36" s="1"/>
  <c r="H100" i="36"/>
  <c r="O27" i="36"/>
  <c r="M53" i="36"/>
  <c r="L95" i="36"/>
  <c r="I100" i="36"/>
  <c r="M21" i="36"/>
  <c r="G31" i="36"/>
  <c r="N15" i="36"/>
  <c r="N20" i="36"/>
  <c r="D21" i="36"/>
  <c r="K81" i="36"/>
  <c r="K80" i="36"/>
  <c r="K79" i="36" s="1"/>
  <c r="O87" i="36"/>
  <c r="N90" i="36"/>
  <c r="E95" i="36"/>
  <c r="O105" i="36"/>
  <c r="O28" i="36"/>
  <c r="L31" i="36"/>
  <c r="N62" i="36"/>
  <c r="N64" i="36"/>
  <c r="N65" i="36"/>
  <c r="N82" i="36"/>
  <c r="O98" i="36"/>
  <c r="F100" i="36"/>
  <c r="L100" i="36"/>
  <c r="G103" i="36"/>
  <c r="H9" i="36"/>
  <c r="H8" i="36"/>
  <c r="G53" i="36"/>
  <c r="I9" i="36"/>
  <c r="O12" i="36"/>
  <c r="H21" i="36"/>
  <c r="N32" i="36"/>
  <c r="K45" i="36"/>
  <c r="H53" i="36"/>
  <c r="N63" i="36"/>
  <c r="M74" i="36"/>
  <c r="D81" i="36"/>
  <c r="D80" i="36"/>
  <c r="D79" i="36" s="1"/>
  <c r="N99" i="36"/>
  <c r="N101" i="36"/>
  <c r="N18" i="36"/>
  <c r="L45" i="36"/>
  <c r="N76" i="36"/>
  <c r="L74" i="36"/>
  <c r="F88" i="36"/>
  <c r="N88" i="36" s="1"/>
  <c r="J21" i="36"/>
  <c r="O76" i="36"/>
  <c r="N19" i="36"/>
  <c r="D74" i="36"/>
  <c r="N77" i="36"/>
  <c r="H95" i="36"/>
  <c r="K9" i="36"/>
  <c r="K8" i="36"/>
  <c r="L21" i="36"/>
  <c r="C80" i="36"/>
  <c r="C95" i="36"/>
  <c r="Q95" i="36" s="1"/>
  <c r="O89" i="36"/>
  <c r="N96" i="36"/>
  <c r="N102" i="36"/>
  <c r="O10" i="36"/>
  <c r="N84" i="36"/>
  <c r="N97" i="36"/>
  <c r="N35" i="36"/>
  <c r="N60" i="36"/>
  <c r="N66" i="36"/>
  <c r="N23" i="36"/>
  <c r="N29" i="36"/>
  <c r="N98" i="36"/>
  <c r="N104" i="36"/>
  <c r="N36" i="36"/>
  <c r="N55" i="36"/>
  <c r="N61" i="36"/>
  <c r="N67" i="36"/>
  <c r="I75" i="36"/>
  <c r="N86" i="36"/>
  <c r="N24" i="36"/>
  <c r="N30" i="36"/>
  <c r="N42" i="36"/>
  <c r="O86" i="36"/>
  <c r="F103" i="36"/>
  <c r="N105" i="36"/>
  <c r="N50" i="36"/>
  <c r="F92" i="36"/>
  <c r="N94" i="36"/>
  <c r="H44" i="36"/>
  <c r="L6" i="36"/>
  <c r="K86" i="35"/>
  <c r="K88" i="35"/>
  <c r="K92" i="35"/>
  <c r="K95" i="35"/>
  <c r="K100" i="35"/>
  <c r="K103" i="35"/>
  <c r="H7" i="36"/>
  <c r="H6" i="36" s="1"/>
  <c r="N100" i="36"/>
  <c r="O9" i="36"/>
  <c r="O88" i="36"/>
  <c r="O92" i="36"/>
  <c r="N92" i="36"/>
  <c r="O103" i="36"/>
  <c r="N103" i="36"/>
  <c r="F85" i="36"/>
  <c r="C9" i="32"/>
  <c r="C8" i="32"/>
  <c r="D9" i="32"/>
  <c r="D8" i="32" s="1"/>
  <c r="E9" i="32"/>
  <c r="E8" i="32" s="1"/>
  <c r="F8" i="32"/>
  <c r="C21" i="32"/>
  <c r="D21" i="32"/>
  <c r="E21" i="32"/>
  <c r="C31" i="32"/>
  <c r="F31" i="32" s="1"/>
  <c r="D31" i="32"/>
  <c r="E31" i="32"/>
  <c r="Q83" i="35"/>
  <c r="Q82" i="35"/>
  <c r="Q78" i="35"/>
  <c r="Q77" i="35"/>
  <c r="Q76" i="35"/>
  <c r="Q70" i="35"/>
  <c r="Q69" i="35"/>
  <c r="Q68" i="35"/>
  <c r="Q67" i="35"/>
  <c r="Q66" i="35"/>
  <c r="Q65" i="35"/>
  <c r="Q64" i="35"/>
  <c r="Q63" i="35"/>
  <c r="Q62" i="35"/>
  <c r="Q61" i="35"/>
  <c r="Q60" i="35"/>
  <c r="Q59" i="35"/>
  <c r="Q58" i="35"/>
  <c r="Q57" i="35"/>
  <c r="Q56" i="35"/>
  <c r="Q55" i="35"/>
  <c r="Q54" i="35"/>
  <c r="Q52" i="35"/>
  <c r="Q51" i="35"/>
  <c r="Q50" i="35"/>
  <c r="Q49" i="35"/>
  <c r="Q48" i="35"/>
  <c r="Q47" i="35"/>
  <c r="Q46" i="35"/>
  <c r="Q43" i="35"/>
  <c r="Q42" i="35"/>
  <c r="Q33" i="35"/>
  <c r="Q34" i="35"/>
  <c r="Q35" i="35"/>
  <c r="Q36" i="35"/>
  <c r="Q37" i="35"/>
  <c r="Q32" i="35"/>
  <c r="Q23" i="35"/>
  <c r="Q24" i="35"/>
  <c r="Q25" i="35"/>
  <c r="Q26" i="35"/>
  <c r="Q27" i="35"/>
  <c r="Q28" i="35"/>
  <c r="Q29" i="35"/>
  <c r="Q30" i="35"/>
  <c r="Q22" i="35"/>
  <c r="Q16" i="35"/>
  <c r="Q17" i="35"/>
  <c r="Q18" i="35"/>
  <c r="Q19" i="35"/>
  <c r="Q20" i="35"/>
  <c r="Q15" i="35"/>
  <c r="Q13" i="35"/>
  <c r="Q14" i="35"/>
  <c r="Q12" i="35"/>
  <c r="Q11" i="35"/>
  <c r="Q10" i="35"/>
  <c r="K9" i="35"/>
  <c r="K8" i="35" s="1"/>
  <c r="K21" i="35"/>
  <c r="K31" i="35"/>
  <c r="K41" i="35"/>
  <c r="K40" i="35" s="1"/>
  <c r="K39" i="35" s="1"/>
  <c r="F58" i="29" s="1"/>
  <c r="K45" i="35"/>
  <c r="K44" i="35" s="1"/>
  <c r="K53" i="35"/>
  <c r="K74" i="35"/>
  <c r="K81" i="35"/>
  <c r="K80" i="35"/>
  <c r="K79" i="35"/>
  <c r="F60" i="29" s="1"/>
  <c r="O21" i="36"/>
  <c r="N104" i="35"/>
  <c r="Q105" i="35"/>
  <c r="Q104" i="35"/>
  <c r="Q102" i="35"/>
  <c r="Q99" i="35"/>
  <c r="Q98" i="35"/>
  <c r="Q97" i="35"/>
  <c r="Q96" i="35"/>
  <c r="O93" i="35"/>
  <c r="Q94" i="35"/>
  <c r="O94" i="35"/>
  <c r="E92" i="35"/>
  <c r="Q93" i="35"/>
  <c r="Q91" i="35"/>
  <c r="M88" i="35"/>
  <c r="O90" i="35"/>
  <c r="D88" i="35"/>
  <c r="D85" i="35" s="1"/>
  <c r="Q89" i="35"/>
  <c r="M86" i="35"/>
  <c r="L86" i="35"/>
  <c r="L85" i="35" s="1"/>
  <c r="J86" i="35"/>
  <c r="I86" i="35"/>
  <c r="G86" i="35"/>
  <c r="F86" i="35"/>
  <c r="E86" i="35"/>
  <c r="D86" i="35"/>
  <c r="Q87" i="35"/>
  <c r="H86" i="35"/>
  <c r="O84" i="35"/>
  <c r="O83" i="35"/>
  <c r="E81" i="35"/>
  <c r="E80" i="35"/>
  <c r="E79" i="35" s="1"/>
  <c r="N78" i="35"/>
  <c r="O78" i="35"/>
  <c r="N77" i="35"/>
  <c r="E74" i="35"/>
  <c r="N75" i="35"/>
  <c r="O68" i="35"/>
  <c r="O62" i="35"/>
  <c r="O48" i="35"/>
  <c r="O43" i="35"/>
  <c r="M41" i="35"/>
  <c r="M40" i="35"/>
  <c r="M39" i="35" s="1"/>
  <c r="H58" i="29" s="1"/>
  <c r="L41" i="35"/>
  <c r="L40" i="35"/>
  <c r="G41" i="35"/>
  <c r="G40" i="35"/>
  <c r="O38" i="35"/>
  <c r="N38" i="35"/>
  <c r="N36" i="35"/>
  <c r="N35" i="35"/>
  <c r="O34" i="35"/>
  <c r="O32" i="35"/>
  <c r="D31" i="35"/>
  <c r="N23" i="35"/>
  <c r="O20" i="35"/>
  <c r="N19" i="35"/>
  <c r="O14" i="35"/>
  <c r="N14" i="35"/>
  <c r="N13" i="35"/>
  <c r="O12" i="35"/>
  <c r="N12" i="35"/>
  <c r="O11" i="35"/>
  <c r="N11" i="35"/>
  <c r="N10" i="35"/>
  <c r="N37" i="35"/>
  <c r="E100" i="35"/>
  <c r="O101" i="35"/>
  <c r="C41" i="35"/>
  <c r="C74" i="35"/>
  <c r="N84" i="35"/>
  <c r="E31" i="35"/>
  <c r="F31" i="35" s="1"/>
  <c r="D41" i="35"/>
  <c r="D40" i="35"/>
  <c r="D39" i="35" s="1"/>
  <c r="N42" i="35"/>
  <c r="O28" i="35"/>
  <c r="M53" i="35"/>
  <c r="G103" i="35"/>
  <c r="N18" i="35"/>
  <c r="O55" i="35"/>
  <c r="O67" i="35"/>
  <c r="O18" i="35"/>
  <c r="N54" i="35"/>
  <c r="O66" i="35"/>
  <c r="H88" i="35"/>
  <c r="I92" i="35"/>
  <c r="O17" i="35"/>
  <c r="N65" i="35"/>
  <c r="J88" i="35"/>
  <c r="F88" i="35"/>
  <c r="N88" i="35" s="1"/>
  <c r="N24" i="35"/>
  <c r="O35" i="35"/>
  <c r="N51" i="35"/>
  <c r="O64" i="35"/>
  <c r="O50" i="35"/>
  <c r="H74" i="35"/>
  <c r="E88" i="35"/>
  <c r="G92" i="35"/>
  <c r="O42" i="35"/>
  <c r="N43" i="35"/>
  <c r="C45" i="35"/>
  <c r="J81" i="35"/>
  <c r="J80" i="35"/>
  <c r="J79" i="35"/>
  <c r="D60" i="29" s="1"/>
  <c r="G31" i="35"/>
  <c r="O49" i="35"/>
  <c r="L74" i="35"/>
  <c r="J92" i="35"/>
  <c r="J85" i="35" s="1"/>
  <c r="D62" i="29" s="1"/>
  <c r="L95" i="35"/>
  <c r="O105" i="35"/>
  <c r="O54" i="35"/>
  <c r="C9" i="35"/>
  <c r="C8" i="35" s="1"/>
  <c r="O27" i="35"/>
  <c r="O47" i="35"/>
  <c r="L92" i="35"/>
  <c r="O102" i="35"/>
  <c r="H103" i="35"/>
  <c r="N33" i="35"/>
  <c r="E95" i="35"/>
  <c r="E9" i="35"/>
  <c r="E8" i="35"/>
  <c r="O76" i="35"/>
  <c r="D92" i="35"/>
  <c r="O96" i="35"/>
  <c r="M103" i="35"/>
  <c r="G100" i="35"/>
  <c r="E41" i="35"/>
  <c r="E40" i="35"/>
  <c r="E39" i="35" s="1"/>
  <c r="O88" i="35"/>
  <c r="H100" i="35"/>
  <c r="G81" i="35"/>
  <c r="G80" i="35" s="1"/>
  <c r="G79" i="35" s="1"/>
  <c r="L88" i="35"/>
  <c r="G95" i="35"/>
  <c r="I100" i="35"/>
  <c r="N101" i="35"/>
  <c r="I103" i="35"/>
  <c r="N20" i="35"/>
  <c r="O46" i="35"/>
  <c r="N63" i="35"/>
  <c r="J74" i="35"/>
  <c r="D59" i="29"/>
  <c r="H81" i="35"/>
  <c r="H80" i="35"/>
  <c r="H79" i="35"/>
  <c r="Q88" i="35"/>
  <c r="D53" i="35"/>
  <c r="O61" i="35"/>
  <c r="F92" i="35"/>
  <c r="L100" i="35"/>
  <c r="L103" i="35"/>
  <c r="J41" i="35"/>
  <c r="J40" i="35" s="1"/>
  <c r="C53" i="35"/>
  <c r="N55" i="35"/>
  <c r="O60" i="35"/>
  <c r="M74" i="35"/>
  <c r="H59" i="29"/>
  <c r="O77" i="35"/>
  <c r="L81" i="35"/>
  <c r="L80" i="35" s="1"/>
  <c r="L79" i="35" s="1"/>
  <c r="M100" i="35"/>
  <c r="O23" i="35"/>
  <c r="O59" i="35"/>
  <c r="N90" i="35"/>
  <c r="N94" i="35"/>
  <c r="O30" i="35"/>
  <c r="O58" i="35"/>
  <c r="M81" i="35"/>
  <c r="M80" i="35"/>
  <c r="M79" i="35"/>
  <c r="H60" i="29" s="1"/>
  <c r="N89" i="35"/>
  <c r="Q100" i="35"/>
  <c r="M9" i="35"/>
  <c r="M8" i="35"/>
  <c r="O29" i="35"/>
  <c r="O33" i="35"/>
  <c r="O52" i="35"/>
  <c r="O57" i="35"/>
  <c r="O69" i="35"/>
  <c r="D74" i="35"/>
  <c r="G88" i="35"/>
  <c r="G85" i="35" s="1"/>
  <c r="Q95" i="35"/>
  <c r="I95" i="35"/>
  <c r="D103" i="35"/>
  <c r="M21" i="35"/>
  <c r="D21" i="35"/>
  <c r="C31" i="35"/>
  <c r="D45" i="35"/>
  <c r="D44" i="35" s="1"/>
  <c r="I88" i="35"/>
  <c r="J95" i="35"/>
  <c r="E103" i="35"/>
  <c r="O22" i="35"/>
  <c r="E45" i="35"/>
  <c r="E53" i="35"/>
  <c r="E44" i="35" s="1"/>
  <c r="H9" i="35"/>
  <c r="H8" i="35" s="1"/>
  <c r="H7" i="35" s="1"/>
  <c r="H6" i="35" s="1"/>
  <c r="H5" i="35" s="1"/>
  <c r="H21" i="35"/>
  <c r="H31" i="35"/>
  <c r="O13" i="35"/>
  <c r="N17" i="35"/>
  <c r="N32" i="35"/>
  <c r="N34" i="35"/>
  <c r="G45" i="35"/>
  <c r="O56" i="35"/>
  <c r="F95" i="35"/>
  <c r="M95" i="35"/>
  <c r="H95" i="35"/>
  <c r="E21" i="35"/>
  <c r="I9" i="35"/>
  <c r="O16" i="35"/>
  <c r="O19" i="35"/>
  <c r="O26" i="35"/>
  <c r="O36" i="35"/>
  <c r="H41" i="35"/>
  <c r="H40" i="35" s="1"/>
  <c r="G53" i="35"/>
  <c r="G44" i="35" s="1"/>
  <c r="G39" i="35" s="1"/>
  <c r="D9" i="35"/>
  <c r="D8" i="35" s="1"/>
  <c r="C21" i="35"/>
  <c r="F21" i="35" s="1"/>
  <c r="O15" i="35"/>
  <c r="G9" i="35"/>
  <c r="G8" i="35"/>
  <c r="G7" i="35" s="1"/>
  <c r="G6" i="35" s="1"/>
  <c r="G5" i="35" s="1"/>
  <c r="G106" i="35" s="1"/>
  <c r="N22" i="35"/>
  <c r="O24" i="35"/>
  <c r="O25" i="35"/>
  <c r="H45" i="35"/>
  <c r="H53" i="35"/>
  <c r="C81" i="35"/>
  <c r="F81" i="35" s="1"/>
  <c r="N81" i="35" s="1"/>
  <c r="C80" i="35"/>
  <c r="C79" i="35" s="1"/>
  <c r="H92" i="35"/>
  <c r="J103" i="35"/>
  <c r="O63" i="35"/>
  <c r="D95" i="35"/>
  <c r="O98" i="35"/>
  <c r="G21" i="35"/>
  <c r="L45" i="35"/>
  <c r="N61" i="35"/>
  <c r="N64" i="35"/>
  <c r="N66" i="35"/>
  <c r="J31" i="35"/>
  <c r="J45" i="35"/>
  <c r="J44" i="35" s="1"/>
  <c r="J53" i="35"/>
  <c r="N67" i="35"/>
  <c r="D81" i="35"/>
  <c r="D80" i="35"/>
  <c r="D79" i="35"/>
  <c r="O97" i="35"/>
  <c r="D100" i="35"/>
  <c r="M31" i="35"/>
  <c r="M92" i="35"/>
  <c r="O65" i="35"/>
  <c r="F59" i="29"/>
  <c r="L9" i="35"/>
  <c r="L8" i="35" s="1"/>
  <c r="N30" i="35"/>
  <c r="N49" i="35"/>
  <c r="O51" i="35"/>
  <c r="N52" i="35"/>
  <c r="L53" i="35"/>
  <c r="L44" i="35" s="1"/>
  <c r="L39" i="35" s="1"/>
  <c r="N83" i="35"/>
  <c r="O99" i="35"/>
  <c r="L21" i="35"/>
  <c r="O10" i="35"/>
  <c r="J21" i="35"/>
  <c r="L31" i="35"/>
  <c r="M45" i="35"/>
  <c r="O70" i="35"/>
  <c r="O82" i="35"/>
  <c r="N102" i="35"/>
  <c r="O104" i="35"/>
  <c r="O37" i="35"/>
  <c r="O86" i="35"/>
  <c r="N86" i="35"/>
  <c r="I74" i="35"/>
  <c r="O75" i="35"/>
  <c r="N76" i="35"/>
  <c r="O89" i="35"/>
  <c r="N96" i="35"/>
  <c r="F100" i="35"/>
  <c r="Q101" i="35"/>
  <c r="N97" i="35"/>
  <c r="N25" i="35"/>
  <c r="N56" i="35"/>
  <c r="N68" i="35"/>
  <c r="Q90" i="35"/>
  <c r="Q103" i="35"/>
  <c r="F9" i="35"/>
  <c r="N26" i="35"/>
  <c r="N57" i="35"/>
  <c r="N69" i="35"/>
  <c r="N98" i="35"/>
  <c r="J100" i="35"/>
  <c r="J9" i="35"/>
  <c r="N9" i="35" s="1"/>
  <c r="N15" i="35"/>
  <c r="N27" i="35"/>
  <c r="N46" i="35"/>
  <c r="N58" i="35"/>
  <c r="N70" i="35"/>
  <c r="Q92" i="35"/>
  <c r="N16" i="35"/>
  <c r="N28" i="35"/>
  <c r="N47" i="35"/>
  <c r="N59" i="35"/>
  <c r="N93" i="35"/>
  <c r="N99" i="35"/>
  <c r="F103" i="35"/>
  <c r="N105" i="35"/>
  <c r="N29" i="35"/>
  <c r="N48" i="35"/>
  <c r="N60" i="35"/>
  <c r="N87" i="35"/>
  <c r="O87" i="35"/>
  <c r="G74" i="35"/>
  <c r="N82" i="35"/>
  <c r="N50" i="35"/>
  <c r="N62" i="35"/>
  <c r="F74" i="35"/>
  <c r="M44" i="35"/>
  <c r="M7" i="35"/>
  <c r="M6" i="35" s="1"/>
  <c r="D7" i="35"/>
  <c r="D6" i="35" s="1"/>
  <c r="D5" i="35" s="1"/>
  <c r="D106" i="35" s="1"/>
  <c r="K86" i="33"/>
  <c r="K88" i="33"/>
  <c r="K92" i="33"/>
  <c r="K95" i="33"/>
  <c r="K100" i="33"/>
  <c r="K103" i="33"/>
  <c r="M85" i="35"/>
  <c r="H62" i="29" s="1"/>
  <c r="E7" i="35"/>
  <c r="E6" i="35" s="1"/>
  <c r="E5" i="35" s="1"/>
  <c r="E106" i="35" s="1"/>
  <c r="E85" i="35"/>
  <c r="C44" i="35"/>
  <c r="J39" i="35"/>
  <c r="D58" i="29"/>
  <c r="H44" i="35"/>
  <c r="H39" i="35"/>
  <c r="F45" i="35"/>
  <c r="O45" i="35" s="1"/>
  <c r="F80" i="35"/>
  <c r="I80" i="35" s="1"/>
  <c r="I79" i="35" s="1"/>
  <c r="Q86" i="35"/>
  <c r="O100" i="35"/>
  <c r="N100" i="35"/>
  <c r="O9" i="35"/>
  <c r="N103" i="35"/>
  <c r="O103" i="35"/>
  <c r="F44" i="35"/>
  <c r="N44" i="35" s="1"/>
  <c r="I45" i="35"/>
  <c r="I81" i="35"/>
  <c r="O81" i="35"/>
  <c r="K9" i="33"/>
  <c r="K8" i="33"/>
  <c r="K7" i="33" s="1"/>
  <c r="K6" i="33" s="1"/>
  <c r="K21" i="33"/>
  <c r="K31" i="33"/>
  <c r="K41" i="33"/>
  <c r="K40" i="33"/>
  <c r="K39" i="33" s="1"/>
  <c r="K45" i="33"/>
  <c r="K53" i="33"/>
  <c r="K44" i="33"/>
  <c r="K74" i="33"/>
  <c r="K81" i="33"/>
  <c r="K80" i="33"/>
  <c r="K79" i="33"/>
  <c r="K9" i="32"/>
  <c r="K8" i="32"/>
  <c r="K7" i="32" s="1"/>
  <c r="K6" i="32" s="1"/>
  <c r="F44" i="29" s="1"/>
  <c r="K21" i="32"/>
  <c r="K31" i="32"/>
  <c r="K41" i="32"/>
  <c r="K40" i="32"/>
  <c r="K45" i="32"/>
  <c r="K53" i="32"/>
  <c r="K44" i="32" s="1"/>
  <c r="K39" i="32"/>
  <c r="K74" i="32"/>
  <c r="K81" i="32"/>
  <c r="K80" i="32"/>
  <c r="K79" i="32" s="1"/>
  <c r="F35" i="29" s="1"/>
  <c r="K86" i="32"/>
  <c r="K88" i="32"/>
  <c r="K92" i="32"/>
  <c r="K95" i="32"/>
  <c r="K100" i="32"/>
  <c r="O100" i="32" s="1"/>
  <c r="K103" i="32"/>
  <c r="K85" i="32"/>
  <c r="K9" i="31"/>
  <c r="K8" i="31"/>
  <c r="K7" i="31" s="1"/>
  <c r="K6" i="31" s="1"/>
  <c r="K5" i="31" s="1"/>
  <c r="K21" i="31"/>
  <c r="K31" i="31"/>
  <c r="K41" i="31"/>
  <c r="K40" i="31"/>
  <c r="K39" i="31" s="1"/>
  <c r="K45" i="31"/>
  <c r="K53" i="31"/>
  <c r="K44" i="31"/>
  <c r="K74" i="31"/>
  <c r="K81" i="31"/>
  <c r="K80" i="31"/>
  <c r="K79" i="31"/>
  <c r="K86" i="31"/>
  <c r="K88" i="31"/>
  <c r="K92" i="31"/>
  <c r="O92" i="31" s="1"/>
  <c r="K95" i="31"/>
  <c r="K100" i="31"/>
  <c r="K103" i="31"/>
  <c r="Q105" i="34"/>
  <c r="G103" i="34"/>
  <c r="E103" i="34"/>
  <c r="Q104" i="34"/>
  <c r="J103" i="34"/>
  <c r="I103" i="34"/>
  <c r="N101" i="34"/>
  <c r="Q102" i="34"/>
  <c r="J100" i="34"/>
  <c r="H100" i="34"/>
  <c r="O102" i="34"/>
  <c r="Q101" i="34"/>
  <c r="K100" i="34"/>
  <c r="Q99" i="34"/>
  <c r="Q98" i="34"/>
  <c r="Q97" i="34"/>
  <c r="Q96" i="34"/>
  <c r="I95" i="34"/>
  <c r="Q94" i="34"/>
  <c r="G92" i="34"/>
  <c r="E92" i="34"/>
  <c r="Q93" i="34"/>
  <c r="H92" i="34"/>
  <c r="Q91" i="34"/>
  <c r="Q90" i="34"/>
  <c r="L88" i="34"/>
  <c r="J88" i="34"/>
  <c r="H88" i="34"/>
  <c r="Q89" i="34"/>
  <c r="M86" i="34"/>
  <c r="L86" i="34"/>
  <c r="I86" i="34"/>
  <c r="I85" i="34" s="1"/>
  <c r="G86" i="34"/>
  <c r="O87" i="34"/>
  <c r="E86" i="34"/>
  <c r="D86" i="34"/>
  <c r="Q87" i="34"/>
  <c r="K86" i="34"/>
  <c r="H86" i="34"/>
  <c r="O84" i="34"/>
  <c r="N84" i="34"/>
  <c r="L81" i="34"/>
  <c r="L80" i="34"/>
  <c r="L79" i="34"/>
  <c r="J81" i="34"/>
  <c r="J80" i="34" s="1"/>
  <c r="J79" i="34" s="1"/>
  <c r="G81" i="34"/>
  <c r="G80" i="34"/>
  <c r="G79" i="34" s="1"/>
  <c r="D81" i="34"/>
  <c r="F81" i="34" s="1"/>
  <c r="I81" i="34" s="1"/>
  <c r="D80" i="34"/>
  <c r="D79" i="34" s="1"/>
  <c r="O78" i="34"/>
  <c r="N78" i="34"/>
  <c r="D74" i="34"/>
  <c r="M74" i="34"/>
  <c r="E74" i="34"/>
  <c r="O75" i="34"/>
  <c r="C74" i="34"/>
  <c r="O69" i="34"/>
  <c r="N69" i="34"/>
  <c r="O66" i="34"/>
  <c r="O63" i="34"/>
  <c r="O62" i="34"/>
  <c r="O61" i="34"/>
  <c r="O58" i="34"/>
  <c r="O51" i="34"/>
  <c r="O50" i="34"/>
  <c r="O49" i="34"/>
  <c r="N48" i="34"/>
  <c r="N47" i="34"/>
  <c r="O47" i="34"/>
  <c r="O46" i="34"/>
  <c r="G41" i="34"/>
  <c r="G40" i="34"/>
  <c r="G39" i="34" s="1"/>
  <c r="O43" i="34"/>
  <c r="K41" i="34"/>
  <c r="K40" i="34"/>
  <c r="O38" i="34"/>
  <c r="N38" i="34"/>
  <c r="N37" i="34"/>
  <c r="O37" i="34"/>
  <c r="O34" i="34"/>
  <c r="O30" i="34"/>
  <c r="N29" i="34"/>
  <c r="L21" i="34"/>
  <c r="O29" i="34"/>
  <c r="N26" i="34"/>
  <c r="O24" i="34"/>
  <c r="O23" i="34"/>
  <c r="E21" i="34"/>
  <c r="O22" i="34"/>
  <c r="O20" i="34"/>
  <c r="N19" i="34"/>
  <c r="O19" i="34"/>
  <c r="O18" i="34"/>
  <c r="N17" i="34"/>
  <c r="O16" i="34"/>
  <c r="N16" i="34"/>
  <c r="O15" i="34"/>
  <c r="O14" i="34"/>
  <c r="N14" i="34"/>
  <c r="O13" i="34"/>
  <c r="O11" i="34"/>
  <c r="N11" i="34"/>
  <c r="K9" i="34"/>
  <c r="O9" i="34" s="1"/>
  <c r="O10" i="34"/>
  <c r="Q105" i="33"/>
  <c r="Q98" i="33"/>
  <c r="Q97" i="33"/>
  <c r="Q96" i="33"/>
  <c r="Q104" i="33"/>
  <c r="Q102" i="33"/>
  <c r="Q101" i="33"/>
  <c r="Q99" i="33"/>
  <c r="Q94" i="33"/>
  <c r="Q93" i="33"/>
  <c r="Q91" i="33"/>
  <c r="Q90" i="33"/>
  <c r="Q89" i="33"/>
  <c r="Q87" i="33"/>
  <c r="Q105" i="32"/>
  <c r="Q104" i="32"/>
  <c r="Q102" i="32"/>
  <c r="Q101" i="32"/>
  <c r="Q99" i="32"/>
  <c r="Q98" i="32"/>
  <c r="Q97" i="32"/>
  <c r="Q96" i="32"/>
  <c r="C95" i="32"/>
  <c r="Q95" i="32"/>
  <c r="Q94" i="32"/>
  <c r="Q93" i="32"/>
  <c r="C92" i="32"/>
  <c r="Q92" i="32" s="1"/>
  <c r="Q91" i="32"/>
  <c r="Q90" i="32"/>
  <c r="Q89" i="32"/>
  <c r="C88" i="32"/>
  <c r="Q88" i="32" s="1"/>
  <c r="Q87" i="32"/>
  <c r="C86" i="32"/>
  <c r="Q86" i="32"/>
  <c r="E45" i="34"/>
  <c r="E44" i="34" s="1"/>
  <c r="L92" i="34"/>
  <c r="L85" i="34" s="1"/>
  <c r="C41" i="34"/>
  <c r="C40" i="34" s="1"/>
  <c r="D41" i="34"/>
  <c r="J74" i="34"/>
  <c r="C92" i="34"/>
  <c r="Q92" i="34"/>
  <c r="M92" i="34"/>
  <c r="D100" i="34"/>
  <c r="E100" i="34"/>
  <c r="D95" i="34"/>
  <c r="E41" i="34"/>
  <c r="E40" i="34"/>
  <c r="E39" i="34" s="1"/>
  <c r="G45" i="34"/>
  <c r="G44" i="34" s="1"/>
  <c r="G53" i="34"/>
  <c r="N60" i="34"/>
  <c r="N64" i="34"/>
  <c r="K74" i="34"/>
  <c r="E95" i="34"/>
  <c r="E31" i="34"/>
  <c r="O33" i="34"/>
  <c r="O42" i="34"/>
  <c r="O59" i="34"/>
  <c r="L74" i="34"/>
  <c r="O90" i="34"/>
  <c r="O96" i="34"/>
  <c r="O99" i="34"/>
  <c r="G100" i="34"/>
  <c r="H74" i="34"/>
  <c r="K53" i="34"/>
  <c r="N18" i="34"/>
  <c r="N93" i="34"/>
  <c r="G95" i="34"/>
  <c r="G85" i="34" s="1"/>
  <c r="J45" i="34"/>
  <c r="O57" i="34"/>
  <c r="N61" i="34"/>
  <c r="O70" i="34"/>
  <c r="K81" i="34"/>
  <c r="K80" i="34"/>
  <c r="K79" i="34"/>
  <c r="D45" i="34"/>
  <c r="F45" i="34" s="1"/>
  <c r="N45" i="34" s="1"/>
  <c r="D53" i="34"/>
  <c r="D44" i="34"/>
  <c r="N28" i="34"/>
  <c r="O56" i="34"/>
  <c r="O68" i="34"/>
  <c r="E9" i="34"/>
  <c r="E8" i="34"/>
  <c r="M9" i="34"/>
  <c r="M8" i="34" s="1"/>
  <c r="M7" i="34" s="1"/>
  <c r="M6" i="34" s="1"/>
  <c r="L9" i="34"/>
  <c r="L8" i="34"/>
  <c r="E53" i="34"/>
  <c r="O55" i="34"/>
  <c r="I92" i="34"/>
  <c r="K103" i="34"/>
  <c r="O77" i="34"/>
  <c r="M95" i="34"/>
  <c r="M31" i="34"/>
  <c r="C9" i="34"/>
  <c r="C8" i="34" s="1"/>
  <c r="F8" i="34" s="1"/>
  <c r="O76" i="34"/>
  <c r="C81" i="34"/>
  <c r="C80" i="34"/>
  <c r="F80" i="34" s="1"/>
  <c r="J92" i="34"/>
  <c r="L103" i="34"/>
  <c r="N33" i="34"/>
  <c r="H45" i="34"/>
  <c r="O60" i="34"/>
  <c r="E81" i="34"/>
  <c r="E80" i="34"/>
  <c r="E79" i="34"/>
  <c r="F88" i="34"/>
  <c r="N88" i="34" s="1"/>
  <c r="G88" i="34"/>
  <c r="K95" i="34"/>
  <c r="D103" i="34"/>
  <c r="H53" i="34"/>
  <c r="J95" i="34"/>
  <c r="N95" i="34" s="1"/>
  <c r="F9" i="34"/>
  <c r="H9" i="34"/>
  <c r="H8" i="34" s="1"/>
  <c r="H7" i="34" s="1"/>
  <c r="H6" i="34" s="1"/>
  <c r="H5" i="34" s="1"/>
  <c r="H106" i="34" s="1"/>
  <c r="G9" i="34"/>
  <c r="G8" i="34"/>
  <c r="N30" i="34"/>
  <c r="J31" i="34"/>
  <c r="H41" i="34"/>
  <c r="H40" i="34"/>
  <c r="H39" i="34" s="1"/>
  <c r="N52" i="34"/>
  <c r="J53" i="34"/>
  <c r="O82" i="34"/>
  <c r="O83" i="34"/>
  <c r="C86" i="34"/>
  <c r="Q86" i="34" s="1"/>
  <c r="L95" i="34"/>
  <c r="I100" i="34"/>
  <c r="O104" i="34"/>
  <c r="G21" i="34"/>
  <c r="I9" i="34"/>
  <c r="H21" i="34"/>
  <c r="K31" i="34"/>
  <c r="L31" i="34"/>
  <c r="L7" i="34"/>
  <c r="L6" i="34" s="1"/>
  <c r="L5" i="34" s="1"/>
  <c r="L106" i="34" s="1"/>
  <c r="N49" i="34"/>
  <c r="N57" i="34"/>
  <c r="N59" i="34"/>
  <c r="F86" i="34"/>
  <c r="O86" i="34" s="1"/>
  <c r="N87" i="34"/>
  <c r="C100" i="34"/>
  <c r="Q100" i="34"/>
  <c r="O105" i="34"/>
  <c r="H31" i="34"/>
  <c r="E88" i="34"/>
  <c r="J9" i="34"/>
  <c r="J8" i="34"/>
  <c r="N8" i="34" s="1"/>
  <c r="J21" i="34"/>
  <c r="J41" i="34"/>
  <c r="J40" i="34"/>
  <c r="L45" i="34"/>
  <c r="O48" i="34"/>
  <c r="K45" i="34"/>
  <c r="K44" i="34"/>
  <c r="K39" i="34"/>
  <c r="L53" i="34"/>
  <c r="M53" i="34"/>
  <c r="M44" i="34" s="1"/>
  <c r="N62" i="34"/>
  <c r="O67" i="34"/>
  <c r="H81" i="34"/>
  <c r="H80" i="34"/>
  <c r="H79" i="34"/>
  <c r="I88" i="34"/>
  <c r="D92" i="34"/>
  <c r="K88" i="34"/>
  <c r="K85" i="34" s="1"/>
  <c r="O94" i="34"/>
  <c r="L100" i="34"/>
  <c r="O101" i="34"/>
  <c r="H103" i="34"/>
  <c r="C53" i="34"/>
  <c r="F53" i="34" s="1"/>
  <c r="O53" i="34" s="1"/>
  <c r="G74" i="34"/>
  <c r="O17" i="34"/>
  <c r="K21" i="34"/>
  <c r="O26" i="34"/>
  <c r="O28" i="34"/>
  <c r="O36" i="34"/>
  <c r="L41" i="34"/>
  <c r="L40" i="34"/>
  <c r="L39" i="34" s="1"/>
  <c r="M41" i="34"/>
  <c r="M40" i="34"/>
  <c r="M45" i="34"/>
  <c r="O65" i="34"/>
  <c r="O93" i="34"/>
  <c r="O98" i="34"/>
  <c r="M100" i="34"/>
  <c r="C31" i="34"/>
  <c r="O35" i="34"/>
  <c r="N50" i="34"/>
  <c r="O64" i="34"/>
  <c r="O97" i="34"/>
  <c r="D31" i="34"/>
  <c r="M21" i="34"/>
  <c r="C45" i="34"/>
  <c r="C88" i="34"/>
  <c r="Q88" i="34" s="1"/>
  <c r="M88" i="34"/>
  <c r="D21" i="34"/>
  <c r="M81" i="34"/>
  <c r="M80" i="34"/>
  <c r="M79" i="34"/>
  <c r="D9" i="34"/>
  <c r="D8" i="34"/>
  <c r="C21" i="34"/>
  <c r="C7" i="34"/>
  <c r="C6" i="34" s="1"/>
  <c r="O25" i="34"/>
  <c r="O27" i="34"/>
  <c r="O32" i="34"/>
  <c r="G31" i="34"/>
  <c r="O52" i="34"/>
  <c r="O54" i="34"/>
  <c r="N82" i="34"/>
  <c r="D88" i="34"/>
  <c r="D85" i="34" s="1"/>
  <c r="K92" i="34"/>
  <c r="O92" i="34" s="1"/>
  <c r="H95" i="34"/>
  <c r="H85" i="34"/>
  <c r="M103" i="34"/>
  <c r="D40" i="34"/>
  <c r="E7" i="34"/>
  <c r="E6" i="34"/>
  <c r="E5" i="34" s="1"/>
  <c r="N10" i="34"/>
  <c r="N20" i="34"/>
  <c r="N32" i="34"/>
  <c r="N51" i="34"/>
  <c r="N63" i="34"/>
  <c r="F74" i="34"/>
  <c r="I74" i="34"/>
  <c r="N83" i="34"/>
  <c r="N89" i="34"/>
  <c r="C95" i="34"/>
  <c r="Q95" i="34" s="1"/>
  <c r="N75" i="34"/>
  <c r="O89" i="34"/>
  <c r="N96" i="34"/>
  <c r="F100" i="34"/>
  <c r="N100" i="34" s="1"/>
  <c r="N102" i="34"/>
  <c r="N22" i="34"/>
  <c r="N34" i="34"/>
  <c r="N65" i="34"/>
  <c r="N76" i="34"/>
  <c r="J86" i="34"/>
  <c r="N90" i="34"/>
  <c r="N12" i="34"/>
  <c r="N23" i="34"/>
  <c r="N35" i="34"/>
  <c r="N42" i="34"/>
  <c r="N54" i="34"/>
  <c r="N66" i="34"/>
  <c r="N77" i="34"/>
  <c r="F95" i="34"/>
  <c r="N97" i="34"/>
  <c r="O12" i="34"/>
  <c r="N24" i="34"/>
  <c r="N36" i="34"/>
  <c r="N43" i="34"/>
  <c r="N55" i="34"/>
  <c r="N67" i="34"/>
  <c r="C103" i="34"/>
  <c r="Q103" i="34"/>
  <c r="N13" i="34"/>
  <c r="N25" i="34"/>
  <c r="N56" i="34"/>
  <c r="N68" i="34"/>
  <c r="N98" i="34"/>
  <c r="N104" i="34"/>
  <c r="N15" i="34"/>
  <c r="N27" i="34"/>
  <c r="N46" i="34"/>
  <c r="N58" i="34"/>
  <c r="N70" i="34"/>
  <c r="N99" i="34"/>
  <c r="F103" i="34"/>
  <c r="N105" i="34"/>
  <c r="F92" i="34"/>
  <c r="N94" i="34"/>
  <c r="N104" i="33"/>
  <c r="O104" i="33"/>
  <c r="I103" i="33"/>
  <c r="H103" i="33"/>
  <c r="G103" i="33"/>
  <c r="N105" i="33"/>
  <c r="E103" i="33"/>
  <c r="D103" i="33"/>
  <c r="M103" i="33"/>
  <c r="J103" i="33"/>
  <c r="J85" i="33" s="1"/>
  <c r="M100" i="33"/>
  <c r="L100" i="33"/>
  <c r="L85" i="33" s="1"/>
  <c r="J100" i="33"/>
  <c r="I100" i="33"/>
  <c r="I85" i="33" s="1"/>
  <c r="H100" i="33"/>
  <c r="G100" i="33"/>
  <c r="O102" i="33"/>
  <c r="E100" i="33"/>
  <c r="D100" i="33"/>
  <c r="C100" i="33"/>
  <c r="Q100" i="33" s="1"/>
  <c r="N98" i="33"/>
  <c r="N97" i="33"/>
  <c r="N99" i="33"/>
  <c r="M95" i="33"/>
  <c r="O94" i="33"/>
  <c r="M92" i="33"/>
  <c r="N93" i="33"/>
  <c r="O93" i="33"/>
  <c r="L92" i="33"/>
  <c r="I92" i="33"/>
  <c r="H92" i="33"/>
  <c r="H85" i="33" s="1"/>
  <c r="N94" i="33"/>
  <c r="G92" i="33"/>
  <c r="N90" i="33"/>
  <c r="M88" i="33"/>
  <c r="L88" i="33"/>
  <c r="J88" i="33"/>
  <c r="F88" i="33"/>
  <c r="N88" i="33" s="1"/>
  <c r="I88" i="33"/>
  <c r="G88" i="33"/>
  <c r="D88" i="33"/>
  <c r="D85" i="33" s="1"/>
  <c r="C88" i="33"/>
  <c r="M86" i="33"/>
  <c r="L86" i="33"/>
  <c r="N87" i="33"/>
  <c r="H86" i="33"/>
  <c r="G86" i="33"/>
  <c r="G85" i="33" s="1"/>
  <c r="E86" i="33"/>
  <c r="D86" i="33"/>
  <c r="C86" i="33"/>
  <c r="Q86" i="33"/>
  <c r="I86" i="33"/>
  <c r="F86" i="33"/>
  <c r="O86" i="33" s="1"/>
  <c r="O84" i="33"/>
  <c r="O83" i="33"/>
  <c r="M81" i="33"/>
  <c r="M80" i="33"/>
  <c r="M79" i="33" s="1"/>
  <c r="H81" i="33"/>
  <c r="H80" i="33"/>
  <c r="H79" i="33" s="1"/>
  <c r="G81" i="33"/>
  <c r="G80" i="33"/>
  <c r="G79" i="33"/>
  <c r="N82" i="33"/>
  <c r="E81" i="33"/>
  <c r="E80" i="33"/>
  <c r="E79" i="33" s="1"/>
  <c r="C81" i="33"/>
  <c r="C80" i="33" s="1"/>
  <c r="O78" i="33"/>
  <c r="N78" i="33"/>
  <c r="L74" i="33"/>
  <c r="N77" i="33"/>
  <c r="D74" i="33"/>
  <c r="C74" i="33"/>
  <c r="J74" i="33"/>
  <c r="H74" i="33"/>
  <c r="O75" i="33"/>
  <c r="E74" i="33"/>
  <c r="O70" i="33"/>
  <c r="O69" i="33"/>
  <c r="O68" i="33"/>
  <c r="N68" i="33"/>
  <c r="O66" i="33"/>
  <c r="N65" i="33"/>
  <c r="O64" i="33"/>
  <c r="O63" i="33"/>
  <c r="N62" i="33"/>
  <c r="O61" i="33"/>
  <c r="N60" i="33"/>
  <c r="O60" i="33"/>
  <c r="N59" i="33"/>
  <c r="O58" i="33"/>
  <c r="O57" i="33"/>
  <c r="O56" i="33"/>
  <c r="J53" i="33"/>
  <c r="N54" i="33"/>
  <c r="C53" i="33"/>
  <c r="F53" i="33" s="1"/>
  <c r="N52" i="33"/>
  <c r="O51" i="33"/>
  <c r="N50" i="33"/>
  <c r="N49" i="33"/>
  <c r="O49" i="33"/>
  <c r="O48" i="33"/>
  <c r="N48" i="33"/>
  <c r="O47" i="33"/>
  <c r="M45" i="33"/>
  <c r="J45" i="33"/>
  <c r="N46" i="33"/>
  <c r="C45" i="33"/>
  <c r="L41" i="33"/>
  <c r="L40" i="33" s="1"/>
  <c r="J41" i="33"/>
  <c r="J40" i="33" s="1"/>
  <c r="O43" i="33"/>
  <c r="M41" i="33"/>
  <c r="M40" i="33"/>
  <c r="G41" i="33"/>
  <c r="G40" i="33" s="1"/>
  <c r="G39" i="33" s="1"/>
  <c r="N42" i="33"/>
  <c r="E41" i="33"/>
  <c r="E40" i="33"/>
  <c r="D41" i="33"/>
  <c r="D40" i="33" s="1"/>
  <c r="D39" i="33" s="1"/>
  <c r="O38" i="33"/>
  <c r="N38" i="33"/>
  <c r="O37" i="33"/>
  <c r="N37" i="33"/>
  <c r="O35" i="33"/>
  <c r="N34" i="33"/>
  <c r="M31" i="33"/>
  <c r="L31" i="33"/>
  <c r="O32" i="33"/>
  <c r="E31" i="33"/>
  <c r="N30" i="33"/>
  <c r="O29" i="33"/>
  <c r="N29" i="33"/>
  <c r="N28" i="33"/>
  <c r="O27" i="33"/>
  <c r="C21" i="33"/>
  <c r="O25" i="33"/>
  <c r="L21" i="33"/>
  <c r="O24" i="33"/>
  <c r="O23" i="33"/>
  <c r="J21" i="33"/>
  <c r="D21" i="33"/>
  <c r="F21" i="33" s="1"/>
  <c r="N20" i="33"/>
  <c r="O19" i="33"/>
  <c r="N19" i="33"/>
  <c r="N18" i="33"/>
  <c r="N17" i="33"/>
  <c r="N16" i="33"/>
  <c r="O15" i="33"/>
  <c r="E9" i="33"/>
  <c r="E8" i="33" s="1"/>
  <c r="E7" i="33" s="1"/>
  <c r="E6" i="33" s="1"/>
  <c r="E5" i="33" s="1"/>
  <c r="E106" i="33" s="1"/>
  <c r="O14" i="33"/>
  <c r="N14" i="33"/>
  <c r="O13" i="33"/>
  <c r="I9" i="33"/>
  <c r="N12" i="33"/>
  <c r="O11" i="33"/>
  <c r="N11" i="33"/>
  <c r="E85" i="34"/>
  <c r="M85" i="34"/>
  <c r="D7" i="34"/>
  <c r="D6" i="34" s="1"/>
  <c r="D39" i="34"/>
  <c r="F21" i="34"/>
  <c r="I21" i="34" s="1"/>
  <c r="O21" i="34"/>
  <c r="O88" i="34"/>
  <c r="O45" i="34"/>
  <c r="J7" i="34"/>
  <c r="J6" i="34" s="1"/>
  <c r="J44" i="34"/>
  <c r="J39" i="34"/>
  <c r="L44" i="34"/>
  <c r="N9" i="34"/>
  <c r="F31" i="34"/>
  <c r="I31" i="34" s="1"/>
  <c r="H44" i="34"/>
  <c r="G7" i="34"/>
  <c r="G6" i="34" s="1"/>
  <c r="G5" i="34" s="1"/>
  <c r="G106" i="34" s="1"/>
  <c r="O100" i="34"/>
  <c r="C85" i="34"/>
  <c r="N92" i="34"/>
  <c r="O95" i="34"/>
  <c r="O74" i="34"/>
  <c r="N74" i="34"/>
  <c r="N21" i="34"/>
  <c r="O103" i="34"/>
  <c r="N103" i="34"/>
  <c r="J44" i="33"/>
  <c r="J81" i="33"/>
  <c r="J80" i="33"/>
  <c r="J79" i="33" s="1"/>
  <c r="H95" i="33"/>
  <c r="H88" i="33"/>
  <c r="O12" i="33"/>
  <c r="M21" i="33"/>
  <c r="C31" i="33"/>
  <c r="O52" i="33"/>
  <c r="O54" i="33"/>
  <c r="L53" i="33"/>
  <c r="N61" i="33"/>
  <c r="O67" i="33"/>
  <c r="O87" i="33"/>
  <c r="J92" i="33"/>
  <c r="I95" i="33"/>
  <c r="O97" i="33"/>
  <c r="F100" i="33"/>
  <c r="O100" i="33"/>
  <c r="D9" i="33"/>
  <c r="D8" i="33"/>
  <c r="D7" i="33" s="1"/>
  <c r="D6" i="33" s="1"/>
  <c r="D5" i="33" s="1"/>
  <c r="D106" i="33" s="1"/>
  <c r="O28" i="33"/>
  <c r="O50" i="33"/>
  <c r="N66" i="33"/>
  <c r="L81" i="33"/>
  <c r="L80" i="33" s="1"/>
  <c r="L79" i="33" s="1"/>
  <c r="J95" i="33"/>
  <c r="O36" i="33"/>
  <c r="O42" i="33"/>
  <c r="C9" i="33"/>
  <c r="C8" i="33" s="1"/>
  <c r="O17" i="33"/>
  <c r="E21" i="33"/>
  <c r="O26" i="33"/>
  <c r="O30" i="33"/>
  <c r="D31" i="33"/>
  <c r="O34" i="33"/>
  <c r="G31" i="33"/>
  <c r="L45" i="33"/>
  <c r="M53" i="33"/>
  <c r="M44" i="33" s="1"/>
  <c r="M39" i="33" s="1"/>
  <c r="D53" i="33"/>
  <c r="O65" i="33"/>
  <c r="O76" i="33"/>
  <c r="E88" i="33"/>
  <c r="M9" i="33"/>
  <c r="M8" i="33"/>
  <c r="N27" i="33"/>
  <c r="N35" i="33"/>
  <c r="F9" i="33"/>
  <c r="J9" i="33"/>
  <c r="J8" i="33" s="1"/>
  <c r="J7" i="33" s="1"/>
  <c r="J6" i="33" s="1"/>
  <c r="N25" i="33"/>
  <c r="N33" i="33"/>
  <c r="O46" i="33"/>
  <c r="N47" i="33"/>
  <c r="N58" i="33"/>
  <c r="O59" i="33"/>
  <c r="N64" i="33"/>
  <c r="O89" i="33"/>
  <c r="O90" i="33"/>
  <c r="L95" i="33"/>
  <c r="O98" i="33"/>
  <c r="O99" i="33"/>
  <c r="O101" i="33"/>
  <c r="H9" i="33"/>
  <c r="H8" i="33"/>
  <c r="H7" i="33" s="1"/>
  <c r="H6" i="33" s="1"/>
  <c r="G9" i="33"/>
  <c r="G8" i="33" s="1"/>
  <c r="N15" i="33"/>
  <c r="O16" i="33"/>
  <c r="N23" i="33"/>
  <c r="C41" i="33"/>
  <c r="F41" i="33" s="1"/>
  <c r="D45" i="33"/>
  <c r="N56" i="33"/>
  <c r="D81" i="33"/>
  <c r="D80" i="33" s="1"/>
  <c r="D92" i="33"/>
  <c r="O18" i="33"/>
  <c r="O20" i="33"/>
  <c r="O22" i="33"/>
  <c r="G21" i="33"/>
  <c r="H31" i="33"/>
  <c r="E45" i="33"/>
  <c r="F45" i="33"/>
  <c r="E53" i="33"/>
  <c r="O55" i="33"/>
  <c r="E92" i="33"/>
  <c r="D95" i="33"/>
  <c r="E95" i="33"/>
  <c r="N101" i="33"/>
  <c r="J86" i="33"/>
  <c r="L103" i="33"/>
  <c r="J31" i="33"/>
  <c r="H21" i="33"/>
  <c r="G45" i="33"/>
  <c r="G44" i="33" s="1"/>
  <c r="G53" i="33"/>
  <c r="H53" i="33"/>
  <c r="M74" i="33"/>
  <c r="L9" i="33"/>
  <c r="L8" i="33" s="1"/>
  <c r="L7" i="33" s="1"/>
  <c r="L6" i="33" s="1"/>
  <c r="H41" i="33"/>
  <c r="H40" i="33" s="1"/>
  <c r="H45" i="33"/>
  <c r="H44" i="33" s="1"/>
  <c r="O62" i="33"/>
  <c r="N70" i="33"/>
  <c r="O77" i="33"/>
  <c r="F95" i="33"/>
  <c r="N95" i="33" s="1"/>
  <c r="G95" i="33"/>
  <c r="O105" i="33"/>
  <c r="L44" i="33"/>
  <c r="C44" i="33"/>
  <c r="F81" i="33"/>
  <c r="D79" i="33"/>
  <c r="G74" i="33"/>
  <c r="N51" i="33"/>
  <c r="N63" i="33"/>
  <c r="F74" i="33"/>
  <c r="O82" i="33"/>
  <c r="N83" i="33"/>
  <c r="N89" i="33"/>
  <c r="C95" i="33"/>
  <c r="Q95" i="33" s="1"/>
  <c r="N10" i="33"/>
  <c r="N32" i="33"/>
  <c r="O10" i="33"/>
  <c r="N75" i="33"/>
  <c r="N96" i="33"/>
  <c r="N102" i="33"/>
  <c r="N76" i="33"/>
  <c r="O96" i="33"/>
  <c r="N36" i="33"/>
  <c r="N43" i="33"/>
  <c r="N55" i="33"/>
  <c r="N67" i="33"/>
  <c r="N84" i="33"/>
  <c r="C103" i="33"/>
  <c r="Q103" i="33"/>
  <c r="N22" i="33"/>
  <c r="O33" i="33"/>
  <c r="N13" i="33"/>
  <c r="N24" i="33"/>
  <c r="N26" i="33"/>
  <c r="N57" i="33"/>
  <c r="N69" i="33"/>
  <c r="C92" i="33"/>
  <c r="Q92" i="33"/>
  <c r="F103" i="33"/>
  <c r="N103" i="33" s="1"/>
  <c r="F92" i="33"/>
  <c r="L103" i="32"/>
  <c r="O104" i="32"/>
  <c r="M103" i="32"/>
  <c r="I103" i="32"/>
  <c r="E103" i="32"/>
  <c r="N102" i="32"/>
  <c r="J100" i="32"/>
  <c r="H100" i="32"/>
  <c r="G100" i="32"/>
  <c r="C100" i="32"/>
  <c r="Q100" i="32"/>
  <c r="O98" i="32"/>
  <c r="M95" i="32"/>
  <c r="E95" i="32"/>
  <c r="O99" i="32"/>
  <c r="O96" i="32"/>
  <c r="N96" i="32"/>
  <c r="N93" i="32"/>
  <c r="N94" i="32"/>
  <c r="H92" i="32"/>
  <c r="L92" i="32"/>
  <c r="M88" i="32"/>
  <c r="J88" i="32"/>
  <c r="I88" i="32"/>
  <c r="I85" i="32" s="1"/>
  <c r="F88" i="32"/>
  <c r="E88" i="32"/>
  <c r="G88" i="32"/>
  <c r="M86" i="32"/>
  <c r="L86" i="32"/>
  <c r="I86" i="32"/>
  <c r="H86" i="32"/>
  <c r="G86" i="32"/>
  <c r="N87" i="32"/>
  <c r="E86" i="32"/>
  <c r="D86" i="32"/>
  <c r="J86" i="32"/>
  <c r="O84" i="32"/>
  <c r="G81" i="32"/>
  <c r="G80" i="32"/>
  <c r="G79" i="32"/>
  <c r="N82" i="32"/>
  <c r="O78" i="32"/>
  <c r="F46" i="29"/>
  <c r="N77" i="32"/>
  <c r="O75" i="32"/>
  <c r="N70" i="32"/>
  <c r="N68" i="32"/>
  <c r="N67" i="32"/>
  <c r="N65" i="32"/>
  <c r="N64" i="32"/>
  <c r="N63" i="32"/>
  <c r="N62" i="32"/>
  <c r="N61" i="32"/>
  <c r="N58" i="32"/>
  <c r="N56" i="32"/>
  <c r="N55" i="32"/>
  <c r="N52" i="32"/>
  <c r="N51" i="32"/>
  <c r="N49" i="32"/>
  <c r="N48" i="32"/>
  <c r="O43" i="32"/>
  <c r="N43" i="32"/>
  <c r="C41" i="32"/>
  <c r="C40" i="32"/>
  <c r="J41" i="32"/>
  <c r="J40" i="32" s="1"/>
  <c r="G41" i="32"/>
  <c r="G40" i="32" s="1"/>
  <c r="O38" i="32"/>
  <c r="N38" i="32"/>
  <c r="N27" i="32"/>
  <c r="N25" i="32"/>
  <c r="N17" i="32"/>
  <c r="N15" i="32"/>
  <c r="O14" i="32"/>
  <c r="N14" i="32"/>
  <c r="N12" i="32"/>
  <c r="O11" i="32"/>
  <c r="N11" i="32"/>
  <c r="N31" i="34"/>
  <c r="O95" i="33"/>
  <c r="I53" i="33"/>
  <c r="M7" i="33"/>
  <c r="M6" i="33"/>
  <c r="E85" i="33"/>
  <c r="F85" i="33"/>
  <c r="N100" i="33"/>
  <c r="O9" i="33"/>
  <c r="E44" i="33"/>
  <c r="E39" i="33" s="1"/>
  <c r="D44" i="33"/>
  <c r="F31" i="33"/>
  <c r="G7" i="33"/>
  <c r="G6" i="33" s="1"/>
  <c r="O103" i="33"/>
  <c r="I74" i="33"/>
  <c r="O74" i="33"/>
  <c r="N74" i="33"/>
  <c r="O92" i="33"/>
  <c r="N92" i="33"/>
  <c r="N29" i="32"/>
  <c r="O35" i="32"/>
  <c r="N54" i="32"/>
  <c r="O59" i="32"/>
  <c r="N66" i="32"/>
  <c r="N83" i="32"/>
  <c r="J103" i="32"/>
  <c r="N103" i="32" s="1"/>
  <c r="L41" i="32"/>
  <c r="L40" i="32" s="1"/>
  <c r="L39" i="32" s="1"/>
  <c r="L95" i="32"/>
  <c r="N99" i="32"/>
  <c r="L100" i="32"/>
  <c r="M31" i="32"/>
  <c r="O67" i="32"/>
  <c r="J81" i="32"/>
  <c r="J80" i="32"/>
  <c r="J79" i="32" s="1"/>
  <c r="D35" i="29" s="1"/>
  <c r="D47" i="29"/>
  <c r="N23" i="32"/>
  <c r="D41" i="32"/>
  <c r="D40" i="32" s="1"/>
  <c r="N47" i="32"/>
  <c r="N60" i="32"/>
  <c r="N78" i="32"/>
  <c r="N97" i="32"/>
  <c r="N98" i="32"/>
  <c r="D100" i="32"/>
  <c r="N35" i="32"/>
  <c r="N46" i="32"/>
  <c r="N59" i="32"/>
  <c r="N88" i="32"/>
  <c r="N90" i="32"/>
  <c r="N101" i="32"/>
  <c r="N104" i="32"/>
  <c r="G9" i="32"/>
  <c r="G8" i="32"/>
  <c r="O34" i="32"/>
  <c r="O63" i="32"/>
  <c r="O102" i="32"/>
  <c r="N105" i="32"/>
  <c r="N19" i="32"/>
  <c r="N33" i="32"/>
  <c r="N42" i="32"/>
  <c r="N57" i="32"/>
  <c r="N69" i="32"/>
  <c r="N76" i="32"/>
  <c r="C81" i="32"/>
  <c r="F81" i="32" s="1"/>
  <c r="C80" i="32"/>
  <c r="D81" i="32"/>
  <c r="D80" i="32"/>
  <c r="D79" i="32" s="1"/>
  <c r="E81" i="32"/>
  <c r="E80" i="32"/>
  <c r="E79" i="32" s="1"/>
  <c r="F86" i="32"/>
  <c r="N86" i="32" s="1"/>
  <c r="H41" i="32"/>
  <c r="H40" i="32" s="1"/>
  <c r="H39" i="32" s="1"/>
  <c r="I95" i="32"/>
  <c r="F34" i="29"/>
  <c r="O25" i="32"/>
  <c r="O62" i="32"/>
  <c r="O77" i="32"/>
  <c r="J92" i="32"/>
  <c r="H95" i="32"/>
  <c r="H85" i="32" s="1"/>
  <c r="O46" i="32"/>
  <c r="J45" i="32"/>
  <c r="O48" i="32"/>
  <c r="O52" i="32"/>
  <c r="C74" i="32"/>
  <c r="O83" i="32"/>
  <c r="G92" i="32"/>
  <c r="D92" i="32"/>
  <c r="F95" i="32"/>
  <c r="O95" i="32" s="1"/>
  <c r="O97" i="32"/>
  <c r="F103" i="32"/>
  <c r="O103" i="32" s="1"/>
  <c r="D103" i="32"/>
  <c r="H103" i="32"/>
  <c r="O19" i="32"/>
  <c r="O54" i="32"/>
  <c r="O66" i="32"/>
  <c r="O70" i="32"/>
  <c r="J74" i="32"/>
  <c r="D46" i="29" s="1"/>
  <c r="M81" i="32"/>
  <c r="M80" i="32"/>
  <c r="M79" i="32" s="1"/>
  <c r="H35" i="29" s="1"/>
  <c r="F92" i="32"/>
  <c r="N92" i="32" s="1"/>
  <c r="D95" i="32"/>
  <c r="J95" i="32"/>
  <c r="O105" i="32"/>
  <c r="I9" i="32"/>
  <c r="O16" i="32"/>
  <c r="O17" i="32"/>
  <c r="O20" i="32"/>
  <c r="O22" i="32"/>
  <c r="J21" i="32"/>
  <c r="O23" i="32"/>
  <c r="O26" i="32"/>
  <c r="O27" i="32"/>
  <c r="O50" i="32"/>
  <c r="O51" i="32"/>
  <c r="J53" i="32"/>
  <c r="O56" i="32"/>
  <c r="O60" i="32"/>
  <c r="O64" i="32"/>
  <c r="D74" i="32"/>
  <c r="H74" i="32"/>
  <c r="L74" i="32"/>
  <c r="E74" i="32"/>
  <c r="M74" i="32"/>
  <c r="O82" i="32"/>
  <c r="H81" i="32"/>
  <c r="H80" i="32"/>
  <c r="H79" i="32" s="1"/>
  <c r="L81" i="32"/>
  <c r="L80" i="32"/>
  <c r="L79" i="32"/>
  <c r="O87" i="32"/>
  <c r="O88" i="32"/>
  <c r="J44" i="32"/>
  <c r="O15" i="32"/>
  <c r="N50" i="32"/>
  <c r="N89" i="32"/>
  <c r="O29" i="32"/>
  <c r="O30" i="32"/>
  <c r="O42" i="32"/>
  <c r="O47" i="32"/>
  <c r="O55" i="32"/>
  <c r="O58" i="32"/>
  <c r="O68" i="32"/>
  <c r="O89" i="32"/>
  <c r="O93" i="32"/>
  <c r="O94" i="32"/>
  <c r="F100" i="32"/>
  <c r="N100" i="32"/>
  <c r="O101" i="32"/>
  <c r="J9" i="32"/>
  <c r="J8" i="32" s="1"/>
  <c r="N8" i="32" s="1"/>
  <c r="M9" i="32"/>
  <c r="M8" i="32"/>
  <c r="O18" i="32"/>
  <c r="M21" i="32"/>
  <c r="O24" i="32"/>
  <c r="G21" i="32"/>
  <c r="O28" i="32"/>
  <c r="O32" i="32"/>
  <c r="J31" i="32"/>
  <c r="N31" i="32" s="1"/>
  <c r="G31" i="32"/>
  <c r="I31" i="32" s="1"/>
  <c r="O36" i="32"/>
  <c r="E45" i="32"/>
  <c r="M45" i="32"/>
  <c r="D45" i="32"/>
  <c r="H45" i="32"/>
  <c r="H44" i="32" s="1"/>
  <c r="L45" i="32"/>
  <c r="L44" i="32" s="1"/>
  <c r="L53" i="32"/>
  <c r="C45" i="32"/>
  <c r="F45" i="32" s="1"/>
  <c r="G45" i="32"/>
  <c r="G44" i="32" s="1"/>
  <c r="E53" i="32"/>
  <c r="M53" i="32"/>
  <c r="D53" i="32"/>
  <c r="H53" i="32"/>
  <c r="C53" i="32"/>
  <c r="G53" i="32"/>
  <c r="D88" i="32"/>
  <c r="D85" i="32" s="1"/>
  <c r="H88" i="32"/>
  <c r="L88" i="32"/>
  <c r="E92" i="32"/>
  <c r="E85" i="32" s="1"/>
  <c r="I92" i="32"/>
  <c r="I100" i="32"/>
  <c r="M92" i="32"/>
  <c r="E100" i="32"/>
  <c r="M100" i="32"/>
  <c r="C103" i="32"/>
  <c r="Q103" i="32"/>
  <c r="G103" i="32"/>
  <c r="O12" i="32"/>
  <c r="O13" i="32"/>
  <c r="E41" i="32"/>
  <c r="M41" i="32"/>
  <c r="M40" i="32"/>
  <c r="M39" i="32" s="1"/>
  <c r="G95" i="32"/>
  <c r="O10" i="32"/>
  <c r="F9" i="32"/>
  <c r="O9" i="32" s="1"/>
  <c r="L9" i="32"/>
  <c r="L8" i="32"/>
  <c r="N13" i="32"/>
  <c r="H31" i="32"/>
  <c r="L31" i="32"/>
  <c r="N37" i="32"/>
  <c r="N22" i="32"/>
  <c r="H9" i="32"/>
  <c r="H8" i="32"/>
  <c r="H7" i="32" s="1"/>
  <c r="H6" i="32" s="1"/>
  <c r="H5" i="32" s="1"/>
  <c r="N18" i="32"/>
  <c r="H21" i="32"/>
  <c r="L21" i="32"/>
  <c r="N26" i="32"/>
  <c r="O33" i="32"/>
  <c r="N34" i="32"/>
  <c r="O37" i="32"/>
  <c r="N10" i="32"/>
  <c r="N30" i="32"/>
  <c r="O49" i="32"/>
  <c r="O57" i="32"/>
  <c r="O61" i="32"/>
  <c r="O65" i="32"/>
  <c r="O69" i="32"/>
  <c r="G74" i="32"/>
  <c r="O76" i="32"/>
  <c r="O90" i="32"/>
  <c r="N16" i="32"/>
  <c r="N20" i="32"/>
  <c r="N24" i="32"/>
  <c r="N28" i="32"/>
  <c r="N32" i="32"/>
  <c r="N36" i="32"/>
  <c r="F74" i="32"/>
  <c r="N84" i="32"/>
  <c r="N75" i="32"/>
  <c r="G85" i="32"/>
  <c r="E44" i="32"/>
  <c r="F53" i="32"/>
  <c r="N95" i="32"/>
  <c r="F85" i="32"/>
  <c r="C37" i="29" s="1"/>
  <c r="G37" i="29" s="1"/>
  <c r="M7" i="32"/>
  <c r="M6" i="32"/>
  <c r="H32" i="29" s="1"/>
  <c r="H44" i="29"/>
  <c r="I74" i="32"/>
  <c r="C7" i="32"/>
  <c r="C6" i="32"/>
  <c r="J7" i="32"/>
  <c r="J6" i="32" s="1"/>
  <c r="M85" i="32"/>
  <c r="H37" i="29" s="1"/>
  <c r="H49" i="29"/>
  <c r="H47" i="29"/>
  <c r="F47" i="29"/>
  <c r="O92" i="32"/>
  <c r="H46" i="29"/>
  <c r="H34" i="29"/>
  <c r="C46" i="29"/>
  <c r="G46" i="29"/>
  <c r="C34" i="29"/>
  <c r="G34" i="29"/>
  <c r="D34" i="29"/>
  <c r="E34" i="29" s="1"/>
  <c r="D44" i="32"/>
  <c r="O31" i="32"/>
  <c r="M44" i="32"/>
  <c r="E7" i="32"/>
  <c r="E6" i="32" s="1"/>
  <c r="L7" i="32"/>
  <c r="L6" i="32" s="1"/>
  <c r="O74" i="32"/>
  <c r="N74" i="32"/>
  <c r="D7" i="32"/>
  <c r="D6" i="32" s="1"/>
  <c r="N9" i="32"/>
  <c r="Q105" i="31"/>
  <c r="M103" i="31"/>
  <c r="I103" i="31"/>
  <c r="I85" i="31" s="1"/>
  <c r="H103" i="31"/>
  <c r="O105" i="31"/>
  <c r="E103" i="31"/>
  <c r="D103" i="31"/>
  <c r="Q104" i="31"/>
  <c r="J103" i="31"/>
  <c r="J85" i="31" s="1"/>
  <c r="G103" i="31"/>
  <c r="F103" i="31"/>
  <c r="N103" i="31" s="1"/>
  <c r="C103" i="31"/>
  <c r="Q102" i="31"/>
  <c r="M100" i="31"/>
  <c r="D100" i="31"/>
  <c r="O101" i="31"/>
  <c r="N101" i="31"/>
  <c r="J100" i="31"/>
  <c r="I100" i="31"/>
  <c r="G100" i="31"/>
  <c r="C100" i="31"/>
  <c r="Q100" i="31" s="1"/>
  <c r="H100" i="31"/>
  <c r="E100" i="31"/>
  <c r="Q99" i="31"/>
  <c r="Q98" i="31"/>
  <c r="N97" i="31"/>
  <c r="O97" i="31"/>
  <c r="Q97" i="31"/>
  <c r="M95" i="31"/>
  <c r="L95" i="31"/>
  <c r="I95" i="31"/>
  <c r="H95" i="31"/>
  <c r="G95" i="31"/>
  <c r="E95" i="31"/>
  <c r="D95" i="31"/>
  <c r="Q96" i="31"/>
  <c r="C95" i="31"/>
  <c r="O93" i="31"/>
  <c r="N93" i="31"/>
  <c r="Q94" i="31"/>
  <c r="E92" i="31"/>
  <c r="M92" i="31"/>
  <c r="I92" i="31"/>
  <c r="Q91" i="31"/>
  <c r="N90" i="31"/>
  <c r="Q90" i="31"/>
  <c r="L88" i="31"/>
  <c r="D88" i="31"/>
  <c r="Q89" i="31"/>
  <c r="H88" i="31"/>
  <c r="G88" i="31"/>
  <c r="C88" i="31"/>
  <c r="M86" i="31"/>
  <c r="J86" i="31"/>
  <c r="I86" i="31"/>
  <c r="H86" i="31"/>
  <c r="F86" i="31"/>
  <c r="O86" i="31" s="1"/>
  <c r="E86" i="31"/>
  <c r="Q87" i="31"/>
  <c r="L86" i="31"/>
  <c r="G86" i="31"/>
  <c r="D86" i="31"/>
  <c r="C86" i="31"/>
  <c r="C85" i="31" s="1"/>
  <c r="F84" i="31"/>
  <c r="N84" i="31" s="1"/>
  <c r="O84" i="31"/>
  <c r="G81" i="31"/>
  <c r="G80" i="31"/>
  <c r="G79" i="31" s="1"/>
  <c r="O83" i="31"/>
  <c r="O82" i="31"/>
  <c r="L81" i="31"/>
  <c r="L80" i="31" s="1"/>
  <c r="L79" i="31"/>
  <c r="H81" i="31"/>
  <c r="H80" i="31" s="1"/>
  <c r="H79" i="31" s="1"/>
  <c r="D81" i="31"/>
  <c r="D80" i="31"/>
  <c r="D79" i="31"/>
  <c r="C81" i="31"/>
  <c r="O78" i="31"/>
  <c r="N78" i="31"/>
  <c r="L74" i="31"/>
  <c r="H74" i="31"/>
  <c r="N76" i="31"/>
  <c r="D74" i="31"/>
  <c r="C74" i="31"/>
  <c r="O75" i="31"/>
  <c r="M74" i="31"/>
  <c r="E74" i="31"/>
  <c r="O70" i="31"/>
  <c r="O69" i="31"/>
  <c r="N69" i="31"/>
  <c r="O67" i="31"/>
  <c r="O66" i="31"/>
  <c r="N65" i="31"/>
  <c r="O64" i="31"/>
  <c r="O62" i="31"/>
  <c r="N61" i="31"/>
  <c r="O60" i="31"/>
  <c r="O58" i="31"/>
  <c r="N57" i="31"/>
  <c r="O56" i="31"/>
  <c r="O55" i="31"/>
  <c r="C53" i="31"/>
  <c r="O51" i="31"/>
  <c r="O50" i="31"/>
  <c r="N49" i="31"/>
  <c r="L45" i="31"/>
  <c r="L44" i="31" s="1"/>
  <c r="H45" i="31"/>
  <c r="O48" i="31"/>
  <c r="D45" i="31"/>
  <c r="G45" i="31"/>
  <c r="O46" i="31"/>
  <c r="C45" i="31"/>
  <c r="M41" i="31"/>
  <c r="M40" i="31"/>
  <c r="M39" i="31" s="1"/>
  <c r="O43" i="31"/>
  <c r="E41" i="31"/>
  <c r="E40" i="31" s="1"/>
  <c r="E39" i="31" s="1"/>
  <c r="E5" i="31" s="1"/>
  <c r="L41" i="31"/>
  <c r="L40" i="31"/>
  <c r="L39" i="31" s="1"/>
  <c r="O42" i="31"/>
  <c r="D41" i="31"/>
  <c r="D40" i="31"/>
  <c r="D39" i="31" s="1"/>
  <c r="H41" i="31"/>
  <c r="H40" i="31"/>
  <c r="G41" i="31"/>
  <c r="G40" i="31"/>
  <c r="G39" i="31" s="1"/>
  <c r="C41" i="31"/>
  <c r="O38" i="31"/>
  <c r="N38" i="31"/>
  <c r="G31" i="31"/>
  <c r="N35" i="31"/>
  <c r="O34" i="31"/>
  <c r="M31" i="31"/>
  <c r="O33" i="31"/>
  <c r="E31" i="31"/>
  <c r="N32" i="31"/>
  <c r="C31" i="31"/>
  <c r="O30" i="31"/>
  <c r="O29" i="31"/>
  <c r="N28" i="31"/>
  <c r="O27" i="31"/>
  <c r="N27" i="31"/>
  <c r="O26" i="31"/>
  <c r="O25" i="31"/>
  <c r="N24" i="31"/>
  <c r="O23" i="31"/>
  <c r="G21" i="31"/>
  <c r="N23" i="31"/>
  <c r="E21" i="31"/>
  <c r="C21" i="31"/>
  <c r="O22" i="31"/>
  <c r="M21" i="31"/>
  <c r="N19" i="31"/>
  <c r="O18" i="31"/>
  <c r="M9" i="31"/>
  <c r="M8" i="31" s="1"/>
  <c r="M7" i="31" s="1"/>
  <c r="I9" i="31"/>
  <c r="O17" i="31"/>
  <c r="E9" i="31"/>
  <c r="E8" i="31"/>
  <c r="N16" i="31"/>
  <c r="O15" i="31"/>
  <c r="N15" i="31"/>
  <c r="O14" i="31"/>
  <c r="N14" i="31"/>
  <c r="O13" i="31"/>
  <c r="O12" i="31"/>
  <c r="G9" i="31"/>
  <c r="G8" i="31" s="1"/>
  <c r="G7" i="31" s="1"/>
  <c r="G6" i="31" s="1"/>
  <c r="G5" i="31" s="1"/>
  <c r="N12" i="31"/>
  <c r="O11" i="31"/>
  <c r="N11" i="31"/>
  <c r="C9" i="31"/>
  <c r="C8" i="31"/>
  <c r="N81" i="32"/>
  <c r="I53" i="32"/>
  <c r="I84" i="31"/>
  <c r="M6" i="31"/>
  <c r="F49" i="29"/>
  <c r="F37" i="29"/>
  <c r="I34" i="29"/>
  <c r="E46" i="29"/>
  <c r="I46" i="29"/>
  <c r="E7" i="31"/>
  <c r="E6" i="31"/>
  <c r="O76" i="31"/>
  <c r="L103" i="31"/>
  <c r="O49" i="31"/>
  <c r="O65" i="31"/>
  <c r="J81" i="31"/>
  <c r="J80" i="31" s="1"/>
  <c r="J79" i="31" s="1"/>
  <c r="E88" i="31"/>
  <c r="I88" i="31"/>
  <c r="M88" i="31"/>
  <c r="O90" i="31"/>
  <c r="D92" i="31"/>
  <c r="H92" i="31"/>
  <c r="H85" i="31"/>
  <c r="L92" i="31"/>
  <c r="F95" i="31"/>
  <c r="O95" i="31" s="1"/>
  <c r="O57" i="31"/>
  <c r="F9" i="31"/>
  <c r="N9" i="31" s="1"/>
  <c r="D9" i="31"/>
  <c r="D8" i="31" s="1"/>
  <c r="D7" i="31" s="1"/>
  <c r="D6" i="31" s="1"/>
  <c r="D5" i="31" s="1"/>
  <c r="H9" i="31"/>
  <c r="H8" i="31"/>
  <c r="L9" i="31"/>
  <c r="L8" i="31"/>
  <c r="D21" i="31"/>
  <c r="F21" i="31"/>
  <c r="O21" i="31" s="1"/>
  <c r="H21" i="31"/>
  <c r="L21" i="31"/>
  <c r="J21" i="31"/>
  <c r="J31" i="31"/>
  <c r="J7" i="31" s="1"/>
  <c r="J6" i="31" s="1"/>
  <c r="D31" i="31"/>
  <c r="F31" i="31" s="1"/>
  <c r="H31" i="31"/>
  <c r="L31" i="31"/>
  <c r="J41" i="31"/>
  <c r="J40" i="31"/>
  <c r="J39" i="31" s="1"/>
  <c r="G53" i="31"/>
  <c r="G44" i="31"/>
  <c r="O61" i="31"/>
  <c r="F88" i="31"/>
  <c r="J88" i="31"/>
  <c r="N88" i="31" s="1"/>
  <c r="J92" i="31"/>
  <c r="N105" i="31"/>
  <c r="J74" i="31"/>
  <c r="J9" i="31"/>
  <c r="J8" i="31" s="1"/>
  <c r="O19" i="31"/>
  <c r="O20" i="31"/>
  <c r="O35" i="31"/>
  <c r="O36" i="31"/>
  <c r="O47" i="31"/>
  <c r="O52" i="31"/>
  <c r="O54" i="31"/>
  <c r="D53" i="31"/>
  <c r="D44" i="31"/>
  <c r="H53" i="31"/>
  <c r="H44" i="31"/>
  <c r="H39" i="31" s="1"/>
  <c r="L53" i="31"/>
  <c r="O59" i="31"/>
  <c r="O63" i="31"/>
  <c r="O68" i="31"/>
  <c r="E81" i="31"/>
  <c r="E80" i="31"/>
  <c r="E79" i="31" s="1"/>
  <c r="M81" i="31"/>
  <c r="M80" i="31" s="1"/>
  <c r="M79" i="31" s="1"/>
  <c r="C92" i="31"/>
  <c r="Q92" i="31" s="1"/>
  <c r="G92" i="31"/>
  <c r="O96" i="31"/>
  <c r="O99" i="31"/>
  <c r="J95" i="31"/>
  <c r="L100" i="31"/>
  <c r="O103" i="31"/>
  <c r="C7" i="31"/>
  <c r="C6" i="31"/>
  <c r="N13" i="31"/>
  <c r="N20" i="31"/>
  <c r="N36" i="31"/>
  <c r="G74" i="31"/>
  <c r="I74" i="31"/>
  <c r="O77" i="31"/>
  <c r="F74" i="31"/>
  <c r="N86" i="31"/>
  <c r="O10" i="31"/>
  <c r="O16" i="31"/>
  <c r="N17" i="31"/>
  <c r="O24" i="31"/>
  <c r="N25" i="31"/>
  <c r="O28" i="31"/>
  <c r="N29" i="31"/>
  <c r="O32" i="31"/>
  <c r="N33" i="31"/>
  <c r="N37" i="31"/>
  <c r="N50" i="31"/>
  <c r="N58" i="31"/>
  <c r="N66" i="31"/>
  <c r="O94" i="31"/>
  <c r="N94" i="31"/>
  <c r="F92" i="31"/>
  <c r="O98" i="31"/>
  <c r="N98" i="31"/>
  <c r="N99" i="31"/>
  <c r="C40" i="31"/>
  <c r="N77" i="31"/>
  <c r="N82" i="31"/>
  <c r="N18" i="31"/>
  <c r="N22" i="31"/>
  <c r="N26" i="31"/>
  <c r="N30" i="31"/>
  <c r="N34" i="31"/>
  <c r="O37" i="31"/>
  <c r="N42" i="31"/>
  <c r="C44" i="31"/>
  <c r="C39" i="31" s="1"/>
  <c r="E45" i="31"/>
  <c r="M45" i="31"/>
  <c r="E53" i="31"/>
  <c r="M53" i="31"/>
  <c r="C80" i="31"/>
  <c r="F80" i="31" s="1"/>
  <c r="N10" i="31"/>
  <c r="O102" i="31"/>
  <c r="N102" i="31"/>
  <c r="F100" i="31"/>
  <c r="N43" i="31"/>
  <c r="J45" i="31"/>
  <c r="N46" i="31"/>
  <c r="J53" i="31"/>
  <c r="N54" i="31"/>
  <c r="N62" i="31"/>
  <c r="N70" i="31"/>
  <c r="M85" i="31"/>
  <c r="O104" i="31"/>
  <c r="N104" i="31"/>
  <c r="N47" i="31"/>
  <c r="N51" i="31"/>
  <c r="N55" i="31"/>
  <c r="N59" i="31"/>
  <c r="N63" i="31"/>
  <c r="N67" i="31"/>
  <c r="N83" i="31"/>
  <c r="N87" i="31"/>
  <c r="N89" i="31"/>
  <c r="N48" i="31"/>
  <c r="N52" i="31"/>
  <c r="N56" i="31"/>
  <c r="N60" i="31"/>
  <c r="N64" i="31"/>
  <c r="N68" i="31"/>
  <c r="N75" i="31"/>
  <c r="O87" i="31"/>
  <c r="O89" i="31"/>
  <c r="Q93" i="31"/>
  <c r="N96" i="31"/>
  <c r="Q101" i="31"/>
  <c r="F81" i="31"/>
  <c r="E44" i="31"/>
  <c r="N21" i="31"/>
  <c r="L7" i="31"/>
  <c r="L6" i="31"/>
  <c r="L5" i="31" s="1"/>
  <c r="L106" i="31" s="1"/>
  <c r="O88" i="31"/>
  <c r="H7" i="31"/>
  <c r="H6" i="31" s="1"/>
  <c r="L85" i="31"/>
  <c r="J44" i="31"/>
  <c r="N92" i="31"/>
  <c r="F40" i="31"/>
  <c r="N40" i="31" s="1"/>
  <c r="O100" i="31"/>
  <c r="N100" i="31"/>
  <c r="N81" i="31"/>
  <c r="O81" i="31"/>
  <c r="M44" i="31"/>
  <c r="F45" i="31"/>
  <c r="I45" i="31" s="1"/>
  <c r="O74" i="31"/>
  <c r="N74" i="31"/>
  <c r="O40" i="31"/>
  <c r="O45" i="31"/>
  <c r="F22" i="29"/>
  <c r="G22" i="29" s="1"/>
  <c r="H21" i="29"/>
  <c r="I21" i="29" s="1"/>
  <c r="F21" i="29"/>
  <c r="G21" i="29" s="1"/>
  <c r="D22" i="29"/>
  <c r="E22" i="29" s="1"/>
  <c r="D21" i="29"/>
  <c r="E21" i="29" s="1"/>
  <c r="H22" i="29"/>
  <c r="I22" i="29" s="1"/>
  <c r="C21" i="29"/>
  <c r="F19" i="29"/>
  <c r="D24" i="29"/>
  <c r="H24" i="29"/>
  <c r="I24" i="29" s="1"/>
  <c r="F24" i="29"/>
  <c r="G24" i="29" s="1"/>
  <c r="F20" i="29"/>
  <c r="D20" i="29"/>
  <c r="E20" i="29" s="1"/>
  <c r="D19" i="29"/>
  <c r="H20" i="29"/>
  <c r="I20" i="29" s="1"/>
  <c r="H19" i="29"/>
  <c r="H23" i="29" s="1"/>
  <c r="C24" i="29"/>
  <c r="H9" i="29"/>
  <c r="F9" i="29"/>
  <c r="F8" i="29"/>
  <c r="G8" i="29" s="1"/>
  <c r="H8" i="29"/>
  <c r="D8" i="29"/>
  <c r="E8" i="29" s="1"/>
  <c r="E24" i="29"/>
  <c r="D23" i="29"/>
  <c r="D25" i="29" s="1"/>
  <c r="F23" i="29"/>
  <c r="F25" i="29" s="1"/>
  <c r="C22" i="29"/>
  <c r="D6" i="29"/>
  <c r="D9" i="29"/>
  <c r="H11" i="29"/>
  <c r="I11" i="29" s="1"/>
  <c r="H7" i="29"/>
  <c r="H6" i="29"/>
  <c r="I6" i="29" s="1"/>
  <c r="F6" i="29"/>
  <c r="F10" i="29" s="1"/>
  <c r="D11" i="29"/>
  <c r="E11" i="29" s="1"/>
  <c r="F11" i="29"/>
  <c r="G11" i="29" s="1"/>
  <c r="F7" i="29"/>
  <c r="G7" i="29" s="1"/>
  <c r="C8" i="29"/>
  <c r="H10" i="29"/>
  <c r="H12" i="29" s="1"/>
  <c r="C19" i="29"/>
  <c r="E19" i="29" s="1"/>
  <c r="D7" i="29"/>
  <c r="E7" i="29" s="1"/>
  <c r="C20" i="29"/>
  <c r="C11" i="29"/>
  <c r="I8" i="29"/>
  <c r="G20" i="29"/>
  <c r="C23" i="29"/>
  <c r="G19" i="29"/>
  <c r="C9" i="29"/>
  <c r="C7" i="29"/>
  <c r="E23" i="29"/>
  <c r="G9" i="29"/>
  <c r="I9" i="29"/>
  <c r="E9" i="29"/>
  <c r="D10" i="29"/>
  <c r="D12" i="29" s="1"/>
  <c r="C6" i="29"/>
  <c r="C10" i="29" s="1"/>
  <c r="I7" i="29"/>
  <c r="E6" i="29"/>
  <c r="Q103" i="31"/>
  <c r="Q95" i="31"/>
  <c r="Q86" i="31"/>
  <c r="Q88" i="31"/>
  <c r="D7" i="39" l="1"/>
  <c r="D6" i="39" s="1"/>
  <c r="C7" i="39"/>
  <c r="C6" i="39" s="1"/>
  <c r="C36" i="39"/>
  <c r="D36" i="39"/>
  <c r="N68" i="39"/>
  <c r="F41" i="39"/>
  <c r="O41" i="39" s="1"/>
  <c r="E40" i="39"/>
  <c r="E36" i="39" s="1"/>
  <c r="O95" i="39"/>
  <c r="H7" i="39"/>
  <c r="H6" i="39" s="1"/>
  <c r="Q86" i="39"/>
  <c r="H48" i="29"/>
  <c r="H5" i="31"/>
  <c r="H106" i="31" s="1"/>
  <c r="F12" i="29"/>
  <c r="G12" i="29" s="1"/>
  <c r="G10" i="29"/>
  <c r="E5" i="32"/>
  <c r="E106" i="32" s="1"/>
  <c r="D106" i="31"/>
  <c r="M5" i="31"/>
  <c r="M106" i="31" s="1"/>
  <c r="C12" i="29"/>
  <c r="E10" i="29"/>
  <c r="I31" i="31"/>
  <c r="O31" i="31"/>
  <c r="N31" i="31"/>
  <c r="E12" i="29"/>
  <c r="I23" i="29"/>
  <c r="H25" i="29"/>
  <c r="I80" i="31"/>
  <c r="I79" i="31" s="1"/>
  <c r="F79" i="31"/>
  <c r="N80" i="31"/>
  <c r="O80" i="31"/>
  <c r="J5" i="31"/>
  <c r="J106" i="31" s="1"/>
  <c r="F48" i="29"/>
  <c r="I12" i="29"/>
  <c r="H106" i="32"/>
  <c r="H33" i="29"/>
  <c r="H36" i="29" s="1"/>
  <c r="M5" i="32"/>
  <c r="M106" i="32" s="1"/>
  <c r="H45" i="29"/>
  <c r="O45" i="32"/>
  <c r="N45" i="32"/>
  <c r="I45" i="32"/>
  <c r="O31" i="33"/>
  <c r="N31" i="33"/>
  <c r="I81" i="33"/>
  <c r="O81" i="33"/>
  <c r="F40" i="34"/>
  <c r="C39" i="34"/>
  <c r="C5" i="34" s="1"/>
  <c r="C106" i="34" s="1"/>
  <c r="G23" i="29"/>
  <c r="F85" i="31"/>
  <c r="C49" i="29"/>
  <c r="G49" i="29" s="1"/>
  <c r="C44" i="32"/>
  <c r="N85" i="33"/>
  <c r="I45" i="34"/>
  <c r="J85" i="32"/>
  <c r="N85" i="32" s="1"/>
  <c r="F44" i="33"/>
  <c r="I53" i="34"/>
  <c r="I21" i="33"/>
  <c r="O21" i="33"/>
  <c r="N21" i="33"/>
  <c r="M85" i="33"/>
  <c r="F79" i="34"/>
  <c r="O80" i="34"/>
  <c r="I80" i="34"/>
  <c r="I79" i="34" s="1"/>
  <c r="K5" i="33"/>
  <c r="M5" i="35"/>
  <c r="M106" i="35" s="1"/>
  <c r="I85" i="35"/>
  <c r="F45" i="36"/>
  <c r="C44" i="36"/>
  <c r="F44" i="36" s="1"/>
  <c r="N53" i="36"/>
  <c r="I53" i="36"/>
  <c r="M85" i="36"/>
  <c r="M106" i="36" s="1"/>
  <c r="L5" i="32"/>
  <c r="L106" i="32" s="1"/>
  <c r="I49" i="29"/>
  <c r="I31" i="33"/>
  <c r="I41" i="33"/>
  <c r="N41" i="33"/>
  <c r="O41" i="33"/>
  <c r="C79" i="33"/>
  <c r="F80" i="33"/>
  <c r="C85" i="33"/>
  <c r="E106" i="34"/>
  <c r="K85" i="31"/>
  <c r="P85" i="31" s="1"/>
  <c r="K106" i="31"/>
  <c r="P106" i="31" s="1"/>
  <c r="P5" i="31"/>
  <c r="F33" i="29"/>
  <c r="F45" i="29"/>
  <c r="I10" i="29"/>
  <c r="N95" i="31"/>
  <c r="I37" i="29"/>
  <c r="M5" i="33"/>
  <c r="O45" i="33"/>
  <c r="I45" i="33"/>
  <c r="C25" i="29"/>
  <c r="J24" i="29" s="1"/>
  <c r="F41" i="31"/>
  <c r="O85" i="32"/>
  <c r="F53" i="31"/>
  <c r="D32" i="29"/>
  <c r="D44" i="29"/>
  <c r="O86" i="32"/>
  <c r="F80" i="32"/>
  <c r="C79" i="32"/>
  <c r="G7" i="32"/>
  <c r="G6" i="32" s="1"/>
  <c r="G5" i="32" s="1"/>
  <c r="G106" i="32" s="1"/>
  <c r="M39" i="34"/>
  <c r="M5" i="34" s="1"/>
  <c r="M106" i="34" s="1"/>
  <c r="I8" i="34"/>
  <c r="F7" i="34"/>
  <c r="O9" i="31"/>
  <c r="I81" i="32"/>
  <c r="O81" i="32"/>
  <c r="N21" i="35"/>
  <c r="I21" i="35"/>
  <c r="O21" i="35"/>
  <c r="O37" i="36"/>
  <c r="N37" i="36"/>
  <c r="I37" i="36"/>
  <c r="N45" i="33"/>
  <c r="D5" i="34"/>
  <c r="D106" i="34" s="1"/>
  <c r="J85" i="34"/>
  <c r="F79" i="35"/>
  <c r="O80" i="35"/>
  <c r="N80" i="35"/>
  <c r="F7" i="32"/>
  <c r="I8" i="32"/>
  <c r="O8" i="32"/>
  <c r="C79" i="31"/>
  <c r="C5" i="31" s="1"/>
  <c r="C106" i="31" s="1"/>
  <c r="N45" i="31"/>
  <c r="F8" i="31"/>
  <c r="D85" i="31"/>
  <c r="F40" i="32"/>
  <c r="D39" i="32"/>
  <c r="D5" i="32" s="1"/>
  <c r="D106" i="32" s="1"/>
  <c r="N53" i="34"/>
  <c r="G39" i="32"/>
  <c r="H5" i="33"/>
  <c r="H106" i="33" s="1"/>
  <c r="C7" i="33"/>
  <c r="C6" i="33" s="1"/>
  <c r="F8" i="33"/>
  <c r="J39" i="33"/>
  <c r="J5" i="33" s="1"/>
  <c r="J106" i="33" s="1"/>
  <c r="G6" i="29"/>
  <c r="F44" i="31"/>
  <c r="F39" i="31" s="1"/>
  <c r="G85" i="31"/>
  <c r="G106" i="31" s="1"/>
  <c r="I21" i="31"/>
  <c r="N53" i="32"/>
  <c r="O53" i="32"/>
  <c r="C40" i="33"/>
  <c r="J39" i="32"/>
  <c r="J5" i="32" s="1"/>
  <c r="J106" i="32" s="1"/>
  <c r="L85" i="32"/>
  <c r="C44" i="34"/>
  <c r="F44" i="34" s="1"/>
  <c r="L39" i="33"/>
  <c r="N53" i="33"/>
  <c r="O53" i="33"/>
  <c r="N81" i="34"/>
  <c r="O81" i="34"/>
  <c r="F32" i="29"/>
  <c r="K5" i="32"/>
  <c r="I19" i="29"/>
  <c r="I40" i="31"/>
  <c r="G5" i="33"/>
  <c r="G106" i="33" s="1"/>
  <c r="H39" i="33"/>
  <c r="I81" i="31"/>
  <c r="E85" i="31"/>
  <c r="E106" i="31" s="1"/>
  <c r="E40" i="32"/>
  <c r="E39" i="32" s="1"/>
  <c r="F41" i="32"/>
  <c r="N81" i="33"/>
  <c r="L5" i="33"/>
  <c r="L106" i="33" s="1"/>
  <c r="N9" i="33"/>
  <c r="N80" i="34"/>
  <c r="J5" i="34"/>
  <c r="K8" i="34"/>
  <c r="K7" i="34" s="1"/>
  <c r="K6" i="34" s="1"/>
  <c r="K5" i="34" s="1"/>
  <c r="C59" i="29"/>
  <c r="O74" i="35"/>
  <c r="N74" i="35"/>
  <c r="J8" i="35"/>
  <c r="J7" i="35" s="1"/>
  <c r="J6" i="35" s="1"/>
  <c r="H85" i="35"/>
  <c r="H106" i="35" s="1"/>
  <c r="N21" i="36"/>
  <c r="J9" i="36"/>
  <c r="J8" i="36" s="1"/>
  <c r="J7" i="36" s="1"/>
  <c r="J6" i="36" s="1"/>
  <c r="G9" i="36"/>
  <c r="G8" i="36" s="1"/>
  <c r="G7" i="36" s="1"/>
  <c r="G6" i="36" s="1"/>
  <c r="G5" i="36" s="1"/>
  <c r="G106" i="36" s="1"/>
  <c r="N74" i="36"/>
  <c r="O74" i="36"/>
  <c r="E85" i="36"/>
  <c r="N25" i="41"/>
  <c r="O25" i="41"/>
  <c r="H54" i="41"/>
  <c r="I31" i="35"/>
  <c r="N31" i="35"/>
  <c r="O31" i="35"/>
  <c r="D85" i="36"/>
  <c r="Q86" i="36"/>
  <c r="G39" i="40"/>
  <c r="G5" i="40" s="1"/>
  <c r="G108" i="40" s="1"/>
  <c r="O54" i="40"/>
  <c r="N54" i="40"/>
  <c r="I54" i="40"/>
  <c r="O22" i="41"/>
  <c r="N22" i="41"/>
  <c r="C85" i="32"/>
  <c r="F41" i="34"/>
  <c r="Q88" i="33"/>
  <c r="H57" i="29"/>
  <c r="O95" i="35"/>
  <c r="N95" i="35"/>
  <c r="N9" i="36"/>
  <c r="D31" i="36"/>
  <c r="D7" i="36" s="1"/>
  <c r="D6" i="36" s="1"/>
  <c r="D5" i="36" s="1"/>
  <c r="D106" i="36" s="1"/>
  <c r="F31" i="36"/>
  <c r="D7" i="41"/>
  <c r="D6" i="41" s="1"/>
  <c r="K7" i="35"/>
  <c r="K6" i="35" s="1"/>
  <c r="H39" i="36"/>
  <c r="H5" i="36" s="1"/>
  <c r="H106" i="36" s="1"/>
  <c r="E82" i="40"/>
  <c r="F83" i="40"/>
  <c r="O16" i="41"/>
  <c r="N16" i="41"/>
  <c r="K7" i="41"/>
  <c r="K6" i="41" s="1"/>
  <c r="L7" i="35"/>
  <c r="L6" i="35" s="1"/>
  <c r="L5" i="35" s="1"/>
  <c r="L106" i="35" s="1"/>
  <c r="E59" i="29"/>
  <c r="F41" i="35"/>
  <c r="C40" i="35"/>
  <c r="I85" i="36"/>
  <c r="Q104" i="36"/>
  <c r="C103" i="36"/>
  <c r="Q103" i="36" s="1"/>
  <c r="O88" i="33"/>
  <c r="F85" i="34"/>
  <c r="F53" i="35"/>
  <c r="F80" i="36"/>
  <c r="C79" i="36"/>
  <c r="P85" i="36"/>
  <c r="O85" i="36"/>
  <c r="F8" i="36"/>
  <c r="C7" i="36"/>
  <c r="C6" i="36" s="1"/>
  <c r="O81" i="36"/>
  <c r="I81" i="36"/>
  <c r="J102" i="41"/>
  <c r="J87" i="41" s="1"/>
  <c r="N104" i="41"/>
  <c r="C90" i="42"/>
  <c r="Q91" i="42"/>
  <c r="P91" i="42"/>
  <c r="O31" i="34"/>
  <c r="C79" i="34"/>
  <c r="K85" i="35"/>
  <c r="L44" i="36"/>
  <c r="L39" i="36" s="1"/>
  <c r="L5" i="36" s="1"/>
  <c r="L106" i="36" s="1"/>
  <c r="C40" i="36"/>
  <c r="F41" i="36"/>
  <c r="N88" i="40"/>
  <c r="F87" i="40"/>
  <c r="O88" i="40"/>
  <c r="N64" i="41"/>
  <c r="O64" i="41"/>
  <c r="G9" i="41"/>
  <c r="G8" i="41" s="1"/>
  <c r="N86" i="33"/>
  <c r="N86" i="34"/>
  <c r="I44" i="35"/>
  <c r="J85" i="36"/>
  <c r="N85" i="36" s="1"/>
  <c r="O44" i="35"/>
  <c r="E39" i="36"/>
  <c r="E5" i="36" s="1"/>
  <c r="E106" i="36" s="1"/>
  <c r="E107" i="36" s="1"/>
  <c r="H5" i="40"/>
  <c r="H108" i="40" s="1"/>
  <c r="C7" i="40"/>
  <c r="C6" i="40" s="1"/>
  <c r="F8" i="40"/>
  <c r="L5" i="40"/>
  <c r="L108" i="40" s="1"/>
  <c r="O45" i="40"/>
  <c r="N45" i="40"/>
  <c r="I45" i="40"/>
  <c r="K87" i="40"/>
  <c r="N92" i="35"/>
  <c r="F85" i="35"/>
  <c r="O92" i="35"/>
  <c r="C7" i="35"/>
  <c r="C6" i="35" s="1"/>
  <c r="F8" i="35"/>
  <c r="L85" i="36"/>
  <c r="K5" i="40"/>
  <c r="K108" i="40" s="1"/>
  <c r="J39" i="40"/>
  <c r="J5" i="40" s="1"/>
  <c r="J108" i="40" s="1"/>
  <c r="I87" i="41"/>
  <c r="P41" i="42"/>
  <c r="C40" i="40"/>
  <c r="F41" i="40"/>
  <c r="N45" i="35"/>
  <c r="K85" i="33"/>
  <c r="P85" i="33" s="1"/>
  <c r="F21" i="32"/>
  <c r="I74" i="36"/>
  <c r="M88" i="36"/>
  <c r="O31" i="40"/>
  <c r="N31" i="40"/>
  <c r="N48" i="36"/>
  <c r="N78" i="36"/>
  <c r="K53" i="36"/>
  <c r="K44" i="36" s="1"/>
  <c r="K39" i="36" s="1"/>
  <c r="K5" i="36" s="1"/>
  <c r="J81" i="36"/>
  <c r="J80" i="36" s="1"/>
  <c r="J79" i="36" s="1"/>
  <c r="O15" i="36"/>
  <c r="O75" i="36"/>
  <c r="Q89" i="36"/>
  <c r="F38" i="39"/>
  <c r="O38" i="39" s="1"/>
  <c r="D44" i="40"/>
  <c r="F44" i="40" s="1"/>
  <c r="N34" i="41"/>
  <c r="E105" i="41"/>
  <c r="C21" i="41"/>
  <c r="C41" i="41"/>
  <c r="N46" i="42"/>
  <c r="C87" i="42"/>
  <c r="Q88" i="42"/>
  <c r="P88" i="42"/>
  <c r="L87" i="42"/>
  <c r="K83" i="42"/>
  <c r="K82" i="42" s="1"/>
  <c r="K81" i="42" s="1"/>
  <c r="O84" i="42"/>
  <c r="O68" i="41"/>
  <c r="N68" i="41"/>
  <c r="D97" i="41"/>
  <c r="D87" i="41" s="1"/>
  <c r="E21" i="41"/>
  <c r="E7" i="41" s="1"/>
  <c r="E6" i="41" s="1"/>
  <c r="P82" i="41"/>
  <c r="F82" i="41"/>
  <c r="C81" i="41"/>
  <c r="P81" i="41" s="1"/>
  <c r="E87" i="42"/>
  <c r="L21" i="42"/>
  <c r="L7" i="42" s="1"/>
  <c r="L6" i="42" s="1"/>
  <c r="L5" i="42" s="1"/>
  <c r="L108" i="42" s="1"/>
  <c r="J97" i="42"/>
  <c r="N97" i="42" s="1"/>
  <c r="N99" i="42"/>
  <c r="O102" i="36"/>
  <c r="J87" i="40"/>
  <c r="C40" i="39"/>
  <c r="F97" i="41"/>
  <c r="H21" i="41"/>
  <c r="H7" i="41" s="1"/>
  <c r="H6" i="41" s="1"/>
  <c r="H5" i="41" s="1"/>
  <c r="H108" i="41" s="1"/>
  <c r="I77" i="41"/>
  <c r="I76" i="41" s="1"/>
  <c r="O77" i="41"/>
  <c r="F76" i="41"/>
  <c r="M54" i="41"/>
  <c r="Q102" i="42"/>
  <c r="P102" i="42"/>
  <c r="G31" i="42"/>
  <c r="K9" i="42"/>
  <c r="K8" i="42" s="1"/>
  <c r="K7" i="42" s="1"/>
  <c r="K6" i="42" s="1"/>
  <c r="C82" i="42"/>
  <c r="P83" i="42"/>
  <c r="F83" i="42"/>
  <c r="C54" i="42"/>
  <c r="O46" i="36"/>
  <c r="N75" i="36"/>
  <c r="O42" i="36"/>
  <c r="F19" i="39"/>
  <c r="O19" i="39" s="1"/>
  <c r="N97" i="40"/>
  <c r="N36" i="41"/>
  <c r="O52" i="41"/>
  <c r="O69" i="41"/>
  <c r="H105" i="41"/>
  <c r="H87" i="41" s="1"/>
  <c r="H83" i="41"/>
  <c r="H82" i="41" s="1"/>
  <c r="H81" i="41" s="1"/>
  <c r="E45" i="41"/>
  <c r="E44" i="41" s="1"/>
  <c r="E39" i="41" s="1"/>
  <c r="J9" i="41"/>
  <c r="J8" i="41" s="1"/>
  <c r="J7" i="41" s="1"/>
  <c r="J6" i="41" s="1"/>
  <c r="C45" i="41"/>
  <c r="N32" i="42"/>
  <c r="H45" i="42"/>
  <c r="H44" i="42" s="1"/>
  <c r="H39" i="42" s="1"/>
  <c r="H5" i="42" s="1"/>
  <c r="H108" i="42" s="1"/>
  <c r="D7" i="42"/>
  <c r="D6" i="42" s="1"/>
  <c r="D5" i="42" s="1"/>
  <c r="D108" i="42" s="1"/>
  <c r="F9" i="41"/>
  <c r="N65" i="41"/>
  <c r="D31" i="41"/>
  <c r="G44" i="41"/>
  <c r="O18" i="42"/>
  <c r="O29" i="42"/>
  <c r="J44" i="42"/>
  <c r="E39" i="42"/>
  <c r="P21" i="42"/>
  <c r="F21" i="42"/>
  <c r="C9" i="42"/>
  <c r="C8" i="42" s="1"/>
  <c r="N47" i="36"/>
  <c r="F83" i="41"/>
  <c r="O101" i="41"/>
  <c r="N15" i="41"/>
  <c r="N72" i="41"/>
  <c r="O103" i="41"/>
  <c r="N103" i="41"/>
  <c r="G83" i="41"/>
  <c r="G82" i="41" s="1"/>
  <c r="G81" i="41" s="1"/>
  <c r="D45" i="41"/>
  <c r="D44" i="41" s="1"/>
  <c r="D39" i="41" s="1"/>
  <c r="L44" i="41"/>
  <c r="L39" i="41" s="1"/>
  <c r="H97" i="42"/>
  <c r="M45" i="42"/>
  <c r="M44" i="42" s="1"/>
  <c r="J39" i="42"/>
  <c r="K41" i="42"/>
  <c r="K40" i="42" s="1"/>
  <c r="O43" i="42"/>
  <c r="O94" i="42"/>
  <c r="N94" i="42"/>
  <c r="D40" i="42"/>
  <c r="D39" i="42" s="1"/>
  <c r="F41" i="42"/>
  <c r="O78" i="36"/>
  <c r="N48" i="41"/>
  <c r="N59" i="41"/>
  <c r="O59" i="41"/>
  <c r="N85" i="41"/>
  <c r="O85" i="41"/>
  <c r="F102" i="41"/>
  <c r="O104" i="41"/>
  <c r="G31" i="41"/>
  <c r="J54" i="41"/>
  <c r="J44" i="41" s="1"/>
  <c r="J39" i="41" s="1"/>
  <c r="L45" i="42"/>
  <c r="L44" i="42" s="1"/>
  <c r="M39" i="42"/>
  <c r="F90" i="42"/>
  <c r="O91" i="42"/>
  <c r="N91" i="42"/>
  <c r="N54" i="36"/>
  <c r="O22" i="36"/>
  <c r="F50" i="39"/>
  <c r="I50" i="39" s="1"/>
  <c r="O107" i="41"/>
  <c r="O28" i="41"/>
  <c r="O37" i="41"/>
  <c r="E87" i="41"/>
  <c r="F94" i="41"/>
  <c r="O95" i="41"/>
  <c r="N95" i="41"/>
  <c r="F8" i="41"/>
  <c r="I97" i="41"/>
  <c r="E54" i="41"/>
  <c r="F54" i="41" s="1"/>
  <c r="L87" i="41"/>
  <c r="C31" i="41"/>
  <c r="G87" i="42"/>
  <c r="M7" i="42"/>
  <c r="M6" i="42" s="1"/>
  <c r="O76" i="42"/>
  <c r="N76" i="42"/>
  <c r="F40" i="42"/>
  <c r="O63" i="41"/>
  <c r="N63" i="41"/>
  <c r="H44" i="41"/>
  <c r="H39" i="41" s="1"/>
  <c r="K54" i="41"/>
  <c r="K44" i="41" s="1"/>
  <c r="K39" i="41" s="1"/>
  <c r="G7" i="42"/>
  <c r="G6" i="42" s="1"/>
  <c r="H54" i="42"/>
  <c r="K54" i="42"/>
  <c r="K44" i="42" s="1"/>
  <c r="O55" i="42"/>
  <c r="O102" i="42"/>
  <c r="N102" i="42"/>
  <c r="O42" i="41"/>
  <c r="O57" i="41"/>
  <c r="N91" i="41"/>
  <c r="F90" i="41"/>
  <c r="I37" i="41"/>
  <c r="I6" i="41" s="1"/>
  <c r="L39" i="42"/>
  <c r="J7" i="42"/>
  <c r="J6" i="42" s="1"/>
  <c r="J5" i="42" s="1"/>
  <c r="O68" i="39"/>
  <c r="P40" i="40"/>
  <c r="P41" i="40"/>
  <c r="O89" i="41"/>
  <c r="F88" i="41"/>
  <c r="G39" i="41"/>
  <c r="L7" i="41"/>
  <c r="L6" i="41" s="1"/>
  <c r="M45" i="41"/>
  <c r="M44" i="41" s="1"/>
  <c r="M39" i="41" s="1"/>
  <c r="M5" i="41" s="1"/>
  <c r="M108" i="41" s="1"/>
  <c r="H87" i="42"/>
  <c r="G54" i="42"/>
  <c r="G44" i="42" s="1"/>
  <c r="G39" i="42" s="1"/>
  <c r="M87" i="42"/>
  <c r="C45" i="42"/>
  <c r="P51" i="42"/>
  <c r="C31" i="42"/>
  <c r="P35" i="42"/>
  <c r="E21" i="42"/>
  <c r="E7" i="42" s="1"/>
  <c r="E6" i="42" s="1"/>
  <c r="E5" i="42" s="1"/>
  <c r="E108" i="42" s="1"/>
  <c r="N33" i="41"/>
  <c r="Q100" i="41"/>
  <c r="K94" i="41"/>
  <c r="K87" i="41" s="1"/>
  <c r="C102" i="41"/>
  <c r="N9" i="42"/>
  <c r="N16" i="42"/>
  <c r="N18" i="42"/>
  <c r="N20" i="42"/>
  <c r="N96" i="42"/>
  <c r="K105" i="42"/>
  <c r="K87" i="42" s="1"/>
  <c r="F88" i="42"/>
  <c r="P57" i="41"/>
  <c r="C76" i="41"/>
  <c r="P76" i="41" s="1"/>
  <c r="P90" i="41"/>
  <c r="C97" i="42"/>
  <c r="N60" i="41"/>
  <c r="N47" i="42"/>
  <c r="N49" i="42"/>
  <c r="N79" i="42"/>
  <c r="C105" i="41"/>
  <c r="N15" i="42"/>
  <c r="N17" i="42"/>
  <c r="N19" i="42"/>
  <c r="N89" i="42"/>
  <c r="C94" i="42"/>
  <c r="P100" i="42"/>
  <c r="F105" i="42"/>
  <c r="O86" i="39"/>
  <c r="N86" i="39"/>
  <c r="M40" i="39"/>
  <c r="M36" i="39" s="1"/>
  <c r="J40" i="39"/>
  <c r="J36" i="39" s="1"/>
  <c r="D40" i="39"/>
  <c r="H40" i="39"/>
  <c r="H36" i="39" s="1"/>
  <c r="F29" i="39"/>
  <c r="O29" i="39" s="1"/>
  <c r="P83" i="40"/>
  <c r="P45" i="40"/>
  <c r="F37" i="39"/>
  <c r="Q89" i="39"/>
  <c r="M7" i="39"/>
  <c r="M6" i="39" s="1"/>
  <c r="K40" i="39"/>
  <c r="K36" i="39" s="1"/>
  <c r="G7" i="39"/>
  <c r="G6" i="39" s="1"/>
  <c r="L7" i="39"/>
  <c r="L6" i="39" s="1"/>
  <c r="N9" i="39"/>
  <c r="O79" i="39"/>
  <c r="K7" i="39"/>
  <c r="K6" i="39" s="1"/>
  <c r="Q95" i="39"/>
  <c r="O9" i="39"/>
  <c r="L40" i="39"/>
  <c r="L36" i="39" s="1"/>
  <c r="P87" i="40"/>
  <c r="F8" i="39"/>
  <c r="F7" i="39" s="1"/>
  <c r="F6" i="39" s="1"/>
  <c r="E7" i="39"/>
  <c r="E6" i="39" s="1"/>
  <c r="P82" i="40"/>
  <c r="C72" i="39"/>
  <c r="F73" i="39"/>
  <c r="F74" i="39"/>
  <c r="J7" i="39"/>
  <c r="J6" i="39" s="1"/>
  <c r="O89" i="39"/>
  <c r="N95" i="39"/>
  <c r="G40" i="39"/>
  <c r="G36" i="39" s="1"/>
  <c r="L5" i="39" l="1"/>
  <c r="G5" i="39"/>
  <c r="G99" i="39" s="1"/>
  <c r="E5" i="39"/>
  <c r="E99" i="39" s="1"/>
  <c r="M5" i="39"/>
  <c r="M99" i="39" s="1"/>
  <c r="I37" i="39"/>
  <c r="C5" i="39"/>
  <c r="K5" i="39"/>
  <c r="H5" i="39"/>
  <c r="H99" i="39" s="1"/>
  <c r="D5" i="39"/>
  <c r="J5" i="39"/>
  <c r="N41" i="39"/>
  <c r="I41" i="39"/>
  <c r="P44" i="40"/>
  <c r="F40" i="39"/>
  <c r="N40" i="39" s="1"/>
  <c r="D99" i="39"/>
  <c r="K106" i="36"/>
  <c r="AA75" i="18"/>
  <c r="AA74" i="18"/>
  <c r="E5" i="41"/>
  <c r="E108" i="41" s="1"/>
  <c r="V75" i="18"/>
  <c r="V74" i="18"/>
  <c r="H38" i="29"/>
  <c r="O39" i="31"/>
  <c r="N39" i="31"/>
  <c r="O54" i="41"/>
  <c r="I54" i="41"/>
  <c r="N54" i="41"/>
  <c r="F31" i="41"/>
  <c r="P31" i="41"/>
  <c r="O97" i="41"/>
  <c r="N97" i="41"/>
  <c r="N102" i="41"/>
  <c r="O102" i="41"/>
  <c r="P41" i="41"/>
  <c r="C40" i="41"/>
  <c r="F41" i="41"/>
  <c r="C39" i="40"/>
  <c r="P39" i="40" s="1"/>
  <c r="F40" i="40"/>
  <c r="O53" i="35"/>
  <c r="N53" i="35"/>
  <c r="I53" i="35"/>
  <c r="O41" i="32"/>
  <c r="N41" i="32"/>
  <c r="I41" i="32"/>
  <c r="F6" i="32"/>
  <c r="O7" i="32"/>
  <c r="N7" i="32"/>
  <c r="I7" i="32"/>
  <c r="I6" i="32" s="1"/>
  <c r="I40" i="34"/>
  <c r="F39" i="34"/>
  <c r="O40" i="34"/>
  <c r="N40" i="34"/>
  <c r="N19" i="39"/>
  <c r="N38" i="39"/>
  <c r="O88" i="41"/>
  <c r="N88" i="41"/>
  <c r="F87" i="41"/>
  <c r="P40" i="42"/>
  <c r="N8" i="41"/>
  <c r="I8" i="41"/>
  <c r="O8" i="41"/>
  <c r="O83" i="41"/>
  <c r="N83" i="41"/>
  <c r="I83" i="41"/>
  <c r="K5" i="42"/>
  <c r="K108" i="42" s="1"/>
  <c r="F21" i="41"/>
  <c r="P21" i="41"/>
  <c r="C7" i="41"/>
  <c r="C6" i="41" s="1"/>
  <c r="I41" i="36"/>
  <c r="O41" i="36"/>
  <c r="N41" i="36"/>
  <c r="O85" i="34"/>
  <c r="N85" i="34"/>
  <c r="M106" i="33"/>
  <c r="P54" i="42"/>
  <c r="F54" i="42"/>
  <c r="N83" i="42"/>
  <c r="I83" i="42"/>
  <c r="O83" i="42"/>
  <c r="C39" i="33"/>
  <c r="C5" i="33" s="1"/>
  <c r="C106" i="33" s="1"/>
  <c r="F40" i="33"/>
  <c r="O90" i="41"/>
  <c r="N90" i="41"/>
  <c r="N50" i="39"/>
  <c r="Q94" i="42"/>
  <c r="P94" i="42"/>
  <c r="K39" i="42"/>
  <c r="P82" i="42"/>
  <c r="F82" i="42"/>
  <c r="C81" i="42"/>
  <c r="P81" i="42" s="1"/>
  <c r="G25" i="29"/>
  <c r="I38" i="39"/>
  <c r="I19" i="39"/>
  <c r="O50" i="39"/>
  <c r="F87" i="42"/>
  <c r="O88" i="42"/>
  <c r="N88" i="42"/>
  <c r="I40" i="42"/>
  <c r="O40" i="42"/>
  <c r="N40" i="42"/>
  <c r="F40" i="36"/>
  <c r="C39" i="36"/>
  <c r="I83" i="40"/>
  <c r="O83" i="40"/>
  <c r="N83" i="40"/>
  <c r="G59" i="29"/>
  <c r="I59" i="29"/>
  <c r="O80" i="32"/>
  <c r="I80" i="32"/>
  <c r="I79" i="32" s="1"/>
  <c r="F79" i="32"/>
  <c r="N80" i="32"/>
  <c r="N80" i="33"/>
  <c r="I80" i="33"/>
  <c r="I79" i="33" s="1"/>
  <c r="O80" i="33"/>
  <c r="F79" i="33"/>
  <c r="N44" i="36"/>
  <c r="I44" i="36"/>
  <c r="O44" i="36"/>
  <c r="N81" i="36"/>
  <c r="O45" i="36"/>
  <c r="N45" i="36"/>
  <c r="I45" i="36"/>
  <c r="N44" i="33"/>
  <c r="I44" i="33"/>
  <c r="O44" i="33"/>
  <c r="E81" i="40"/>
  <c r="E5" i="40" s="1"/>
  <c r="E108" i="40" s="1"/>
  <c r="F82" i="40"/>
  <c r="I40" i="32"/>
  <c r="N40" i="32"/>
  <c r="O40" i="32"/>
  <c r="F8" i="42"/>
  <c r="C7" i="42"/>
  <c r="C6" i="42" s="1"/>
  <c r="O79" i="35"/>
  <c r="N79" i="35"/>
  <c r="C60" i="29"/>
  <c r="N90" i="42"/>
  <c r="O90" i="42"/>
  <c r="O21" i="42"/>
  <c r="N21" i="42"/>
  <c r="I21" i="42"/>
  <c r="C85" i="36"/>
  <c r="Q85" i="36" s="1"/>
  <c r="Q87" i="42"/>
  <c r="P87" i="42"/>
  <c r="N9" i="41"/>
  <c r="O9" i="41"/>
  <c r="K106" i="34"/>
  <c r="P106" i="34" s="1"/>
  <c r="P5" i="34"/>
  <c r="P105" i="41"/>
  <c r="Q105" i="41"/>
  <c r="J108" i="42"/>
  <c r="M5" i="42"/>
  <c r="M108" i="42" s="1"/>
  <c r="O76" i="41"/>
  <c r="N76" i="41"/>
  <c r="O9" i="42"/>
  <c r="C5" i="36"/>
  <c r="C106" i="36" s="1"/>
  <c r="K5" i="35"/>
  <c r="F57" i="29"/>
  <c r="I41" i="34"/>
  <c r="O41" i="34"/>
  <c r="N41" i="34"/>
  <c r="D39" i="40"/>
  <c r="D5" i="40" s="1"/>
  <c r="D108" i="40" s="1"/>
  <c r="I8" i="31"/>
  <c r="F7" i="31"/>
  <c r="O8" i="31"/>
  <c r="N8" i="31"/>
  <c r="P5" i="33"/>
  <c r="K106" i="33"/>
  <c r="N44" i="40"/>
  <c r="O44" i="40"/>
  <c r="I44" i="40"/>
  <c r="O44" i="31"/>
  <c r="N44" i="31"/>
  <c r="I44" i="31"/>
  <c r="J23" i="29"/>
  <c r="F62" i="29"/>
  <c r="P85" i="35"/>
  <c r="J87" i="42"/>
  <c r="O41" i="42"/>
  <c r="N41" i="42"/>
  <c r="I41" i="42"/>
  <c r="P45" i="41"/>
  <c r="C44" i="41"/>
  <c r="F45" i="41"/>
  <c r="F7" i="40"/>
  <c r="O8" i="40"/>
  <c r="I8" i="40"/>
  <c r="N8" i="40"/>
  <c r="O8" i="36"/>
  <c r="F7" i="36"/>
  <c r="N8" i="36"/>
  <c r="I8" i="36"/>
  <c r="C39" i="35"/>
  <c r="C5" i="35" s="1"/>
  <c r="C106" i="35" s="1"/>
  <c r="F40" i="35"/>
  <c r="J106" i="34"/>
  <c r="I39" i="31"/>
  <c r="O44" i="34"/>
  <c r="N44" i="34"/>
  <c r="I44" i="34"/>
  <c r="J37" i="29"/>
  <c r="P85" i="32"/>
  <c r="I53" i="31"/>
  <c r="N53" i="31"/>
  <c r="O53" i="31"/>
  <c r="C39" i="32"/>
  <c r="C5" i="32" s="1"/>
  <c r="C106" i="32" s="1"/>
  <c r="F44" i="32"/>
  <c r="F39" i="32" s="1"/>
  <c r="Q102" i="41"/>
  <c r="P102" i="41"/>
  <c r="F31" i="42"/>
  <c r="P31" i="42"/>
  <c r="O94" i="41"/>
  <c r="N94" i="41"/>
  <c r="H61" i="29"/>
  <c r="D49" i="29"/>
  <c r="E49" i="29" s="1"/>
  <c r="D37" i="29"/>
  <c r="E37" i="29" s="1"/>
  <c r="F50" i="29"/>
  <c r="P45" i="42"/>
  <c r="F45" i="42"/>
  <c r="C44" i="42"/>
  <c r="G7" i="41"/>
  <c r="G6" i="41" s="1"/>
  <c r="G5" i="41" s="1"/>
  <c r="G108" i="41" s="1"/>
  <c r="G5" i="42"/>
  <c r="G108" i="42" s="1"/>
  <c r="J5" i="41"/>
  <c r="J108" i="41" s="1"/>
  <c r="I82" i="41"/>
  <c r="I81" i="41" s="1"/>
  <c r="N82" i="41"/>
  <c r="F81" i="41"/>
  <c r="O82" i="41"/>
  <c r="O21" i="32"/>
  <c r="N21" i="32"/>
  <c r="I21" i="32"/>
  <c r="O8" i="35"/>
  <c r="I8" i="35"/>
  <c r="N8" i="35"/>
  <c r="F7" i="35"/>
  <c r="C5" i="40"/>
  <c r="C108" i="40" s="1"/>
  <c r="I41" i="35"/>
  <c r="N41" i="35"/>
  <c r="O41" i="35"/>
  <c r="J5" i="36"/>
  <c r="J106" i="36" s="1"/>
  <c r="P85" i="34"/>
  <c r="O7" i="34"/>
  <c r="F6" i="34"/>
  <c r="I7" i="34"/>
  <c r="I6" i="34" s="1"/>
  <c r="N7" i="34"/>
  <c r="E25" i="29"/>
  <c r="O87" i="40"/>
  <c r="N87" i="40"/>
  <c r="D5" i="41"/>
  <c r="D108" i="41" s="1"/>
  <c r="D33" i="29"/>
  <c r="D36" i="29" s="1"/>
  <c r="D45" i="29"/>
  <c r="D48" i="29" s="1"/>
  <c r="I41" i="31"/>
  <c r="N41" i="31"/>
  <c r="O41" i="31"/>
  <c r="N79" i="34"/>
  <c r="O79" i="34"/>
  <c r="N85" i="31"/>
  <c r="O85" i="31"/>
  <c r="N79" i="31"/>
  <c r="O79" i="31"/>
  <c r="Q97" i="42"/>
  <c r="P97" i="42"/>
  <c r="Q90" i="42"/>
  <c r="P90" i="42"/>
  <c r="K106" i="32"/>
  <c r="P106" i="32" s="1"/>
  <c r="P5" i="32"/>
  <c r="N8" i="33"/>
  <c r="F7" i="33"/>
  <c r="O8" i="33"/>
  <c r="I8" i="33"/>
  <c r="O8" i="34"/>
  <c r="O85" i="33"/>
  <c r="O105" i="42"/>
  <c r="N105" i="42"/>
  <c r="L5" i="41"/>
  <c r="L108" i="41" s="1"/>
  <c r="C87" i="41"/>
  <c r="O41" i="40"/>
  <c r="I41" i="40"/>
  <c r="N41" i="40"/>
  <c r="C62" i="29"/>
  <c r="O85" i="35"/>
  <c r="N85" i="35"/>
  <c r="O80" i="36"/>
  <c r="F79" i="36"/>
  <c r="N80" i="36"/>
  <c r="I80" i="36"/>
  <c r="I79" i="36" s="1"/>
  <c r="K5" i="41"/>
  <c r="K108" i="41" s="1"/>
  <c r="I31" i="36"/>
  <c r="O31" i="36"/>
  <c r="N31" i="36"/>
  <c r="J5" i="35"/>
  <c r="J106" i="35" s="1"/>
  <c r="D57" i="29"/>
  <c r="F36" i="29"/>
  <c r="O53" i="36"/>
  <c r="I25" i="29"/>
  <c r="H50" i="29"/>
  <c r="N29" i="39"/>
  <c r="Q78" i="39"/>
  <c r="I29" i="39"/>
  <c r="K99" i="39"/>
  <c r="N37" i="39"/>
  <c r="O37" i="39"/>
  <c r="L99" i="39"/>
  <c r="I74" i="39"/>
  <c r="O74" i="39"/>
  <c r="N74" i="39"/>
  <c r="O78" i="39"/>
  <c r="N78" i="39"/>
  <c r="I8" i="39"/>
  <c r="O8" i="39"/>
  <c r="N8" i="39"/>
  <c r="F72" i="39"/>
  <c r="O73" i="39"/>
  <c r="N73" i="39"/>
  <c r="I73" i="39"/>
  <c r="I72" i="39" s="1"/>
  <c r="C99" i="39"/>
  <c r="J99" i="39"/>
  <c r="P81" i="40"/>
  <c r="F36" i="39" l="1"/>
  <c r="F5" i="39" s="1"/>
  <c r="O40" i="39"/>
  <c r="I40" i="39"/>
  <c r="I36" i="39" s="1"/>
  <c r="O39" i="32"/>
  <c r="C45" i="29"/>
  <c r="C33" i="29"/>
  <c r="N39" i="32"/>
  <c r="D38" i="29"/>
  <c r="D50" i="29"/>
  <c r="C5" i="42"/>
  <c r="C108" i="42" s="1"/>
  <c r="O31" i="41"/>
  <c r="I31" i="41"/>
  <c r="N31" i="41"/>
  <c r="U75" i="18"/>
  <c r="U78" i="18" s="1"/>
  <c r="U74" i="18"/>
  <c r="I39" i="34"/>
  <c r="P44" i="42"/>
  <c r="F44" i="42"/>
  <c r="C39" i="42"/>
  <c r="P39" i="42" s="1"/>
  <c r="O31" i="42"/>
  <c r="N31" i="42"/>
  <c r="I31" i="42"/>
  <c r="O87" i="42"/>
  <c r="N87" i="42"/>
  <c r="N41" i="41"/>
  <c r="I41" i="41"/>
  <c r="O41" i="41"/>
  <c r="X75" i="18"/>
  <c r="X74" i="18"/>
  <c r="P5" i="35"/>
  <c r="K106" i="35"/>
  <c r="P106" i="35" s="1"/>
  <c r="I7" i="33"/>
  <c r="I6" i="33" s="1"/>
  <c r="N7" i="33"/>
  <c r="F6" i="33"/>
  <c r="O7" i="33"/>
  <c r="P87" i="41"/>
  <c r="Q87" i="41"/>
  <c r="I5" i="34"/>
  <c r="I106" i="34" s="1"/>
  <c r="O45" i="42"/>
  <c r="N45" i="42"/>
  <c r="I45" i="42"/>
  <c r="I7" i="40"/>
  <c r="F6" i="40"/>
  <c r="O7" i="40"/>
  <c r="N7" i="40"/>
  <c r="F7" i="41"/>
  <c r="P40" i="41"/>
  <c r="C39" i="41"/>
  <c r="P39" i="41" s="1"/>
  <c r="F40" i="41"/>
  <c r="Y74" i="18"/>
  <c r="Y75" i="18"/>
  <c r="Z75" i="18"/>
  <c r="Z74" i="18"/>
  <c r="O6" i="34"/>
  <c r="F5" i="34"/>
  <c r="N6" i="34"/>
  <c r="I45" i="41"/>
  <c r="O45" i="41"/>
  <c r="N45" i="41"/>
  <c r="F6" i="31"/>
  <c r="I7" i="31"/>
  <c r="I6" i="31" s="1"/>
  <c r="I5" i="31" s="1"/>
  <c r="I106" i="31" s="1"/>
  <c r="O7" i="31"/>
  <c r="N7" i="31"/>
  <c r="F39" i="33"/>
  <c r="I40" i="33"/>
  <c r="I39" i="33" s="1"/>
  <c r="N40" i="33"/>
  <c r="O40" i="33"/>
  <c r="D61" i="29"/>
  <c r="E45" i="29"/>
  <c r="P44" i="41"/>
  <c r="F44" i="41"/>
  <c r="C44" i="29"/>
  <c r="C32" i="29"/>
  <c r="N6" i="32"/>
  <c r="O6" i="32"/>
  <c r="F5" i="32"/>
  <c r="F81" i="40"/>
  <c r="O82" i="40"/>
  <c r="N82" i="40"/>
  <c r="I82" i="40"/>
  <c r="I81" i="40" s="1"/>
  <c r="O87" i="41"/>
  <c r="N87" i="41"/>
  <c r="O79" i="36"/>
  <c r="N79" i="36"/>
  <c r="N40" i="36"/>
  <c r="I40" i="36"/>
  <c r="I39" i="36" s="1"/>
  <c r="F39" i="36"/>
  <c r="O40" i="36"/>
  <c r="O21" i="41"/>
  <c r="N21" i="41"/>
  <c r="I21" i="41"/>
  <c r="O81" i="41"/>
  <c r="N81" i="41"/>
  <c r="G60" i="29"/>
  <c r="E60" i="29"/>
  <c r="I60" i="29"/>
  <c r="I82" i="42"/>
  <c r="I81" i="42" s="1"/>
  <c r="O82" i="42"/>
  <c r="N82" i="42"/>
  <c r="F81" i="42"/>
  <c r="I44" i="32"/>
  <c r="I39" i="32" s="1"/>
  <c r="I5" i="32" s="1"/>
  <c r="I106" i="32" s="1"/>
  <c r="N44" i="32"/>
  <c r="O44" i="32"/>
  <c r="O79" i="33"/>
  <c r="N79" i="33"/>
  <c r="I40" i="35"/>
  <c r="I39" i="35" s="1"/>
  <c r="O40" i="35"/>
  <c r="N40" i="35"/>
  <c r="F39" i="35"/>
  <c r="R75" i="18"/>
  <c r="R74" i="18"/>
  <c r="H63" i="29"/>
  <c r="N54" i="42"/>
  <c r="I54" i="42"/>
  <c r="O54" i="42"/>
  <c r="S74" i="18"/>
  <c r="S75" i="18"/>
  <c r="F38" i="29"/>
  <c r="N7" i="36"/>
  <c r="F6" i="36"/>
  <c r="O7" i="36"/>
  <c r="I7" i="36"/>
  <c r="I6" i="36" s="1"/>
  <c r="I5" i="36" s="1"/>
  <c r="I106" i="36" s="1"/>
  <c r="P106" i="33"/>
  <c r="F61" i="29"/>
  <c r="C47" i="29"/>
  <c r="O79" i="32"/>
  <c r="C35" i="29"/>
  <c r="N79" i="32"/>
  <c r="I62" i="29"/>
  <c r="E62" i="29"/>
  <c r="F6" i="35"/>
  <c r="O7" i="35"/>
  <c r="I7" i="35"/>
  <c r="I6" i="35" s="1"/>
  <c r="I5" i="35" s="1"/>
  <c r="I106" i="35" s="1"/>
  <c r="N7" i="35"/>
  <c r="G62" i="29"/>
  <c r="O8" i="42"/>
  <c r="N8" i="42"/>
  <c r="I8" i="42"/>
  <c r="F7" i="42"/>
  <c r="N39" i="34"/>
  <c r="O39" i="34"/>
  <c r="N40" i="40"/>
  <c r="I40" i="40"/>
  <c r="I39" i="40" s="1"/>
  <c r="O40" i="40"/>
  <c r="F39" i="40"/>
  <c r="P5" i="36"/>
  <c r="N72" i="39"/>
  <c r="O72" i="39"/>
  <c r="O7" i="39"/>
  <c r="N7" i="39"/>
  <c r="I7" i="39"/>
  <c r="I6" i="39" s="1"/>
  <c r="I5" i="39" s="1"/>
  <c r="O36" i="39" l="1"/>
  <c r="I99" i="39"/>
  <c r="N36" i="39"/>
  <c r="F6" i="41"/>
  <c r="O7" i="41"/>
  <c r="N7" i="41"/>
  <c r="I7" i="41"/>
  <c r="I5" i="40"/>
  <c r="I108" i="40" s="1"/>
  <c r="O81" i="42"/>
  <c r="N81" i="42"/>
  <c r="O81" i="40"/>
  <c r="N81" i="40"/>
  <c r="D63" i="29"/>
  <c r="F5" i="33"/>
  <c r="N6" i="33"/>
  <c r="O6" i="33"/>
  <c r="F63" i="29"/>
  <c r="I33" i="29"/>
  <c r="G33" i="29"/>
  <c r="O39" i="40"/>
  <c r="N39" i="40"/>
  <c r="G45" i="29"/>
  <c r="I45" i="29"/>
  <c r="F5" i="35"/>
  <c r="N6" i="35"/>
  <c r="O6" i="35"/>
  <c r="N6" i="36"/>
  <c r="O6" i="36"/>
  <c r="F5" i="36"/>
  <c r="O39" i="36"/>
  <c r="N39" i="36"/>
  <c r="O5" i="34"/>
  <c r="N5" i="34"/>
  <c r="F106" i="34"/>
  <c r="N39" i="35"/>
  <c r="O39" i="35"/>
  <c r="C58" i="29"/>
  <c r="N5" i="32"/>
  <c r="O5" i="32"/>
  <c r="F106" i="32"/>
  <c r="I5" i="33"/>
  <c r="I106" i="33" s="1"/>
  <c r="N6" i="40"/>
  <c r="F5" i="40"/>
  <c r="O6" i="40"/>
  <c r="C5" i="41"/>
  <c r="C108" i="41" s="1"/>
  <c r="E33" i="29"/>
  <c r="C57" i="29"/>
  <c r="I44" i="29"/>
  <c r="C48" i="29"/>
  <c r="G44" i="29"/>
  <c r="E44" i="29"/>
  <c r="O7" i="42"/>
  <c r="N7" i="42"/>
  <c r="F6" i="42"/>
  <c r="I7" i="42"/>
  <c r="O39" i="33"/>
  <c r="N39" i="33"/>
  <c r="I35" i="29"/>
  <c r="G35" i="29"/>
  <c r="E35" i="29"/>
  <c r="C36" i="29"/>
  <c r="I32" i="29"/>
  <c r="E32" i="29"/>
  <c r="G32" i="29"/>
  <c r="I44" i="42"/>
  <c r="I39" i="42" s="1"/>
  <c r="I5" i="42" s="1"/>
  <c r="I108" i="42" s="1"/>
  <c r="O44" i="42"/>
  <c r="N44" i="42"/>
  <c r="F39" i="42"/>
  <c r="I47" i="29"/>
  <c r="G47" i="29"/>
  <c r="E47" i="29"/>
  <c r="I44" i="41"/>
  <c r="N44" i="41"/>
  <c r="O44" i="41"/>
  <c r="P106" i="36"/>
  <c r="F5" i="31"/>
  <c r="N6" i="31"/>
  <c r="O6" i="31"/>
  <c r="I40" i="41"/>
  <c r="I39" i="41" s="1"/>
  <c r="I5" i="41" s="1"/>
  <c r="I108" i="41" s="1"/>
  <c r="F39" i="41"/>
  <c r="O40" i="41"/>
  <c r="N40" i="41"/>
  <c r="N6" i="39"/>
  <c r="O6" i="39"/>
  <c r="I58" i="29" l="1"/>
  <c r="G58" i="29"/>
  <c r="E58" i="29"/>
  <c r="F106" i="33"/>
  <c r="O5" i="33"/>
  <c r="N5" i="33"/>
  <c r="N39" i="41"/>
  <c r="O39" i="41"/>
  <c r="N39" i="42"/>
  <c r="O39" i="42"/>
  <c r="O5" i="35"/>
  <c r="N5" i="35"/>
  <c r="F106" i="35"/>
  <c r="Q75" i="18"/>
  <c r="Q74" i="18"/>
  <c r="O6" i="42"/>
  <c r="N6" i="42"/>
  <c r="F5" i="42"/>
  <c r="O106" i="34"/>
  <c r="N106" i="34"/>
  <c r="F106" i="31"/>
  <c r="O5" i="31"/>
  <c r="N5" i="31"/>
  <c r="W74" i="18"/>
  <c r="W75" i="18"/>
  <c r="Q78" i="18" s="1"/>
  <c r="C61" i="29"/>
  <c r="I57" i="29"/>
  <c r="G57" i="29"/>
  <c r="E57" i="29"/>
  <c r="F108" i="40"/>
  <c r="O5" i="40"/>
  <c r="N5" i="40"/>
  <c r="C38" i="29"/>
  <c r="J36" i="29"/>
  <c r="I36" i="29"/>
  <c r="E36" i="29"/>
  <c r="G36" i="29"/>
  <c r="N5" i="36"/>
  <c r="F106" i="36"/>
  <c r="O5" i="36"/>
  <c r="O106" i="32"/>
  <c r="N106" i="32"/>
  <c r="C50" i="29"/>
  <c r="G48" i="29"/>
  <c r="I48" i="29"/>
  <c r="E48" i="29"/>
  <c r="F5" i="41"/>
  <c r="O6" i="41"/>
  <c r="N6" i="41"/>
  <c r="O5" i="39"/>
  <c r="F99" i="39"/>
  <c r="N5" i="39"/>
  <c r="N99" i="39" l="1"/>
  <c r="O99" i="39"/>
  <c r="O5" i="41"/>
  <c r="N5" i="41"/>
  <c r="F108" i="41"/>
  <c r="O106" i="31"/>
  <c r="N106" i="31"/>
  <c r="I38" i="29"/>
  <c r="E38" i="29"/>
  <c r="G38" i="29"/>
  <c r="I50" i="29"/>
  <c r="G50" i="29"/>
  <c r="E50" i="29"/>
  <c r="F108" i="42"/>
  <c r="O5" i="42"/>
  <c r="N5" i="42"/>
  <c r="O106" i="35"/>
  <c r="N106" i="35"/>
  <c r="O106" i="36"/>
  <c r="N106" i="36"/>
  <c r="F107" i="36"/>
  <c r="N106" i="33"/>
  <c r="O106" i="33"/>
  <c r="O108" i="40"/>
  <c r="N108" i="40"/>
  <c r="C63" i="29"/>
  <c r="I61" i="29"/>
  <c r="G61" i="29"/>
  <c r="E61" i="29"/>
  <c r="I63" i="29" l="1"/>
  <c r="E63" i="29"/>
  <c r="G63" i="29"/>
  <c r="O108" i="42"/>
  <c r="N108" i="42"/>
  <c r="T75" i="18"/>
  <c r="T77" i="18" s="1"/>
  <c r="O108" i="41"/>
  <c r="N108" i="41"/>
  <c r="T74" i="18"/>
</calcChain>
</file>

<file path=xl/sharedStrings.xml><?xml version="1.0" encoding="utf-8"?>
<sst xmlns="http://schemas.openxmlformats.org/spreadsheetml/2006/main" count="3600" uniqueCount="343">
  <si>
    <t/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</si>
  <si>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</si>
  <si>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</si>
  <si>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</si>
  <si>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</si>
  <si>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</si>
  <si>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</si>
  <si>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</si>
  <si>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</si>
  <si>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</si>
  <si>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</si>
  <si>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</si>
  <si>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</si>
  <si>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PRIMA DE SERVICIO</t>
  </si>
  <si>
    <t>PRIMA DE VACACIONES</t>
  </si>
  <si>
    <t>PRIMA DE NAVIDAD</t>
  </si>
  <si>
    <t>APORTES AL ICBF</t>
  </si>
  <si>
    <t>APORTES AL SENA</t>
  </si>
  <si>
    <t>APORTES A LA ESAP</t>
  </si>
  <si>
    <t>FUNCIONAMIENTO</t>
  </si>
  <si>
    <t>GASTOS DE PERSONAL</t>
  </si>
  <si>
    <t>INVERSIÓN</t>
  </si>
  <si>
    <t>Fuente: SIIF NACIÓN</t>
  </si>
  <si>
    <t>ADQUISICIÓN DE BIENES  Y SERVICIOS</t>
  </si>
  <si>
    <t>TRANSFERENCIAS CORRIENTES</t>
  </si>
  <si>
    <t>GASTOS POR TRIBUTOS, MULTAS, SANCIONES E INTERESES DE MORA</t>
  </si>
  <si>
    <t>C-3605-1300-4</t>
  </si>
  <si>
    <t>C-3699-1300-5</t>
  </si>
  <si>
    <t>C-3699-1300-6</t>
  </si>
  <si>
    <t>C-3699-1300-7</t>
  </si>
  <si>
    <t>C-3699-1300-8</t>
  </si>
  <si>
    <t>C-3699-1300-9</t>
  </si>
  <si>
    <t>ESTUDIOS PARA LA GESTIÓN DEL CONOCIMIENTO DEL SISTEMA DEL SUBSIDIO FAMILIAR.  NACIONAL</t>
  </si>
  <si>
    <t>IMPLEMENTACIÓN DEL SISTEMA INTEGRADO DE GESTIÓN DOCUMENTAL DE LA SUPERINTENDENCIA DEL SUBSIDIO FAMILIAR  BOGOTÁ</t>
  </si>
  <si>
    <t>FORTALECIMIENTO DE LA GESTIÓN DE LA TECNOLOGÍA DE LA INFORMACIÓN Y LAS COMUNICACIONES (TICS) DE LA SUPERINTENDENCIA DEL SUBSIDIO FAMILIAR,  BAJO EL MARCO DE REFERENCIA DE ARQUITECTURA EMPRESARIAL (MRAE).  NACIONAL</t>
  </si>
  <si>
    <t>FORTALECIMIENTO DE LA CAPACIDAD INSTITUCIONAL PARA MEJORAR LA INSPECCIÓN, VIGILANCIA Y CONTROL DE LA SUPERINTENDENCIA DEL SUBSIDIO FAMILIAR.  NACIONAL</t>
  </si>
  <si>
    <t>FORTALECIMIENTO ESTRATÉGICO DEL TALENTO HUMANO PARA LA GESTIÓN ORGANIZACIONAL DE LA SUPERINTENDENCIA DEL SUBSIDIO FAMILIAR.  BOGOTÁ</t>
  </si>
  <si>
    <t>MEJORAMIENTO DEL PROCESO DE INTERACCIÓN CON EL CIUDADANO EN LA SUPERINTENDENCIA DE SUBSIDIO FAMILIAR.  NACIONAL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</si>
  <si>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</si>
  <si>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</si>
  <si>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</si>
  <si>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</si>
  <si>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</si>
  <si>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</si>
  <si>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</si>
  <si>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SUELDO BÁSICO</t>
  </si>
  <si>
    <t>A-01-01-01-001-002</t>
  </si>
  <si>
    <t>GASTOS DE REPRESENTACIÓN</t>
  </si>
  <si>
    <t>A-01-01-01-001-003</t>
  </si>
  <si>
    <t>PRIMA TÉCNICA SALARIAL</t>
  </si>
  <si>
    <t>A-01-01-01-001-004</t>
  </si>
  <si>
    <t>SUBSIDIO DE ALIMENTACIÓN</t>
  </si>
  <si>
    <t>A-01-01-01-001-005</t>
  </si>
  <si>
    <t>A-01-01-01-001-006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</si>
  <si>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</si>
  <si>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</si>
  <si>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</si>
  <si>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</si>
  <si>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</si>
  <si>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A-01-01-01-001-010</t>
  </si>
  <si>
    <t>A-01-01-02</t>
  </si>
  <si>
    <t>CONTRIBUCIONES INHERENTES A LA NÓMINA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</si>
  <si>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</si>
  <si>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</si>
  <si>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</si>
  <si>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</si>
  <si>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</si>
  <si>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</si>
  <si>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</si>
  <si>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</si>
  <si>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</si>
  <si>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</si>
  <si>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</si>
  <si>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A-01-01-02-007</t>
  </si>
  <si>
    <t>A-01-01-02-008</t>
  </si>
  <si>
    <t>A-01-01-02-009</t>
  </si>
  <si>
    <t>APORTES A ESCUELAS INDUSTRIALES E INSTITUTOS TÉCNICOS</t>
  </si>
  <si>
    <t>A-01-01-03</t>
  </si>
  <si>
    <t>REMUNERACIONES NO CONSTITUTIVAS DE FACTOR SALARIAL</t>
  </si>
  <si>
    <t>A-01-01-03-001-001</t>
  </si>
  <si>
    <t>SUELDO DE 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</si>
  <si>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</si>
  <si>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</si>
  <si>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</si>
  <si>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</si>
  <si>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</si>
  <si>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</si>
  <si>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</si>
  <si>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</si>
  <si>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OTROS GASTOS DE PERSONAL - PREVIO CONCEPTO DGPPN</t>
  </si>
  <si>
    <t>A-02-01</t>
  </si>
  <si>
    <t>ADQUISICIÓN DE ACTIVOS NO FINANCIEROS</t>
  </si>
  <si>
    <t>A-02-01-01</t>
  </si>
  <si>
    <t>ACTIVOS FIJOS</t>
  </si>
  <si>
    <t>A-02-02</t>
  </si>
  <si>
    <t>ADQUISICIONES DIFERENTES DE ACTIVOS</t>
  </si>
  <si>
    <t>A-02-02-01</t>
  </si>
  <si>
    <t>MATERIALES Y SUMINISTROS</t>
  </si>
  <si>
    <t>A-02-02-02</t>
  </si>
  <si>
    <t>ADQUISICIÓN DE SERVICIOS</t>
  </si>
  <si>
    <t>A-02-02-02-010</t>
  </si>
  <si>
    <t>VIÁTICOS DE LOS FUNCIONARIOS EN COMISIÓN</t>
  </si>
  <si>
    <t>A-03-03-01-999</t>
  </si>
  <si>
    <t>A-03-10-01-001</t>
  </si>
  <si>
    <t>OTRAS TRANSFERENCIAS - PREVIO CONCEPTO DGPPN</t>
  </si>
  <si>
    <t>SENTENCIAS</t>
  </si>
  <si>
    <t>A-08-01</t>
  </si>
  <si>
    <t>IMPUESTOS</t>
  </si>
  <si>
    <t>A-08-01-02</t>
  </si>
  <si>
    <t>IMPUESTOS TERRITORIALES</t>
  </si>
  <si>
    <t>A-08-01-02-001</t>
  </si>
  <si>
    <t>A-08-01-02-006</t>
  </si>
  <si>
    <t>IMPUESTO PREDIAL Y SOBRETASA AMBIENTAL</t>
  </si>
  <si>
    <t>IMPUESTO SOBRE VEHÍCULOS AUTOMOTORES</t>
  </si>
  <si>
    <t>A-08-04-01</t>
  </si>
  <si>
    <t>CUOTA DE FISCALIZACIÓN Y AUDITAJE</t>
  </si>
  <si>
    <t>TOTAL PRESUPUESTO</t>
  </si>
  <si>
    <t>OBJETO DEL GASTO</t>
  </si>
  <si>
    <t>A-03-04-02-012-001</t>
  </si>
  <si>
    <t>A-03-04-02-012-002</t>
  </si>
  <si>
    <t>INCAPACIDADES (NO DE PENSIONES)</t>
  </si>
  <si>
    <t>LICENCIAS DE MATERNIDAD Y PATERNIDAD (NO DE PENSIONES)</t>
  </si>
  <si>
    <t>C-3699-1300-7-0-3699053-02</t>
  </si>
  <si>
    <t>C-3699-1300-7-0-3699055-02</t>
  </si>
  <si>
    <t>C-3699-1300-7-0-3699058-02</t>
  </si>
  <si>
    <t>C-3699-1300-7-0-3699060-02</t>
  </si>
  <si>
    <t>DOCUMENTOS DE LINEAMIENTOS TÉCNICOS -ADQUISICIÓN DE BIENES Y SERVICIOS</t>
  </si>
  <si>
    <t>DOCUMENTOS METODOLÓGICOS - ADQUISICIÓN DE BIENES Y SERVICIOS</t>
  </si>
  <si>
    <t>SERVICIO DE EDUCACIÓN INFORMAL PARA LA GESTIÓN ADMINISTRATIVA - ADQUISICIÓN DE BIENES Y SERVICIOS</t>
  </si>
  <si>
    <t>SERVICIO DE IMPLEMENTACIÓN SISTEMAS DE GESTIÓN- ADQUISICIÓN DE BIENES Y SERVICIOS</t>
  </si>
  <si>
    <t>C-3605-1300-4-0-3605001-02</t>
  </si>
  <si>
    <t>DOCUMENTOS DE INVESTIGACIÓN - ADQUISICIÓN DE BIENES Y SERVICIOS</t>
  </si>
  <si>
    <t>C-3699-1300-5-0-3699052-02</t>
  </si>
  <si>
    <t>C-3699-1300-5-0-3699053-02</t>
  </si>
  <si>
    <t>SERVICIO DE GESTIÓN DOCUMENTAL - ADQUISICIÓN DE BIENES Y SERVICIOS</t>
  </si>
  <si>
    <t>DOCUMENTOS DE LINEAMIENTOS TÉCNICOS - ADQUISICIÓN DE BIENES Y SERVICIOS</t>
  </si>
  <si>
    <t>SERVICIOS DE INFORMACIÓN IMPLEMENTADOS - ADQUISICIÓN DE BIENES Y SERVICIOS</t>
  </si>
  <si>
    <t>C-3699-1300-6-0-3699062-02</t>
  </si>
  <si>
    <t>C-3699-1300-6-0-3699064-02</t>
  </si>
  <si>
    <t>DOCUMENTO PARA LA PLANEACIÓN ESTRATÉGICA EN TI -ADQUISICIÓN DE BIENES Y SERVICIOS</t>
  </si>
  <si>
    <t>C-3699-1300-8-0-3699060-02</t>
  </si>
  <si>
    <t>C-3699-1300-8-0-3699053-02</t>
  </si>
  <si>
    <t>SERVICIO DE IMPLEMENTACIÓN SISTEMAS DE GESTIÓN - ADQUISICIÓN DE BIENES Y SERVICIOS</t>
  </si>
  <si>
    <t>C-3699-1300-9-0-3699060-02</t>
  </si>
  <si>
    <t>C-3699-1300-9-0-3699058-02</t>
  </si>
  <si>
    <r>
      <t xml:space="preserve">% </t>
    </r>
    <r>
      <rPr>
        <b/>
        <sz val="8"/>
        <color theme="0"/>
        <rFont val="Calibri"/>
        <family val="2"/>
        <scheme val="minor"/>
      </rPr>
      <t>COMPR.</t>
    </r>
  </si>
  <si>
    <r>
      <t xml:space="preserve">% </t>
    </r>
    <r>
      <rPr>
        <b/>
        <sz val="8"/>
        <color theme="0"/>
        <rFont val="Calibri"/>
        <family val="2"/>
        <scheme val="minor"/>
      </rPr>
      <t>OBLIG.</t>
    </r>
  </si>
  <si>
    <t xml:space="preserve">AUXILIO DE TRANSPORTE </t>
  </si>
  <si>
    <t>A-01-01-04</t>
  </si>
  <si>
    <t>CSF</t>
  </si>
  <si>
    <t>16</t>
  </si>
  <si>
    <t>Nación</t>
  </si>
  <si>
    <t>02</t>
  </si>
  <si>
    <t>3699058</t>
  </si>
  <si>
    <t>0</t>
  </si>
  <si>
    <t>9</t>
  </si>
  <si>
    <t>1300</t>
  </si>
  <si>
    <t>3699</t>
  </si>
  <si>
    <t>C</t>
  </si>
  <si>
    <t>MINISTERIO DEL TRABAJO - SUPERINTENDENCIA DE SUBSIDIO FAMILIAR</t>
  </si>
  <si>
    <t>36-01-07</t>
  </si>
  <si>
    <t>3699060</t>
  </si>
  <si>
    <t>3699053</t>
  </si>
  <si>
    <t>8</t>
  </si>
  <si>
    <t>7</t>
  </si>
  <si>
    <t>3699055</t>
  </si>
  <si>
    <t>3699064</t>
  </si>
  <si>
    <t>6</t>
  </si>
  <si>
    <t>3699062</t>
  </si>
  <si>
    <t>5</t>
  </si>
  <si>
    <t>3699052</t>
  </si>
  <si>
    <t>4</t>
  </si>
  <si>
    <t>3605</t>
  </si>
  <si>
    <t>006</t>
  </si>
  <si>
    <t>01</t>
  </si>
  <si>
    <t>08</t>
  </si>
  <si>
    <t>A</t>
  </si>
  <si>
    <t>001</t>
  </si>
  <si>
    <t>002</t>
  </si>
  <si>
    <t>012</t>
  </si>
  <si>
    <t>04</t>
  </si>
  <si>
    <t>03</t>
  </si>
  <si>
    <t>010</t>
  </si>
  <si>
    <t>009</t>
  </si>
  <si>
    <t>008</t>
  </si>
  <si>
    <t>007</t>
  </si>
  <si>
    <t>004</t>
  </si>
  <si>
    <t>003</t>
  </si>
  <si>
    <t>016</t>
  </si>
  <si>
    <t>005</t>
  </si>
  <si>
    <t>SIT</t>
  </si>
  <si>
    <t>REC</t>
  </si>
  <si>
    <t>FUENTE</t>
  </si>
  <si>
    <t>SUB
ITEM 2</t>
  </si>
  <si>
    <t>SUB
ITEM</t>
  </si>
  <si>
    <t>ITEM</t>
  </si>
  <si>
    <t>SOR
ORD</t>
  </si>
  <si>
    <t>ORD</t>
  </si>
  <si>
    <t>OBJ</t>
  </si>
  <si>
    <t>SUB
CTA</t>
  </si>
  <si>
    <t>CTA</t>
  </si>
  <si>
    <t>TIPO</t>
  </si>
  <si>
    <t>RUBRO</t>
  </si>
  <si>
    <t>NOMBRE UEJ</t>
  </si>
  <si>
    <t>UEJ</t>
  </si>
  <si>
    <t>Periodo:</t>
  </si>
  <si>
    <t>Actual</t>
  </si>
  <si>
    <t>Vigencia:</t>
  </si>
  <si>
    <t>Año Fiscal:</t>
  </si>
  <si>
    <t>ADQUISICIÓN DE BIENES Y SERVICIOS - SERVICIO DE GESTIÓN DOCUMENTAL - IMPLEMENTACIÓN DEL SISTEMA INTEGRADO DE GESTIÓN DOCUMENTAL DE LA SUPERINTENDENCIA DEL SUBSIDIO FAMILIAR  BOGOTÁ</t>
  </si>
  <si>
    <t>ADQUISICIÓN DE BIENES Y SERVICIOS - DOCUMENTO PARA LA PLANEACIÓN ESTRATÉGICA EN TI - FORTALECIMIENTO DE LA GESTIÓN DE LA TECNOLOGÍA DE LA INFORMACIÓN Y LAS COMUNICACIONES (TICS) DE LA SUPERINTENDENCIA DEL SUBSIDIO FAMILIAR,  BAJO EL MARCO DE REFERENC</t>
  </si>
  <si>
    <t>ADQUISICIÓN DE BIENES Y SERVICIOS - SERVICIOS DE INFORMACIÓN IMPLEMENTADOS - FORTALECIMIENTO DE LA GESTIÓN DE LA TECNOLOGÍA DE LA INFORMACIÓN Y LAS COMUNICACIONES (TICS) DE LA SUPERINTENDENCIA DEL SUBSIDIO FAMILIAR,  BAJO EL MARCO DE REFERENCIA DE AR</t>
  </si>
  <si>
    <t>ADQUISICIÓN DE BIENES Y SERVICIOS - DOCUMENTOS METODOLÓGICOS - FORTALECIMIENTO DE LA CAPACIDAD INSTITUCIONAL PARA MEJORAR LA INSPECCIÓN, VIGILANCIA Y CONTROL DE LA SUPERINTENDENCIA DEL SUBSIDIO FAMILIAR.  NACIONAL</t>
  </si>
  <si>
    <t>ADQUISICIÓN DE BIENES Y SERVICIOS - SERVICIO DE EDUCACIÓN INFORMAL PARA LA GESTIÓN ADMINISTRATIVA - FORTALECIMIENTO DE LA CAPACIDAD INSTITUCIONAL PARA MEJORAR LA INSPECCIÓN, VIGILANCIA Y CONTROL DE LA SUPERINTENDENCIA DEL SUBSIDIO FAMILIAR.  NACIONAL</t>
  </si>
  <si>
    <t>ADQUISICIÓN DE BIENES Y SERVICIOS - SERVICIO DE IMPLEMENTACIÓN SISTEMAS DE GESTIÓN - FORTALECIMIENTO DE LA CAPACIDAD INSTITUCIONAL PARA MEJORAR LA INSPECCIÓN, VIGILANCIA Y CONTROL DE LA SUPERINTENDENCIA DEL SUBSIDIO FAMILIAR.  NACIONAL</t>
  </si>
  <si>
    <t>ADQUISICIÓN DE BIENES Y SERVICIOS - DOCUMENTOS DE LINEAMIENTOS TÉCNICOS - FORTALECIMIENTO DE LA CAPACIDAD INSTITUCIONAL PARA MEJORAR LA INSPECCIÓN, VIGILANCIA Y CONTROL DE LA SUPERINTENDENCIA DEL SUBSIDIO FAMILIAR.  NACIONAL</t>
  </si>
  <si>
    <t>ADQUISICIÓN DE BIENES Y SERVICIOS - SERVICIO DE IMPLEMENTACIÓN SISTEMAS DE GESTIÓN - FORTALECIMIENTO ESTRATÉGICO DEL TALENTO HUMANO PARA LA GESTIÓN ORGANIZACIONAL DE LA SUPERINTENDENCIA DEL SUBSIDIO FAMILIAR.  BOGOTÁ</t>
  </si>
  <si>
    <t>ADQUISICIÓN DE BIENES Y SERVICIOS - DOCUMENTOS DE LINEAMIENTOS TÉCNICOS - FORTALECIMIENTO ESTRATÉGICO DEL TALENTO HUMANO PARA LA GESTIÓN ORGANIZACIONAL DE LA SUPERINTENDENCIA DEL SUBSIDIO FAMILIAR.  BOGOTÁ</t>
  </si>
  <si>
    <t>ADQUISICIÓN DE BIENES Y SERVICIOS - SERVICIO DE IMPLEMENTACIÓN SISTEMAS DE GESTIÓN - MEJORAMIENTO DEL PROCESO DE INTERACCIÓN CON EL CIUDADANO EN LA SUPERINTENDENCIA DE SUBSIDIO FAMILIAR.  NACIONAL</t>
  </si>
  <si>
    <t>ADQUISICIÓN DE BIENES Y SERVICIOS - SERVICIO DE EDUCACIÓN INFORMAL PARA LA GESTIÓN ADMINISTRATIVA - MEJORAMIENTO DEL PROCESO DE INTERACCIÓN CON EL CIUDADANO EN LA SUPERINTENDENCIA DE SUBSIDIO FAMILIAR.  NACIONAL</t>
  </si>
  <si>
    <t xml:space="preserve">AUXILIO DE CESANTÍAS </t>
  </si>
  <si>
    <t>SUPERINTENDENCIA DEL SUBSIDIO FAMILIAR - UEJ 36-01-07</t>
  </si>
  <si>
    <t>A-02-01-01-004-005</t>
  </si>
  <si>
    <t>MAQUINARIA DE OFICINA, CONTABILIDAD E INFORMÁTICA</t>
  </si>
  <si>
    <t>A-02-01-01-006-002</t>
  </si>
  <si>
    <t>PRODUCTOS DE LA PROPIEDAD INTELECTUAL</t>
  </si>
  <si>
    <t>A-02-02-01-002-003</t>
  </si>
  <si>
    <t>PRODUCTOS DE MOLINERÍA, ALMIDONES Y PRODUCTOS DERIVADOS DEL ALMIDÓN; OTROS PRODUCTOS ALIMENTICIOS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</si>
  <si>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</si>
  <si>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</si>
  <si>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</si>
  <si>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</si>
  <si>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</si>
  <si>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</si>
  <si>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A-02-02-01-003-008</t>
  </si>
  <si>
    <t>OTROS BIENES TRANSPORTABLES N.C.P.</t>
  </si>
  <si>
    <t>A-02-02-01-004-005</t>
  </si>
  <si>
    <t>A-02-02-01-004-007</t>
  </si>
  <si>
    <t>EQUIPO Y APARATOS DE RADIO, TELEVISIÓN Y COMUNICACIONES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</si>
  <si>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</si>
  <si>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</si>
  <si>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</si>
  <si>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</si>
  <si>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</si>
  <si>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</si>
  <si>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</si>
  <si>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</si>
  <si>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</si>
  <si>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</si>
  <si>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</si>
  <si>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</si>
  <si>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</si>
  <si>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</si>
  <si>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</si>
  <si>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</si>
  <si>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</si>
  <si>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</si>
  <si>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</si>
  <si>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</si>
  <si>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</si>
  <si>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</si>
  <si>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</si>
  <si>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</si>
  <si>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</si>
  <si>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</si>
  <si>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</si>
  <si>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</si>
  <si>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</si>
  <si>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</si>
  <si>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</si>
  <si>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</si>
  <si>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INFORME DE EJECUCION PRESUPUESTAL (DECRETO y DESAGREGADA)</t>
  </si>
  <si>
    <t>suma rubros no desag</t>
  </si>
  <si>
    <t>si son iguales los montos esta ok (ABS)</t>
  </si>
  <si>
    <t>Presupuesto de gastos Superintendencia del Subsidio Familiar Ejecución enero-mayo 2020</t>
  </si>
  <si>
    <t>CONCEPTO DEL GASTO</t>
  </si>
  <si>
    <t>APROPIACIÓN VIGENTE
1</t>
  </si>
  <si>
    <t>COMPROMISO
2</t>
  </si>
  <si>
    <t xml:space="preserve">% </t>
  </si>
  <si>
    <t>OBLIGACIÓN
4</t>
  </si>
  <si>
    <t>PAGOS
6</t>
  </si>
  <si>
    <t>% PAGO
7=6/1</t>
  </si>
  <si>
    <t>COMPR.
3=2/1</t>
  </si>
  <si>
    <t>OBLIG.
5=4/1</t>
  </si>
  <si>
    <t>Gastos de Personal</t>
  </si>
  <si>
    <t>Adquisición de Bienes y Servicios</t>
  </si>
  <si>
    <t>Transferencias Corrientes</t>
  </si>
  <si>
    <t>Gastos por Tributos, Multas, Sanciones e Intereses</t>
  </si>
  <si>
    <t>Subtotal Funcionamiento</t>
  </si>
  <si>
    <t>Inversión</t>
  </si>
  <si>
    <t xml:space="preserve">Total Presupuesto </t>
  </si>
  <si>
    <t>A-01-01-01-001-012</t>
  </si>
  <si>
    <t xml:space="preserve">AUXILIO DE CONECTIVIDAD DIGITAL </t>
  </si>
  <si>
    <t>Presupuesto de gastos Superintendencia del Subsidio Familiar Ejecución enero-junio 2020</t>
  </si>
  <si>
    <t>JULIO 31 DE 2020</t>
  </si>
  <si>
    <t>AGOSTO 31 DE 2020</t>
  </si>
  <si>
    <t>Presupuesto de gastos Superintendencia del Subsidio Familiar Ejecución enero-agosto 2020</t>
  </si>
  <si>
    <t>millones $</t>
  </si>
  <si>
    <t>Presupuesto de gastos Superintendencia del Subsidio Familiar Ejecución 01enero-09agosto 2020</t>
  </si>
  <si>
    <t>SEPTIEMBRE 30 DE 2020</t>
  </si>
  <si>
    <t>OCTUBRE 31 DE 2020</t>
  </si>
  <si>
    <t>NOVIEMBRE 30 DE 2020</t>
  </si>
  <si>
    <t>Presupuesto de gastos Superintendencia del Subsidio Familiar Ejecución 01enero-nov 2020</t>
  </si>
  <si>
    <t>no actualizado</t>
  </si>
  <si>
    <t>DICIEMBRE 31 DE 2020</t>
  </si>
  <si>
    <t>APORTES A LA SEGURIDAD SOCIAL EN PENSIONES</t>
  </si>
  <si>
    <t>APORTES A LA SEGURIDAD SOCIAL EN SALUD</t>
  </si>
  <si>
    <t>APORTES A CAJAS DE COMPENSACIÓN FAMILIAR</t>
  </si>
  <si>
    <t>VACACIONES</t>
  </si>
  <si>
    <t>A-02-02-02-006-007</t>
  </si>
  <si>
    <t>SERVICIOS DE APOYO AL TRANSPORTE</t>
  </si>
  <si>
    <t>A-02-02-02-009-007</t>
  </si>
  <si>
    <t>OTROS SERVICIOS</t>
  </si>
  <si>
    <t>C-3605-1300-4-0-3605003-02</t>
  </si>
  <si>
    <t>3605003</t>
  </si>
  <si>
    <t>ADQUISICIÓN DE BIENES Y SERVICIOS - DOCUMENTOS DE LINEAMIENTOS TÉCNICOS - ESTUDIOS PARA LA GESTIÓN DEL CONOCIMIENTO DEL SISTEMA DEL SUBSIDIO FAMILIAR.  NACIONAL</t>
  </si>
  <si>
    <t>A-02-02-01-003-005</t>
  </si>
  <si>
    <t>OTROS PRODUCTOS QUÍMICOS; FIBRAS ARTIFICIALES (O FIBRAS INDUSTRIALES HECHAS POR EL HOMBRE)</t>
  </si>
  <si>
    <t>ABRIL 30 DE 2021</t>
  </si>
  <si>
    <t>MAYO 31 DE 2021</t>
  </si>
  <si>
    <t>Enero-Mayo</t>
  </si>
  <si>
    <t>JUNIO 30 DE 2021</t>
  </si>
  <si>
    <t>ENERO 31 DE 2022</t>
  </si>
  <si>
    <t>FEBRERO 28 DE 2022</t>
  </si>
  <si>
    <t>MARZO 31 DE 2022</t>
  </si>
  <si>
    <t>MODERNIZACION DE LA INSPECCION, VIGILANCIA Y CONTROL DE LA SUPERINTENDENCIA DEL SUBSIDIO FAMILIAR.  NACIONAL</t>
  </si>
  <si>
    <t>C-3602-1300-1</t>
  </si>
  <si>
    <t>C-3602-1300-1-0-3602012-02</t>
  </si>
  <si>
    <t>C-3602-1300-1-0-3602040-02</t>
  </si>
  <si>
    <t>C-3602-1300-1-0-3602041-02</t>
  </si>
  <si>
    <t>C-3605-1300-4-3605003-02</t>
  </si>
  <si>
    <t>IMPLEMENTACION DEL MODELO DE PLANEACION Y GESTION EN EL MARCO DE LA ARQUITECTURA EMPRESARIAL DE LA SUPERINTENDENCIA DEL SUBSIDIO FAMILIAR  NACIONAL</t>
  </si>
  <si>
    <t>C-3699-1300-10</t>
  </si>
  <si>
    <t>DOCUMENTOS DE LINEAMIENTOS TÉCNICOS</t>
  </si>
  <si>
    <t>DOCUMENTOS DE PLANEACIÓN</t>
  </si>
  <si>
    <t>SERVICIO DE IMPLEMENTACIÓN SISTEMAS DE GESTIÓN</t>
  </si>
  <si>
    <t>DOCUMENTOS DE INVESTIGACIÓN- ADQUISICIÓN DE BIENES Y SERVICIOS</t>
  </si>
  <si>
    <t>SERVICIO DE EDUCACIÓN INFORMAL-ADQUISICIÓN DE BIENES Y SERVICIOS</t>
  </si>
  <si>
    <t>DOCUMENTOS METODOLÓGICOS-ADQUISICIÓN DE BIENES Y SERVICIOS</t>
  </si>
  <si>
    <t>ESTUDIOS PARA LA GESTIÓN DEL CONOCIMIENTO DEL SISTEMA DEL SUBSIDIO FAMILIAR.  NACIONAL- ADQUISICIÓN DE BIENES Y SERVICIOS</t>
  </si>
  <si>
    <t>C-3699-1300-10-0-3699053-02</t>
  </si>
  <si>
    <t>C-3699-1300-10-0-3699054-02</t>
  </si>
  <si>
    <t>C-3699-1300-10-0-3699060-02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</si>
</sst>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64" formatCode="[$-1240A]&quot;$&quot;\ #,##0.00;\(&quot;$&quot;\ #,##0.00\)"/>
    <numFmt numFmtId="165" formatCode="&quot;$&quot;\ #,##0.00"/>
    <numFmt numFmtId="166" formatCode="#,##0.0"/>
    <numFmt numFmtId="167" formatCode="[$-1240A]&quot;$&quot;\ #,##0.00;\-&quot;$&quot;\ #,##0.00"/>
    <numFmt numFmtId="168" formatCode="#,##0.00,,"/>
    <numFmt numFmtId="169" formatCode="&quot;$&quot;\ #,##0"/>
    <numFmt numFmtId="171" formatCode="_-* #,##0.00_-;\-* #,##0.00_-;_-* &quot;-&quot;_-;_-@_-"/>
  </numFmts>
  <fonts count="23" x14ac:knownFonts="1"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</font>
    <font>
      <b/>
      <sz val="10"/>
      <color rgb="FFFF0000"/>
      <name val="Calibri"/>
      <family val="2"/>
      <scheme val="minor"/>
    </font>
    <font>
      <sz val="8"/>
      <color rgb="FF000000"/>
      <name val="Times New Roman"/>
      <family val="1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8"/>
      <color rgb="FFFFFFFF"/>
      <name val="Calibri"/>
      <family val="2"/>
      <scheme val="minor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D3D3D3"/>
      </left>
      <right style="medium">
        <color rgb="FFD3D3D3"/>
      </right>
      <top style="medium">
        <color rgb="FFD3D3D3"/>
      </top>
      <bottom/>
      <diagonal/>
    </border>
    <border>
      <left/>
      <right style="medium">
        <color rgb="FFD3D3D3"/>
      </right>
      <top style="medium">
        <color rgb="FFD3D3D3"/>
      </top>
      <bottom/>
      <diagonal/>
    </border>
    <border>
      <left style="medium">
        <color rgb="FFD3D3D3"/>
      </left>
      <right style="medium">
        <color rgb="FFD3D3D3"/>
      </right>
      <top/>
      <bottom style="medium">
        <color rgb="FFD3D3D3"/>
      </bottom>
      <diagonal/>
    </border>
    <border>
      <left/>
      <right style="medium">
        <color rgb="FFD3D3D3"/>
      </right>
      <top/>
      <bottom style="medium">
        <color rgb="FFD3D3D3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</cellStyleXfs>
  <cellXfs count="92">
    <xf numFmtId="0" fontId="0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7" fillId="0" borderId="0" xfId="0" applyFont="1" applyFill="1" applyBorder="1"/>
    <xf numFmtId="0" fontId="3" fillId="3" borderId="7" xfId="0" applyNumberFormat="1" applyFont="1" applyFill="1" applyBorder="1" applyAlignment="1">
      <alignment horizontal="center" vertical="center" wrapText="1" readingOrder="1"/>
    </xf>
    <xf numFmtId="164" fontId="3" fillId="3" borderId="7" xfId="0" applyNumberFormat="1" applyFont="1" applyFill="1" applyBorder="1" applyAlignment="1">
      <alignment vertical="center" wrapText="1" readingOrder="1"/>
    </xf>
    <xf numFmtId="164" fontId="3" fillId="2" borderId="7" xfId="0" applyNumberFormat="1" applyFont="1" applyFill="1" applyBorder="1" applyAlignment="1">
      <alignment vertical="center" wrapText="1" readingOrder="1"/>
    </xf>
    <xf numFmtId="10" fontId="4" fillId="2" borderId="7" xfId="1" applyNumberFormat="1" applyFont="1" applyFill="1" applyBorder="1" applyAlignment="1">
      <alignment horizontal="right" vertical="center" wrapText="1" readingOrder="1"/>
    </xf>
    <xf numFmtId="10" fontId="3" fillId="2" borderId="7" xfId="1" applyNumberFormat="1" applyFont="1" applyFill="1" applyBorder="1" applyAlignment="1">
      <alignment horizontal="right" vertical="center" wrapText="1" readingOrder="1"/>
    </xf>
    <xf numFmtId="0" fontId="2" fillId="0" borderId="7" xfId="0" applyNumberFormat="1" applyFont="1" applyFill="1" applyBorder="1" applyAlignment="1">
      <alignment vertical="center" readingOrder="1"/>
    </xf>
    <xf numFmtId="0" fontId="2" fillId="0" borderId="7" xfId="0" applyNumberFormat="1" applyFont="1" applyFill="1" applyBorder="1" applyAlignment="1">
      <alignment horizontal="justify" vertical="center" wrapText="1" readingOrder="1"/>
    </xf>
    <xf numFmtId="164" fontId="2" fillId="0" borderId="7" xfId="0" applyNumberFormat="1" applyFont="1" applyFill="1" applyBorder="1" applyAlignment="1">
      <alignment horizontal="right" vertical="center" readingOrder="1"/>
    </xf>
    <xf numFmtId="164" fontId="2" fillId="0" borderId="7" xfId="0" applyNumberFormat="1" applyFont="1" applyFill="1" applyBorder="1" applyAlignment="1">
      <alignment vertical="center" wrapText="1" readingOrder="1"/>
    </xf>
    <xf numFmtId="10" fontId="2" fillId="0" borderId="7" xfId="1" applyNumberFormat="1" applyFont="1" applyFill="1" applyBorder="1" applyAlignment="1">
      <alignment horizontal="right" vertical="center" wrapText="1" readingOrder="1"/>
    </xf>
    <xf numFmtId="0" fontId="6" fillId="0" borderId="7" xfId="0" applyNumberFormat="1" applyFont="1" applyFill="1" applyBorder="1" applyAlignment="1">
      <alignment vertical="center" readingOrder="1"/>
    </xf>
    <xf numFmtId="0" fontId="6" fillId="0" borderId="7" xfId="0" applyNumberFormat="1" applyFont="1" applyFill="1" applyBorder="1" applyAlignment="1">
      <alignment horizontal="justify" vertical="center" wrapText="1" readingOrder="1"/>
    </xf>
    <xf numFmtId="164" fontId="6" fillId="0" borderId="7" xfId="0" applyNumberFormat="1" applyFont="1" applyFill="1" applyBorder="1" applyAlignment="1">
      <alignment horizontal="right" vertical="center" readingOrder="1"/>
    </xf>
    <xf numFmtId="164" fontId="6" fillId="0" borderId="7" xfId="0" applyNumberFormat="1" applyFont="1" applyFill="1" applyBorder="1" applyAlignment="1">
      <alignment vertical="center" wrapText="1" readingOrder="1"/>
    </xf>
    <xf numFmtId="10" fontId="6" fillId="0" borderId="7" xfId="1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justify" vertical="center" wrapText="1" readingOrder="1"/>
    </xf>
    <xf numFmtId="0" fontId="9" fillId="0" borderId="7" xfId="0" applyNumberFormat="1" applyFont="1" applyFill="1" applyBorder="1" applyAlignment="1">
      <alignment horizontal="justify" vertical="center" wrapText="1" readingOrder="1"/>
    </xf>
    <xf numFmtId="0" fontId="10" fillId="0" borderId="7" xfId="0" applyNumberFormat="1" applyFont="1" applyFill="1" applyBorder="1" applyAlignment="1">
      <alignment vertical="center" readingOrder="1"/>
    </xf>
    <xf numFmtId="0" fontId="10" fillId="0" borderId="7" xfId="0" applyNumberFormat="1" applyFont="1" applyFill="1" applyBorder="1" applyAlignment="1">
      <alignment horizontal="justify" vertical="center" wrapText="1" readingOrder="1"/>
    </xf>
    <xf numFmtId="0" fontId="2" fillId="0" borderId="7" xfId="0" applyNumberFormat="1" applyFont="1" applyFill="1" applyBorder="1" applyAlignment="1">
      <alignment vertical="center" wrapText="1" readingOrder="1"/>
    </xf>
    <xf numFmtId="0" fontId="6" fillId="0" borderId="7" xfId="0" applyNumberFormat="1" applyFont="1" applyFill="1" applyBorder="1" applyAlignment="1">
      <alignment vertical="center" wrapText="1" readingOrder="1"/>
    </xf>
    <xf numFmtId="0" fontId="12" fillId="0" borderId="0" xfId="0" applyFont="1" applyFill="1" applyBorder="1"/>
    <xf numFmtId="165" fontId="2" fillId="0" borderId="0" xfId="0" applyNumberFormat="1" applyFont="1" applyFill="1" applyBorder="1" applyAlignment="1">
      <alignment horizontal="justify" vertical="center" wrapText="1" readingOrder="1"/>
    </xf>
    <xf numFmtId="164" fontId="14" fillId="0" borderId="1" xfId="0" applyNumberFormat="1" applyFont="1" applyFill="1" applyBorder="1" applyAlignment="1">
      <alignment horizontal="right" vertical="center" wrapText="1" readingOrder="1"/>
    </xf>
    <xf numFmtId="164" fontId="7" fillId="0" borderId="7" xfId="0" applyNumberFormat="1" applyFont="1" applyFill="1" applyBorder="1" applyAlignment="1">
      <alignment horizontal="right" vertical="center" readingOrder="1"/>
    </xf>
    <xf numFmtId="164" fontId="7" fillId="0" borderId="7" xfId="0" applyNumberFormat="1" applyFont="1" applyFill="1" applyBorder="1" applyAlignment="1">
      <alignment vertical="center" wrapText="1" readingOrder="1"/>
    </xf>
    <xf numFmtId="10" fontId="7" fillId="0" borderId="7" xfId="1" applyNumberFormat="1" applyFont="1" applyFill="1" applyBorder="1" applyAlignment="1">
      <alignment horizontal="right" vertical="center" wrapText="1" readingOrder="1"/>
    </xf>
    <xf numFmtId="164" fontId="15" fillId="0" borderId="7" xfId="0" applyNumberFormat="1" applyFont="1" applyFill="1" applyBorder="1" applyAlignment="1">
      <alignment horizontal="right" vertical="center" readingOrder="1"/>
    </xf>
    <xf numFmtId="164" fontId="15" fillId="0" borderId="7" xfId="0" applyNumberFormat="1" applyFont="1" applyFill="1" applyBorder="1" applyAlignment="1">
      <alignment vertical="center" wrapText="1" readingOrder="1"/>
    </xf>
    <xf numFmtId="165" fontId="2" fillId="0" borderId="0" xfId="0" applyNumberFormat="1" applyFont="1" applyFill="1" applyBorder="1" applyAlignment="1">
      <alignment horizontal="right" vertical="center" wrapText="1" readingOrder="1"/>
    </xf>
    <xf numFmtId="165" fontId="16" fillId="0" borderId="0" xfId="0" applyNumberFormat="1" applyFont="1" applyFill="1" applyBorder="1" applyAlignment="1"/>
    <xf numFmtId="15" fontId="2" fillId="0" borderId="0" xfId="0" applyNumberFormat="1" applyFont="1" applyFill="1" applyBorder="1" applyAlignment="1">
      <alignment horizontal="justify" vertical="center" wrapText="1" readingOrder="1"/>
    </xf>
    <xf numFmtId="164" fontId="12" fillId="0" borderId="0" xfId="0" applyNumberFormat="1" applyFont="1" applyFill="1" applyBorder="1"/>
    <xf numFmtId="164" fontId="1" fillId="0" borderId="0" xfId="0" applyNumberFormat="1" applyFont="1" applyFill="1" applyBorder="1" applyAlignment="1"/>
    <xf numFmtId="4" fontId="12" fillId="0" borderId="0" xfId="0" applyNumberFormat="1" applyFont="1" applyFill="1" applyBorder="1"/>
    <xf numFmtId="0" fontId="18" fillId="0" borderId="0" xfId="0" applyFont="1" applyFill="1" applyBorder="1" applyAlignment="1">
      <alignment horizontal="left" vertical="center"/>
    </xf>
    <xf numFmtId="0" fontId="19" fillId="6" borderId="9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vertical="center"/>
    </xf>
    <xf numFmtId="10" fontId="2" fillId="7" borderId="11" xfId="0" applyNumberFormat="1" applyFont="1" applyFill="1" applyBorder="1" applyAlignment="1">
      <alignment horizontal="right" vertical="center"/>
    </xf>
    <xf numFmtId="0" fontId="6" fillId="8" borderId="10" xfId="0" applyFont="1" applyFill="1" applyBorder="1" applyAlignment="1">
      <alignment vertical="center"/>
    </xf>
    <xf numFmtId="10" fontId="6" fillId="8" borderId="11" xfId="0" applyNumberFormat="1" applyFont="1" applyFill="1" applyBorder="1" applyAlignment="1">
      <alignment horizontal="right" vertical="center"/>
    </xf>
    <xf numFmtId="166" fontId="2" fillId="7" borderId="11" xfId="0" applyNumberFormat="1" applyFont="1" applyFill="1" applyBorder="1" applyAlignment="1">
      <alignment horizontal="right" vertical="center"/>
    </xf>
    <xf numFmtId="166" fontId="6" fillId="8" borderId="1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168" fontId="2" fillId="7" borderId="11" xfId="0" applyNumberFormat="1" applyFont="1" applyFill="1" applyBorder="1" applyAlignment="1">
      <alignment horizontal="right" vertical="center"/>
    </xf>
    <xf numFmtId="168" fontId="6" fillId="8" borderId="11" xfId="0" applyNumberFormat="1" applyFont="1" applyFill="1" applyBorder="1" applyAlignment="1">
      <alignment horizontal="right" vertical="center"/>
    </xf>
    <xf numFmtId="4" fontId="2" fillId="7" borderId="11" xfId="0" applyNumberFormat="1" applyFont="1" applyFill="1" applyBorder="1" applyAlignment="1">
      <alignment horizontal="right" vertical="center"/>
    </xf>
    <xf numFmtId="4" fontId="6" fillId="8" borderId="11" xfId="0" applyNumberFormat="1" applyFont="1" applyFill="1" applyBorder="1" applyAlignment="1">
      <alignment horizontal="right" vertical="center"/>
    </xf>
    <xf numFmtId="165" fontId="12" fillId="0" borderId="0" xfId="0" applyNumberFormat="1" applyFont="1" applyFill="1" applyBorder="1"/>
    <xf numFmtId="4" fontId="0" fillId="0" borderId="0" xfId="0" applyNumberFormat="1" applyFont="1" applyFill="1" applyBorder="1"/>
    <xf numFmtId="0" fontId="20" fillId="0" borderId="1" xfId="0" applyNumberFormat="1" applyFont="1" applyFill="1" applyBorder="1" applyAlignment="1">
      <alignment horizontal="center" vertical="center" wrapText="1" readingOrder="1"/>
    </xf>
    <xf numFmtId="0" fontId="20" fillId="0" borderId="1" xfId="0" applyNumberFormat="1" applyFont="1" applyFill="1" applyBorder="1" applyAlignment="1">
      <alignment horizontal="left" vertical="center" wrapText="1" readingOrder="1"/>
    </xf>
    <xf numFmtId="0" fontId="20" fillId="0" borderId="1" xfId="0" applyNumberFormat="1" applyFont="1" applyFill="1" applyBorder="1" applyAlignment="1">
      <alignment vertical="center" wrapText="1" readingOrder="1"/>
    </xf>
    <xf numFmtId="167" fontId="20" fillId="0" borderId="1" xfId="0" applyNumberFormat="1" applyFont="1" applyFill="1" applyBorder="1" applyAlignment="1">
      <alignment horizontal="right" vertical="center" wrapText="1" readingOrder="1"/>
    </xf>
    <xf numFmtId="0" fontId="14" fillId="0" borderId="1" xfId="0" applyNumberFormat="1" applyFont="1" applyFill="1" applyBorder="1" applyAlignment="1">
      <alignment horizontal="center" vertical="center" wrapText="1" readingOrder="1"/>
    </xf>
    <xf numFmtId="0" fontId="14" fillId="0" borderId="1" xfId="0" applyNumberFormat="1" applyFont="1" applyFill="1" applyBorder="1" applyAlignment="1">
      <alignment horizontal="left" vertical="center" wrapText="1" readingOrder="1"/>
    </xf>
    <xf numFmtId="0" fontId="14" fillId="0" borderId="1" xfId="0" applyNumberFormat="1" applyFont="1" applyFill="1" applyBorder="1" applyAlignment="1">
      <alignment vertical="center" wrapText="1" readingOrder="1"/>
    </xf>
    <xf numFmtId="167" fontId="14" fillId="0" borderId="1" xfId="0" applyNumberFormat="1" applyFont="1" applyFill="1" applyBorder="1" applyAlignment="1">
      <alignment horizontal="right" vertical="center" wrapText="1" readingOrder="1"/>
    </xf>
    <xf numFmtId="169" fontId="1" fillId="0" borderId="0" xfId="0" applyNumberFormat="1" applyFont="1" applyFill="1" applyBorder="1" applyAlignment="1"/>
    <xf numFmtId="0" fontId="21" fillId="0" borderId="1" xfId="0" applyNumberFormat="1" applyFont="1" applyFill="1" applyBorder="1" applyAlignment="1">
      <alignment horizontal="center" vertical="center" wrapText="1" readingOrder="1"/>
    </xf>
    <xf numFmtId="0" fontId="21" fillId="0" borderId="0" xfId="0" applyNumberFormat="1" applyFont="1" applyFill="1" applyBorder="1" applyAlignment="1">
      <alignment horizontal="center" vertical="center" wrapText="1" readingOrder="1"/>
    </xf>
    <xf numFmtId="0" fontId="22" fillId="0" borderId="1" xfId="0" applyNumberFormat="1" applyFont="1" applyFill="1" applyBorder="1" applyAlignment="1">
      <alignment horizontal="center" vertical="center" wrapText="1" readingOrder="1"/>
    </xf>
    <xf numFmtId="0" fontId="22" fillId="0" borderId="1" xfId="0" applyNumberFormat="1" applyFont="1" applyFill="1" applyBorder="1" applyAlignment="1">
      <alignment horizontal="left" vertical="center" wrapText="1" readingOrder="1"/>
    </xf>
    <xf numFmtId="0" fontId="22" fillId="0" borderId="1" xfId="0" applyNumberFormat="1" applyFont="1" applyFill="1" applyBorder="1" applyAlignment="1">
      <alignment vertical="center" wrapText="1" readingOrder="1"/>
    </xf>
    <xf numFmtId="167" fontId="22" fillId="0" borderId="1" xfId="0" applyNumberFormat="1" applyFont="1" applyFill="1" applyBorder="1" applyAlignment="1">
      <alignment horizontal="right" vertical="center" wrapText="1" readingOrder="1"/>
    </xf>
    <xf numFmtId="0" fontId="2" fillId="0" borderId="7" xfId="0" applyNumberFormat="1" applyFont="1" applyFill="1" applyBorder="1" applyAlignment="1">
      <alignment horizontal="justify" vertical="center" readingOrder="1"/>
    </xf>
    <xf numFmtId="0" fontId="6" fillId="0" borderId="7" xfId="0" applyNumberFormat="1" applyFont="1" applyFill="1" applyBorder="1" applyAlignment="1">
      <alignment horizontal="justify" vertical="center" readingOrder="1"/>
    </xf>
    <xf numFmtId="0" fontId="3" fillId="2" borderId="7" xfId="0" applyNumberFormat="1" applyFont="1" applyFill="1" applyBorder="1" applyAlignment="1">
      <alignment horizontal="left" vertical="center" wrapText="1" readingOrder="1"/>
    </xf>
    <xf numFmtId="0" fontId="11" fillId="2" borderId="7" xfId="0" applyNumberFormat="1" applyFont="1" applyFill="1" applyBorder="1" applyAlignment="1">
      <alignment horizontal="left" vertical="center" wrapText="1" readingOrder="1"/>
    </xf>
    <xf numFmtId="0" fontId="17" fillId="0" borderId="3" xfId="0" applyNumberFormat="1" applyFont="1" applyFill="1" applyBorder="1" applyAlignment="1">
      <alignment horizontal="center" vertical="center" wrapText="1" readingOrder="1"/>
    </xf>
    <xf numFmtId="0" fontId="17" fillId="0" borderId="4" xfId="0" applyNumberFormat="1" applyFont="1" applyFill="1" applyBorder="1" applyAlignment="1">
      <alignment horizontal="center" vertical="center" wrapText="1" readingOrder="1"/>
    </xf>
    <xf numFmtId="0" fontId="17" fillId="0" borderId="5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center" vertical="center" wrapText="1" readingOrder="1"/>
    </xf>
    <xf numFmtId="0" fontId="8" fillId="0" borderId="6" xfId="0" applyNumberFormat="1" applyFont="1" applyFill="1" applyBorder="1" applyAlignment="1">
      <alignment horizontal="center" vertical="center" wrapText="1" readingOrder="1"/>
    </xf>
    <xf numFmtId="0" fontId="13" fillId="4" borderId="2" xfId="0" applyNumberFormat="1" applyFont="1" applyFill="1" applyBorder="1" applyAlignment="1">
      <alignment horizontal="center" vertical="center" wrapText="1" readingOrder="1"/>
    </xf>
    <xf numFmtId="0" fontId="13" fillId="4" borderId="0" xfId="0" applyNumberFormat="1" applyFont="1" applyFill="1" applyBorder="1" applyAlignment="1">
      <alignment horizontal="center" vertical="center" wrapText="1" readingOrder="1"/>
    </xf>
    <xf numFmtId="0" fontId="13" fillId="4" borderId="6" xfId="0" applyNumberFormat="1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horizontal="left" vertical="center" wrapText="1" readingOrder="1"/>
    </xf>
    <xf numFmtId="0" fontId="19" fillId="6" borderId="8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171" fontId="2" fillId="0" borderId="0" xfId="3" applyNumberFormat="1" applyFont="1" applyFill="1" applyBorder="1"/>
    <xf numFmtId="165" fontId="0" fillId="0" borderId="0" xfId="0" applyNumberFormat="1" applyFont="1" applyFill="1" applyBorder="1"/>
    <xf numFmtId="164" fontId="0" fillId="0" borderId="0" xfId="0" applyNumberFormat="1" applyFont="1" applyFill="1" applyBorder="1"/>
  </cellXfs>
  <cellStyles count="4">
    <cellStyle name="Millares [0]" xfId="3" builtinId="6"/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0E2C7-06F2-4EE5-80E3-4230080A61DC}">
  <dimension ref="A1:V100"/>
  <sheetViews>
    <sheetView showGridLines="0" workbookViewId="0">
      <pane xSplit="1" ySplit="4" topLeftCell="B85" activePane="bottomRight" state="frozen"/>
      <selection activeCell="A15" sqref="A15"/>
      <selection pane="topRight" activeCell="A15" sqref="A15"/>
      <selection pane="bottomLeft" activeCell="A15" sqref="A15"/>
      <selection pane="bottomRight" sqref="A1:O100"/>
    </sheetView>
  </sheetViews>
  <sheetFormatPr baseColWidth="10" defaultRowHeight="15" x14ac:dyDescent="0.25"/>
  <cols>
    <col min="1" max="1" width="16.2851562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5.28515625" style="1" customWidth="1"/>
    <col min="7" max="7" width="14.140625" style="1" customWidth="1"/>
    <col min="8" max="8" width="16" style="1" customWidth="1"/>
    <col min="9" max="9" width="15.14062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75" t="s">
        <v>221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</row>
    <row r="2" spans="1:22" ht="15" customHeight="1" x14ac:dyDescent="0.25">
      <c r="A2" s="78" t="s">
        <v>271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80"/>
    </row>
    <row r="3" spans="1:22" ht="15" customHeight="1" x14ac:dyDescent="0.25">
      <c r="A3" s="81" t="s">
        <v>322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  <c r="P3" s="36"/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84" t="s">
        <v>19</v>
      </c>
      <c r="B5" s="84"/>
      <c r="C5" s="6">
        <f>+C6+C36+C68+C72</f>
        <v>29120909000</v>
      </c>
      <c r="D5" s="6">
        <f t="shared" ref="D5:M5" si="0">+D6+D36+D68+D72</f>
        <v>0</v>
      </c>
      <c r="E5" s="6">
        <f t="shared" si="0"/>
        <v>0</v>
      </c>
      <c r="F5" s="6">
        <f t="shared" si="0"/>
        <v>29120909000</v>
      </c>
      <c r="G5" s="6">
        <f t="shared" si="0"/>
        <v>789551000</v>
      </c>
      <c r="H5" s="6">
        <f t="shared" si="0"/>
        <v>23328675420.040001</v>
      </c>
      <c r="I5" s="6">
        <f t="shared" si="0"/>
        <v>5002682579.96</v>
      </c>
      <c r="J5" s="6">
        <f t="shared" si="0"/>
        <v>6623928396.79</v>
      </c>
      <c r="K5" s="6">
        <f t="shared" si="0"/>
        <v>3150868256.0599999</v>
      </c>
      <c r="L5" s="6">
        <f t="shared" si="0"/>
        <v>3150089782.1900001</v>
      </c>
      <c r="M5" s="6">
        <f t="shared" si="0"/>
        <v>3149392376.1900001</v>
      </c>
      <c r="N5" s="8">
        <f>+IF(F5=0,0,J5/F5)</f>
        <v>0.22746296816455833</v>
      </c>
      <c r="O5" s="9">
        <f>+IF(F5=0,0,K5/F5)</f>
        <v>0.10819951588942502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84" t="s">
        <v>20</v>
      </c>
      <c r="B6" s="84"/>
      <c r="C6" s="6">
        <f>+C7</f>
        <v>17805698000</v>
      </c>
      <c r="D6" s="6">
        <f t="shared" ref="D6:M6" si="1">+D7</f>
        <v>0</v>
      </c>
      <c r="E6" s="6">
        <f t="shared" si="1"/>
        <v>0</v>
      </c>
      <c r="F6" s="6">
        <f t="shared" si="1"/>
        <v>17805698000</v>
      </c>
      <c r="G6" s="6">
        <f t="shared" si="1"/>
        <v>789551000</v>
      </c>
      <c r="H6" s="6">
        <f t="shared" si="1"/>
        <v>17016147000</v>
      </c>
      <c r="I6" s="6">
        <f t="shared" si="1"/>
        <v>0</v>
      </c>
      <c r="J6" s="6">
        <f t="shared" si="1"/>
        <v>1122771549</v>
      </c>
      <c r="K6" s="6">
        <f t="shared" si="1"/>
        <v>1122771549</v>
      </c>
      <c r="L6" s="6">
        <f t="shared" si="1"/>
        <v>1122771549</v>
      </c>
      <c r="M6" s="6">
        <f t="shared" si="1"/>
        <v>1122771549</v>
      </c>
      <c r="N6" s="8">
        <f t="shared" ref="N6:N78" si="2">+IF(F6=0,0,J6/F6)</f>
        <v>6.3056868031795221E-2</v>
      </c>
      <c r="O6" s="9">
        <f t="shared" ref="O6:O79" si="3">+IF(F6=0,0,K6/F6)</f>
        <v>6.3056868031795221E-2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+C8+C19+C29+C35</f>
        <v>17805698000</v>
      </c>
      <c r="D7" s="17">
        <f>+D8+D19+D29</f>
        <v>0</v>
      </c>
      <c r="E7" s="17">
        <f>+E8+E19+E29</f>
        <v>0</v>
      </c>
      <c r="F7" s="17">
        <f>+F8+F19+F29+F35</f>
        <v>17805698000</v>
      </c>
      <c r="G7" s="17">
        <f>+G8+G19+G29+G35</f>
        <v>789551000</v>
      </c>
      <c r="H7" s="17">
        <f>+H8+H19+H29</f>
        <v>17016147000</v>
      </c>
      <c r="I7" s="18">
        <f>+F7-G7-H7</f>
        <v>0</v>
      </c>
      <c r="J7" s="17">
        <f>+J8+J19+J29</f>
        <v>1122771549</v>
      </c>
      <c r="K7" s="17">
        <f>+K8+K19+K29</f>
        <v>1122771549</v>
      </c>
      <c r="L7" s="17">
        <f>+L8+L19+L29</f>
        <v>1122771549</v>
      </c>
      <c r="M7" s="17">
        <f>+M8+M19+M29</f>
        <v>1122771549</v>
      </c>
      <c r="N7" s="19">
        <f t="shared" si="2"/>
        <v>6.3056868031795221E-2</v>
      </c>
      <c r="O7" s="19">
        <f t="shared" si="3"/>
        <v>6.3056868031795221E-2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11862725000</v>
      </c>
      <c r="D8" s="17">
        <f>+D9</f>
        <v>0</v>
      </c>
      <c r="E8" s="17">
        <f>+E9</f>
        <v>0</v>
      </c>
      <c r="F8" s="18">
        <f t="shared" ref="F8:F29" si="4">+C8+D8-E8</f>
        <v>11862725000</v>
      </c>
      <c r="G8" s="17">
        <f>+G9</f>
        <v>0</v>
      </c>
      <c r="H8" s="17">
        <f>+H9</f>
        <v>11862725000</v>
      </c>
      <c r="I8" s="18">
        <f t="shared" ref="I8" si="5">+F8-G8-H8</f>
        <v>0</v>
      </c>
      <c r="J8" s="17">
        <f>+J9</f>
        <v>745681121</v>
      </c>
      <c r="K8" s="17">
        <f>+K9</f>
        <v>745681121</v>
      </c>
      <c r="L8" s="17">
        <f>+L9</f>
        <v>745681121</v>
      </c>
      <c r="M8" s="17">
        <f>+M9</f>
        <v>745681121</v>
      </c>
      <c r="N8" s="19">
        <f t="shared" si="2"/>
        <v>6.2859176201083652E-2</v>
      </c>
      <c r="O8" s="19">
        <f t="shared" si="3"/>
        <v>6.2859176201083652E-2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 t="shared" ref="C9:M9" si="6">SUM(C10:C18)</f>
        <v>11862725000</v>
      </c>
      <c r="D9" s="17">
        <f t="shared" si="6"/>
        <v>0</v>
      </c>
      <c r="E9" s="17">
        <f t="shared" si="6"/>
        <v>0</v>
      </c>
      <c r="F9" s="17">
        <f t="shared" si="6"/>
        <v>11862725000</v>
      </c>
      <c r="G9" s="17">
        <f t="shared" si="6"/>
        <v>0</v>
      </c>
      <c r="H9" s="17">
        <f t="shared" si="6"/>
        <v>11862725000</v>
      </c>
      <c r="I9" s="17">
        <f t="shared" si="6"/>
        <v>0</v>
      </c>
      <c r="J9" s="17">
        <f t="shared" si="6"/>
        <v>745681121</v>
      </c>
      <c r="K9" s="17">
        <f t="shared" si="6"/>
        <v>745681121</v>
      </c>
      <c r="L9" s="17">
        <f t="shared" si="6"/>
        <v>745681121</v>
      </c>
      <c r="M9" s="17">
        <f t="shared" si="6"/>
        <v>745681121</v>
      </c>
      <c r="N9" s="19">
        <f t="shared" si="2"/>
        <v>6.2859176201083652E-2</v>
      </c>
      <c r="O9" s="19">
        <f t="shared" si="3"/>
        <v>6.2859176201083652E-2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9082725000</v>
      </c>
      <c r="D10" s="12">
        <v>0</v>
      </c>
      <c r="E10" s="12">
        <v>0</v>
      </c>
      <c r="F10" s="12">
        <v>9082725000</v>
      </c>
      <c r="G10" s="12">
        <v>0</v>
      </c>
      <c r="H10" s="12">
        <v>9082725000</v>
      </c>
      <c r="I10" s="12">
        <v>0</v>
      </c>
      <c r="J10" s="12">
        <v>616799224</v>
      </c>
      <c r="K10" s="12">
        <v>616799224</v>
      </c>
      <c r="L10" s="12">
        <v>616799224</v>
      </c>
      <c r="M10" s="12">
        <v>616799224</v>
      </c>
      <c r="N10" s="14">
        <f t="shared" si="2"/>
        <v>6.7909049762048285E-2</v>
      </c>
      <c r="O10" s="14">
        <f t="shared" si="3"/>
        <v>6.7909049762048285E-2</v>
      </c>
      <c r="P10" s="34"/>
      <c r="Q10" s="34" t="b">
        <f>+A10=datos!C5</f>
        <v>1</v>
      </c>
      <c r="R10" s="34"/>
    </row>
    <row r="11" spans="1:22" x14ac:dyDescent="0.25">
      <c r="A11" s="10" t="s">
        <v>48</v>
      </c>
      <c r="B11" s="11" t="s">
        <v>49</v>
      </c>
      <c r="C11" s="12">
        <v>570000000</v>
      </c>
      <c r="D11" s="12">
        <v>0</v>
      </c>
      <c r="E11" s="12">
        <v>0</v>
      </c>
      <c r="F11" s="12">
        <v>570000000</v>
      </c>
      <c r="G11" s="12">
        <v>0</v>
      </c>
      <c r="H11" s="12">
        <v>570000000</v>
      </c>
      <c r="I11" s="12">
        <v>0</v>
      </c>
      <c r="J11" s="12">
        <v>49896934</v>
      </c>
      <c r="K11" s="12">
        <v>49896934</v>
      </c>
      <c r="L11" s="12">
        <v>49896934</v>
      </c>
      <c r="M11" s="12">
        <v>49896934</v>
      </c>
      <c r="N11" s="14">
        <f t="shared" si="2"/>
        <v>8.7538480701754393E-2</v>
      </c>
      <c r="O11" s="14">
        <f t="shared" si="3"/>
        <v>8.7538480701754393E-2</v>
      </c>
      <c r="P11" s="34"/>
      <c r="Q11" s="34" t="b">
        <f>+A11=datos!C6</f>
        <v>1</v>
      </c>
      <c r="R11" s="34"/>
    </row>
    <row r="12" spans="1:22" x14ac:dyDescent="0.25">
      <c r="A12" s="10" t="s">
        <v>50</v>
      </c>
      <c r="B12" s="11" t="s">
        <v>51</v>
      </c>
      <c r="C12" s="12">
        <v>20000000</v>
      </c>
      <c r="D12" s="12">
        <v>0</v>
      </c>
      <c r="E12" s="12">
        <v>0</v>
      </c>
      <c r="F12" s="12">
        <v>20000000</v>
      </c>
      <c r="G12" s="12">
        <v>0</v>
      </c>
      <c r="H12" s="12">
        <v>20000000</v>
      </c>
      <c r="I12" s="12">
        <v>0</v>
      </c>
      <c r="J12" s="12">
        <v>1080662</v>
      </c>
      <c r="K12" s="12">
        <v>1080662</v>
      </c>
      <c r="L12" s="12">
        <v>1080662</v>
      </c>
      <c r="M12" s="12">
        <v>1080662</v>
      </c>
      <c r="N12" s="14">
        <f t="shared" si="2"/>
        <v>5.4033100000000001E-2</v>
      </c>
      <c r="O12" s="14">
        <f t="shared" si="3"/>
        <v>5.4033100000000001E-2</v>
      </c>
      <c r="P12" s="34"/>
      <c r="Q12" s="34" t="b">
        <f>+A12=datos!C7</f>
        <v>1</v>
      </c>
      <c r="R12" s="34"/>
    </row>
    <row r="13" spans="1:22" x14ac:dyDescent="0.25">
      <c r="A13" s="10" t="s">
        <v>53</v>
      </c>
      <c r="B13" s="11" t="s">
        <v>13</v>
      </c>
      <c r="C13" s="12">
        <v>450000000</v>
      </c>
      <c r="D13" s="12">
        <v>0</v>
      </c>
      <c r="E13" s="12">
        <v>0</v>
      </c>
      <c r="F13" s="12">
        <v>450000000</v>
      </c>
      <c r="G13" s="12">
        <v>0</v>
      </c>
      <c r="H13" s="12">
        <v>450000000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4">
        <f t="shared" si="2"/>
        <v>0</v>
      </c>
      <c r="O13" s="14">
        <f t="shared" si="3"/>
        <v>0</v>
      </c>
      <c r="P13" s="34"/>
      <c r="Q13" s="34" t="b">
        <f>+A13=datos!C8</f>
        <v>1</v>
      </c>
      <c r="R13" s="34"/>
    </row>
    <row r="14" spans="1:22" x14ac:dyDescent="0.25">
      <c r="A14" s="10" t="s">
        <v>54</v>
      </c>
      <c r="B14" s="11" t="s">
        <v>55</v>
      </c>
      <c r="C14" s="12">
        <v>310000000</v>
      </c>
      <c r="D14" s="12">
        <v>0</v>
      </c>
      <c r="E14" s="12">
        <v>0</v>
      </c>
      <c r="F14" s="12">
        <v>310000000</v>
      </c>
      <c r="G14" s="12">
        <v>0</v>
      </c>
      <c r="H14" s="12">
        <v>310000000</v>
      </c>
      <c r="I14" s="12">
        <v>0</v>
      </c>
      <c r="J14" s="12">
        <v>65909434</v>
      </c>
      <c r="K14" s="12">
        <v>65909434</v>
      </c>
      <c r="L14" s="12">
        <v>65909434</v>
      </c>
      <c r="M14" s="12">
        <v>65909434</v>
      </c>
      <c r="N14" s="14">
        <f t="shared" si="2"/>
        <v>0.21261107741935484</v>
      </c>
      <c r="O14" s="14">
        <f t="shared" si="3"/>
        <v>0.21261107741935484</v>
      </c>
      <c r="P14" s="34"/>
      <c r="Q14" s="34" t="b">
        <f>+A14=datos!C9</f>
        <v>1</v>
      </c>
      <c r="R14" s="34"/>
    </row>
    <row r="15" spans="1:22" x14ac:dyDescent="0.25">
      <c r="A15" s="10" t="s">
        <v>56</v>
      </c>
      <c r="B15" s="11" t="s">
        <v>57</v>
      </c>
      <c r="C15" s="12">
        <v>70000000</v>
      </c>
      <c r="D15" s="12">
        <v>0</v>
      </c>
      <c r="E15" s="12">
        <v>0</v>
      </c>
      <c r="F15" s="12">
        <v>70000000</v>
      </c>
      <c r="G15" s="12">
        <v>0</v>
      </c>
      <c r="H15" s="12">
        <v>70000000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4">
        <f t="shared" si="2"/>
        <v>0</v>
      </c>
      <c r="O15" s="14">
        <f t="shared" si="3"/>
        <v>0</v>
      </c>
      <c r="P15" s="34"/>
      <c r="Q15" s="34" t="b">
        <f>+A15=datos!C10</f>
        <v>1</v>
      </c>
      <c r="R15" s="34"/>
    </row>
    <row r="16" spans="1:22" x14ac:dyDescent="0.25">
      <c r="A16" s="10" t="s">
        <v>58</v>
      </c>
      <c r="B16" s="11" t="s">
        <v>15</v>
      </c>
      <c r="C16" s="12">
        <v>1000000000</v>
      </c>
      <c r="D16" s="12">
        <v>0</v>
      </c>
      <c r="E16" s="12">
        <v>0</v>
      </c>
      <c r="F16" s="12">
        <v>1000000000</v>
      </c>
      <c r="G16" s="12">
        <v>0</v>
      </c>
      <c r="H16" s="12">
        <v>1000000000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4">
        <f t="shared" si="2"/>
        <v>0</v>
      </c>
      <c r="O16" s="14">
        <f t="shared" si="3"/>
        <v>0</v>
      </c>
      <c r="P16" s="34"/>
      <c r="Q16" s="34" t="b">
        <f>+A16=datos!C11</f>
        <v>1</v>
      </c>
      <c r="R16" s="34"/>
    </row>
    <row r="17" spans="1:18" s="20" customFormat="1" ht="11.25" x14ac:dyDescent="0.25">
      <c r="A17" s="10" t="s">
        <v>59</v>
      </c>
      <c r="B17" s="11" t="s">
        <v>14</v>
      </c>
      <c r="C17" s="12">
        <v>350000000</v>
      </c>
      <c r="D17" s="12">
        <v>0</v>
      </c>
      <c r="E17" s="12">
        <v>0</v>
      </c>
      <c r="F17" s="12">
        <v>350000000</v>
      </c>
      <c r="G17" s="12">
        <v>0</v>
      </c>
      <c r="H17" s="12">
        <v>350000000</v>
      </c>
      <c r="I17" s="12">
        <v>0</v>
      </c>
      <c r="J17" s="12">
        <v>11505179</v>
      </c>
      <c r="K17" s="12">
        <v>11505179</v>
      </c>
      <c r="L17" s="12">
        <v>11505179</v>
      </c>
      <c r="M17" s="12">
        <v>11505179</v>
      </c>
      <c r="N17" s="14">
        <f t="shared" si="2"/>
        <v>3.2871940000000002E-2</v>
      </c>
      <c r="O17" s="14">
        <f t="shared" si="3"/>
        <v>3.2871940000000002E-2</v>
      </c>
      <c r="P17" s="34"/>
      <c r="Q17" s="34" t="b">
        <f>+A17=datos!C12</f>
        <v>1</v>
      </c>
      <c r="R17" s="34"/>
    </row>
    <row r="18" spans="1:18" s="20" customFormat="1" ht="13.5" customHeight="1" x14ac:dyDescent="0.25">
      <c r="A18" s="10" t="s">
        <v>291</v>
      </c>
      <c r="B18" s="11" t="s">
        <v>292</v>
      </c>
      <c r="C18" s="12">
        <v>10000000</v>
      </c>
      <c r="D18" s="12">
        <v>0</v>
      </c>
      <c r="E18" s="12">
        <v>0</v>
      </c>
      <c r="F18" s="12">
        <v>10000000</v>
      </c>
      <c r="G18" s="12">
        <v>0</v>
      </c>
      <c r="H18" s="12">
        <v>10000000</v>
      </c>
      <c r="I18" s="12">
        <v>0</v>
      </c>
      <c r="J18" s="12">
        <v>489688</v>
      </c>
      <c r="K18" s="12">
        <v>489688</v>
      </c>
      <c r="L18" s="12">
        <v>489688</v>
      </c>
      <c r="M18" s="12">
        <v>489688</v>
      </c>
      <c r="N18" s="14">
        <f t="shared" si="2"/>
        <v>4.89688E-2</v>
      </c>
      <c r="O18" s="14">
        <f t="shared" si="3"/>
        <v>4.89688E-2</v>
      </c>
      <c r="P18" s="34"/>
      <c r="Q18" s="34" t="b">
        <f>+A18=datos!C13</f>
        <v>1</v>
      </c>
      <c r="R18" s="34"/>
    </row>
    <row r="19" spans="1:18" s="20" customFormat="1" ht="11.25" x14ac:dyDescent="0.25">
      <c r="A19" s="15" t="s">
        <v>60</v>
      </c>
      <c r="B19" s="16" t="s">
        <v>61</v>
      </c>
      <c r="C19" s="17">
        <f>SUM(C20:C28)</f>
        <v>4334831000</v>
      </c>
      <c r="D19" s="17">
        <f t="shared" ref="D19:E19" si="7">SUM(D20:D28)</f>
        <v>0</v>
      </c>
      <c r="E19" s="17">
        <f t="shared" si="7"/>
        <v>0</v>
      </c>
      <c r="F19" s="18">
        <f t="shared" si="4"/>
        <v>4334831000</v>
      </c>
      <c r="G19" s="17">
        <f t="shared" ref="G19:H19" si="8">SUM(G20:G28)</f>
        <v>0</v>
      </c>
      <c r="H19" s="17">
        <f t="shared" si="8"/>
        <v>4334831000</v>
      </c>
      <c r="I19" s="18">
        <f>+F19-G19-H19</f>
        <v>0</v>
      </c>
      <c r="J19" s="17">
        <f t="shared" ref="J19" si="9">SUM(J20:J28)</f>
        <v>325041619</v>
      </c>
      <c r="K19" s="17">
        <f t="shared" ref="K19:M19" si="10">SUM(K20:K28)</f>
        <v>325041619</v>
      </c>
      <c r="L19" s="17">
        <f t="shared" si="10"/>
        <v>325041619</v>
      </c>
      <c r="M19" s="17">
        <f t="shared" si="10"/>
        <v>325041619</v>
      </c>
      <c r="N19" s="19">
        <f t="shared" si="2"/>
        <v>7.4983688868147338E-2</v>
      </c>
      <c r="O19" s="19">
        <f t="shared" si="3"/>
        <v>7.4983688868147338E-2</v>
      </c>
      <c r="P19" s="34"/>
      <c r="Q19" s="34"/>
      <c r="R19" s="34"/>
    </row>
    <row r="20" spans="1:18" s="20" customFormat="1" ht="11.25" x14ac:dyDescent="0.25">
      <c r="A20" s="10" t="s">
        <v>62</v>
      </c>
      <c r="B20" s="11" t="s">
        <v>63</v>
      </c>
      <c r="C20" s="12">
        <v>1324831000</v>
      </c>
      <c r="D20" s="12">
        <v>0</v>
      </c>
      <c r="E20" s="12">
        <v>0</v>
      </c>
      <c r="F20" s="12">
        <v>1324831000</v>
      </c>
      <c r="G20" s="12">
        <v>0</v>
      </c>
      <c r="H20" s="12">
        <v>1324831000</v>
      </c>
      <c r="I20" s="12">
        <v>0</v>
      </c>
      <c r="J20" s="12">
        <v>104948499</v>
      </c>
      <c r="K20" s="12">
        <v>104948499</v>
      </c>
      <c r="L20" s="12">
        <v>104948499</v>
      </c>
      <c r="M20" s="12">
        <v>104948499</v>
      </c>
      <c r="N20" s="14">
        <f t="shared" si="2"/>
        <v>7.9216518182319104E-2</v>
      </c>
      <c r="O20" s="14">
        <f t="shared" si="3"/>
        <v>7.9216518182319104E-2</v>
      </c>
      <c r="P20" s="34"/>
      <c r="Q20" s="34" t="b">
        <f>+A20=datos!C14</f>
        <v>1</v>
      </c>
      <c r="R20" s="34"/>
    </row>
    <row r="21" spans="1:18" s="20" customFormat="1" ht="11.25" x14ac:dyDescent="0.25">
      <c r="A21" s="10" t="s">
        <v>64</v>
      </c>
      <c r="B21" s="11" t="s">
        <v>65</v>
      </c>
      <c r="C21" s="12">
        <v>890000000</v>
      </c>
      <c r="D21" s="12">
        <v>0</v>
      </c>
      <c r="E21" s="12">
        <v>0</v>
      </c>
      <c r="F21" s="12">
        <v>890000000</v>
      </c>
      <c r="G21" s="12">
        <v>0</v>
      </c>
      <c r="H21" s="12">
        <v>890000000</v>
      </c>
      <c r="I21" s="12">
        <v>0</v>
      </c>
      <c r="J21" s="12">
        <v>74342099</v>
      </c>
      <c r="K21" s="12">
        <v>74342099</v>
      </c>
      <c r="L21" s="12">
        <v>74342099</v>
      </c>
      <c r="M21" s="12">
        <v>74342099</v>
      </c>
      <c r="N21" s="14">
        <f t="shared" si="2"/>
        <v>8.3530448314606737E-2</v>
      </c>
      <c r="O21" s="14">
        <f t="shared" si="3"/>
        <v>8.3530448314606737E-2</v>
      </c>
      <c r="P21" s="34"/>
      <c r="Q21" s="34" t="b">
        <f>+A21=datos!C15</f>
        <v>1</v>
      </c>
      <c r="R21" s="34"/>
    </row>
    <row r="22" spans="1:18" s="20" customFormat="1" ht="11.25" x14ac:dyDescent="0.25">
      <c r="A22" s="10" t="s">
        <v>66</v>
      </c>
      <c r="B22" s="11" t="s">
        <v>67</v>
      </c>
      <c r="C22" s="12">
        <v>1000000000</v>
      </c>
      <c r="D22" s="12">
        <v>0</v>
      </c>
      <c r="E22" s="12">
        <v>0</v>
      </c>
      <c r="F22" s="12">
        <v>1000000000</v>
      </c>
      <c r="G22" s="12">
        <v>0</v>
      </c>
      <c r="H22" s="12">
        <v>1000000000</v>
      </c>
      <c r="I22" s="12">
        <v>0</v>
      </c>
      <c r="J22" s="12">
        <v>74098121</v>
      </c>
      <c r="K22" s="12">
        <v>74098121</v>
      </c>
      <c r="L22" s="12">
        <v>74098121</v>
      </c>
      <c r="M22" s="12">
        <v>74098121</v>
      </c>
      <c r="N22" s="14">
        <f t="shared" si="2"/>
        <v>7.4098121000000003E-2</v>
      </c>
      <c r="O22" s="14">
        <f t="shared" si="3"/>
        <v>7.4098121000000003E-2</v>
      </c>
      <c r="P22" s="34"/>
      <c r="Q22" s="34" t="b">
        <f>+A22=datos!C16</f>
        <v>1</v>
      </c>
      <c r="R22" s="34"/>
    </row>
    <row r="23" spans="1:18" s="20" customFormat="1" ht="11.25" x14ac:dyDescent="0.25">
      <c r="A23" s="10" t="s">
        <v>68</v>
      </c>
      <c r="B23" s="11" t="s">
        <v>69</v>
      </c>
      <c r="C23" s="12">
        <v>430000000</v>
      </c>
      <c r="D23" s="12">
        <v>0</v>
      </c>
      <c r="E23" s="12">
        <v>0</v>
      </c>
      <c r="F23" s="12">
        <v>430000000</v>
      </c>
      <c r="G23" s="12">
        <v>0</v>
      </c>
      <c r="H23" s="12">
        <v>430000000</v>
      </c>
      <c r="I23" s="12">
        <v>0</v>
      </c>
      <c r="J23" s="12">
        <v>29988700</v>
      </c>
      <c r="K23" s="12">
        <v>29988700</v>
      </c>
      <c r="L23" s="12">
        <v>29988700</v>
      </c>
      <c r="M23" s="12">
        <v>29988700</v>
      </c>
      <c r="N23" s="14">
        <f t="shared" si="2"/>
        <v>6.9741162790697669E-2</v>
      </c>
      <c r="O23" s="14">
        <f t="shared" si="3"/>
        <v>6.9741162790697669E-2</v>
      </c>
      <c r="P23" s="34"/>
      <c r="Q23" s="34" t="b">
        <f>+A23=datos!C17</f>
        <v>1</v>
      </c>
      <c r="R23" s="34"/>
    </row>
    <row r="24" spans="1:18" s="20" customFormat="1" ht="22.5" x14ac:dyDescent="0.25">
      <c r="A24" s="10" t="s">
        <v>70</v>
      </c>
      <c r="B24" s="11" t="s">
        <v>71</v>
      </c>
      <c r="C24" s="12">
        <v>70000000</v>
      </c>
      <c r="D24" s="12">
        <v>0</v>
      </c>
      <c r="E24" s="12">
        <v>0</v>
      </c>
      <c r="F24" s="12">
        <v>70000000</v>
      </c>
      <c r="G24" s="12">
        <v>0</v>
      </c>
      <c r="H24" s="12">
        <v>70000000</v>
      </c>
      <c r="I24" s="12">
        <v>0</v>
      </c>
      <c r="J24" s="12">
        <v>4158700</v>
      </c>
      <c r="K24" s="12">
        <v>4158700</v>
      </c>
      <c r="L24" s="12">
        <v>4158700</v>
      </c>
      <c r="M24" s="12">
        <v>4158700</v>
      </c>
      <c r="N24" s="14">
        <f t="shared" si="2"/>
        <v>5.9409999999999998E-2</v>
      </c>
      <c r="O24" s="14">
        <f t="shared" si="3"/>
        <v>5.9409999999999998E-2</v>
      </c>
      <c r="P24" s="34"/>
      <c r="Q24" s="34" t="b">
        <f>+A24=datos!C18</f>
        <v>1</v>
      </c>
      <c r="R24" s="34"/>
    </row>
    <row r="25" spans="1:18" s="20" customFormat="1" ht="11.25" x14ac:dyDescent="0.25">
      <c r="A25" s="10" t="s">
        <v>72</v>
      </c>
      <c r="B25" s="11" t="s">
        <v>16</v>
      </c>
      <c r="C25" s="12">
        <v>350000000</v>
      </c>
      <c r="D25" s="12">
        <v>0</v>
      </c>
      <c r="E25" s="12">
        <v>0</v>
      </c>
      <c r="F25" s="12">
        <v>350000000</v>
      </c>
      <c r="G25" s="12">
        <v>0</v>
      </c>
      <c r="H25" s="12">
        <v>350000000</v>
      </c>
      <c r="I25" s="12">
        <v>0</v>
      </c>
      <c r="J25" s="12">
        <v>22492300</v>
      </c>
      <c r="K25" s="12">
        <v>22492300</v>
      </c>
      <c r="L25" s="12">
        <v>22492300</v>
      </c>
      <c r="M25" s="12">
        <v>22492300</v>
      </c>
      <c r="N25" s="14">
        <f t="shared" si="2"/>
        <v>6.4263714285714285E-2</v>
      </c>
      <c r="O25" s="14">
        <f t="shared" si="3"/>
        <v>6.4263714285714285E-2</v>
      </c>
      <c r="P25" s="34"/>
      <c r="Q25" s="34" t="b">
        <f>+A25=datos!C19</f>
        <v>1</v>
      </c>
      <c r="R25" s="34"/>
    </row>
    <row r="26" spans="1:18" s="20" customFormat="1" ht="11.25" x14ac:dyDescent="0.25">
      <c r="A26" s="10" t="s">
        <v>73</v>
      </c>
      <c r="B26" s="11" t="s">
        <v>17</v>
      </c>
      <c r="C26" s="12">
        <v>70000000</v>
      </c>
      <c r="D26" s="12">
        <v>0</v>
      </c>
      <c r="E26" s="12">
        <v>0</v>
      </c>
      <c r="F26" s="12">
        <v>70000000</v>
      </c>
      <c r="G26" s="12">
        <v>0</v>
      </c>
      <c r="H26" s="12">
        <v>70000000</v>
      </c>
      <c r="I26" s="12">
        <v>0</v>
      </c>
      <c r="J26" s="12">
        <v>3754900</v>
      </c>
      <c r="K26" s="12">
        <v>3754900</v>
      </c>
      <c r="L26" s="12">
        <v>3754900</v>
      </c>
      <c r="M26" s="12">
        <v>3754900</v>
      </c>
      <c r="N26" s="14">
        <f t="shared" si="2"/>
        <v>5.3641428571428569E-2</v>
      </c>
      <c r="O26" s="14">
        <f t="shared" si="3"/>
        <v>5.3641428571428569E-2</v>
      </c>
      <c r="P26" s="34"/>
      <c r="Q26" s="34" t="b">
        <f>+A26=datos!C20</f>
        <v>1</v>
      </c>
      <c r="R26" s="34"/>
    </row>
    <row r="27" spans="1:18" s="20" customFormat="1" ht="11.25" x14ac:dyDescent="0.25">
      <c r="A27" s="10" t="s">
        <v>74</v>
      </c>
      <c r="B27" s="11" t="s">
        <v>18</v>
      </c>
      <c r="C27" s="12">
        <v>70000000</v>
      </c>
      <c r="D27" s="12">
        <v>0</v>
      </c>
      <c r="E27" s="12">
        <v>0</v>
      </c>
      <c r="F27" s="12">
        <v>70000000</v>
      </c>
      <c r="G27" s="12">
        <v>0</v>
      </c>
      <c r="H27" s="12">
        <v>70000000</v>
      </c>
      <c r="I27" s="12">
        <v>0</v>
      </c>
      <c r="J27" s="12">
        <v>3754900</v>
      </c>
      <c r="K27" s="12">
        <v>3754900</v>
      </c>
      <c r="L27" s="12">
        <v>3754900</v>
      </c>
      <c r="M27" s="12">
        <v>3754900</v>
      </c>
      <c r="N27" s="14">
        <f t="shared" si="2"/>
        <v>5.3641428571428569E-2</v>
      </c>
      <c r="O27" s="14">
        <f t="shared" si="3"/>
        <v>5.3641428571428569E-2</v>
      </c>
      <c r="P27" s="34"/>
      <c r="Q27" s="34" t="b">
        <f>+A27=datos!C21</f>
        <v>1</v>
      </c>
      <c r="R27" s="34"/>
    </row>
    <row r="28" spans="1:18" s="20" customFormat="1" ht="22.5" x14ac:dyDescent="0.25">
      <c r="A28" s="10" t="s">
        <v>75</v>
      </c>
      <c r="B28" s="11" t="s">
        <v>76</v>
      </c>
      <c r="C28" s="12">
        <v>130000000</v>
      </c>
      <c r="D28" s="12">
        <v>0</v>
      </c>
      <c r="E28" s="12">
        <v>0</v>
      </c>
      <c r="F28" s="12">
        <v>130000000</v>
      </c>
      <c r="G28" s="12">
        <v>0</v>
      </c>
      <c r="H28" s="12">
        <v>130000000</v>
      </c>
      <c r="I28" s="12">
        <v>0</v>
      </c>
      <c r="J28" s="12">
        <v>7503400</v>
      </c>
      <c r="K28" s="12">
        <v>7503400</v>
      </c>
      <c r="L28" s="12">
        <v>7503400</v>
      </c>
      <c r="M28" s="12">
        <v>7503400</v>
      </c>
      <c r="N28" s="14">
        <f t="shared" si="2"/>
        <v>5.7718461538461538E-2</v>
      </c>
      <c r="O28" s="14">
        <f t="shared" si="3"/>
        <v>5.7718461538461538E-2</v>
      </c>
      <c r="P28" s="34"/>
      <c r="Q28" s="34" t="b">
        <f>+A28=datos!C22</f>
        <v>1</v>
      </c>
      <c r="R28" s="34"/>
    </row>
    <row r="29" spans="1:18" s="20" customFormat="1" ht="22.5" x14ac:dyDescent="0.25">
      <c r="A29" s="15" t="s">
        <v>77</v>
      </c>
      <c r="B29" s="16" t="s">
        <v>78</v>
      </c>
      <c r="C29" s="17">
        <f>SUM(C30:C34)</f>
        <v>818591000</v>
      </c>
      <c r="D29" s="17">
        <f t="shared" ref="D29:E29" si="11">SUM(D30:D34)</f>
        <v>0</v>
      </c>
      <c r="E29" s="17">
        <f t="shared" si="11"/>
        <v>0</v>
      </c>
      <c r="F29" s="18">
        <f t="shared" si="4"/>
        <v>818591000</v>
      </c>
      <c r="G29" s="17">
        <f t="shared" ref="G29:H29" si="12">SUM(G30:G34)</f>
        <v>0</v>
      </c>
      <c r="H29" s="17">
        <f t="shared" si="12"/>
        <v>818591000</v>
      </c>
      <c r="I29" s="18">
        <f>+F29-G29-H29</f>
        <v>0</v>
      </c>
      <c r="J29" s="17">
        <f t="shared" ref="J29" si="13">SUM(J30:J34)</f>
        <v>52048809</v>
      </c>
      <c r="K29" s="17">
        <f t="shared" ref="K29:M29" si="14">SUM(K30:K34)</f>
        <v>52048809</v>
      </c>
      <c r="L29" s="17">
        <f t="shared" si="14"/>
        <v>52048809</v>
      </c>
      <c r="M29" s="17">
        <f t="shared" si="14"/>
        <v>52048809</v>
      </c>
      <c r="N29" s="19">
        <f t="shared" si="2"/>
        <v>6.3583412229061886E-2</v>
      </c>
      <c r="O29" s="19">
        <f t="shared" si="3"/>
        <v>6.3583412229061886E-2</v>
      </c>
      <c r="P29" s="34"/>
      <c r="Q29" s="34"/>
      <c r="R29" s="34"/>
    </row>
    <row r="30" spans="1:18" s="20" customFormat="1" ht="11.25" x14ac:dyDescent="0.25">
      <c r="A30" s="10" t="s">
        <v>79</v>
      </c>
      <c r="B30" s="11" t="s">
        <v>80</v>
      </c>
      <c r="C30" s="12">
        <v>248591000</v>
      </c>
      <c r="D30" s="12">
        <v>0</v>
      </c>
      <c r="E30" s="12">
        <v>0</v>
      </c>
      <c r="F30" s="12">
        <v>248591000</v>
      </c>
      <c r="G30" s="12">
        <v>0</v>
      </c>
      <c r="H30" s="12">
        <v>248591000</v>
      </c>
      <c r="I30" s="12">
        <v>0</v>
      </c>
      <c r="J30" s="12">
        <v>15829246</v>
      </c>
      <c r="K30" s="12">
        <v>15829246</v>
      </c>
      <c r="L30" s="12">
        <v>15829246</v>
      </c>
      <c r="M30" s="12">
        <v>15829246</v>
      </c>
      <c r="N30" s="14">
        <f t="shared" si="2"/>
        <v>6.3675861153460911E-2</v>
      </c>
      <c r="O30" s="14">
        <f t="shared" si="3"/>
        <v>6.3675861153460911E-2</v>
      </c>
      <c r="P30" s="34"/>
      <c r="Q30" s="34" t="b">
        <f>+A30=datos!C23</f>
        <v>1</v>
      </c>
      <c r="R30" s="34"/>
    </row>
    <row r="31" spans="1:18" s="20" customFormat="1" ht="11.25" x14ac:dyDescent="0.25">
      <c r="A31" s="10" t="s">
        <v>81</v>
      </c>
      <c r="B31" s="11" t="s">
        <v>82</v>
      </c>
      <c r="C31" s="12">
        <v>100000000</v>
      </c>
      <c r="D31" s="12">
        <v>0</v>
      </c>
      <c r="E31" s="12">
        <v>0</v>
      </c>
      <c r="F31" s="12">
        <v>100000000</v>
      </c>
      <c r="G31" s="12">
        <v>0</v>
      </c>
      <c r="H31" s="12">
        <v>100000000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4">
        <f t="shared" si="2"/>
        <v>0</v>
      </c>
      <c r="O31" s="14">
        <f t="shared" si="3"/>
        <v>0</v>
      </c>
      <c r="P31" s="34"/>
      <c r="Q31" s="34" t="b">
        <f>+A31=datos!C24</f>
        <v>1</v>
      </c>
      <c r="R31" s="34"/>
    </row>
    <row r="32" spans="1:18" x14ac:dyDescent="0.25">
      <c r="A32" s="10" t="s">
        <v>83</v>
      </c>
      <c r="B32" s="11" t="s">
        <v>84</v>
      </c>
      <c r="C32" s="12">
        <v>40000000</v>
      </c>
      <c r="D32" s="12">
        <v>0</v>
      </c>
      <c r="E32" s="12">
        <v>0</v>
      </c>
      <c r="F32" s="12">
        <v>40000000</v>
      </c>
      <c r="G32" s="12">
        <v>0</v>
      </c>
      <c r="H32" s="12">
        <v>40000000</v>
      </c>
      <c r="I32" s="12">
        <v>0</v>
      </c>
      <c r="J32" s="12">
        <v>1418786</v>
      </c>
      <c r="K32" s="12">
        <v>1418786</v>
      </c>
      <c r="L32" s="12">
        <v>1418786</v>
      </c>
      <c r="M32" s="12">
        <v>1418786</v>
      </c>
      <c r="N32" s="14">
        <f t="shared" si="2"/>
        <v>3.5469649999999998E-2</v>
      </c>
      <c r="O32" s="14">
        <f t="shared" si="3"/>
        <v>3.5469649999999998E-2</v>
      </c>
      <c r="P32" s="34"/>
      <c r="Q32" s="34" t="b">
        <f>+A32=datos!C25</f>
        <v>1</v>
      </c>
      <c r="R32" s="34"/>
    </row>
    <row r="33" spans="1:22" x14ac:dyDescent="0.25">
      <c r="A33" s="10" t="s">
        <v>85</v>
      </c>
      <c r="B33" s="11" t="s">
        <v>86</v>
      </c>
      <c r="C33" s="12">
        <v>320000000</v>
      </c>
      <c r="D33" s="12">
        <v>0</v>
      </c>
      <c r="E33" s="12">
        <v>0</v>
      </c>
      <c r="F33" s="12">
        <v>320000000</v>
      </c>
      <c r="G33" s="12">
        <v>0</v>
      </c>
      <c r="H33" s="12">
        <v>320000000</v>
      </c>
      <c r="I33" s="12">
        <v>0</v>
      </c>
      <c r="J33" s="12">
        <v>27596628</v>
      </c>
      <c r="K33" s="12">
        <v>27596628</v>
      </c>
      <c r="L33" s="12">
        <v>27596628</v>
      </c>
      <c r="M33" s="12">
        <v>27596628</v>
      </c>
      <c r="N33" s="14">
        <f t="shared" si="2"/>
        <v>8.6239462500000003E-2</v>
      </c>
      <c r="O33" s="14">
        <f t="shared" si="3"/>
        <v>8.6239462500000003E-2</v>
      </c>
      <c r="P33" s="34"/>
      <c r="Q33" s="34" t="b">
        <f>+A33=datos!C26</f>
        <v>1</v>
      </c>
      <c r="R33" s="34"/>
    </row>
    <row r="34" spans="1:22" x14ac:dyDescent="0.25">
      <c r="A34" s="10" t="s">
        <v>87</v>
      </c>
      <c r="B34" s="11" t="s">
        <v>88</v>
      </c>
      <c r="C34" s="12">
        <v>110000000</v>
      </c>
      <c r="D34" s="12">
        <v>0</v>
      </c>
      <c r="E34" s="12">
        <v>0</v>
      </c>
      <c r="F34" s="12">
        <v>110000000</v>
      </c>
      <c r="G34" s="12">
        <v>0</v>
      </c>
      <c r="H34" s="12">
        <v>110000000</v>
      </c>
      <c r="I34" s="12">
        <v>0</v>
      </c>
      <c r="J34" s="12">
        <v>7204149</v>
      </c>
      <c r="K34" s="12">
        <v>7204149</v>
      </c>
      <c r="L34" s="12">
        <v>7204149</v>
      </c>
      <c r="M34" s="12">
        <v>7204149</v>
      </c>
      <c r="N34" s="14">
        <f t="shared" si="2"/>
        <v>6.5492263636363637E-2</v>
      </c>
      <c r="O34" s="14">
        <f t="shared" si="3"/>
        <v>6.5492263636363637E-2</v>
      </c>
      <c r="P34" s="34"/>
      <c r="Q34" s="34" t="b">
        <f>+A34=datos!C27</f>
        <v>1</v>
      </c>
      <c r="R34" s="34"/>
    </row>
    <row r="35" spans="1:22" ht="22.5" x14ac:dyDescent="0.25">
      <c r="A35" s="10" t="s">
        <v>148</v>
      </c>
      <c r="B35" s="11" t="s">
        <v>89</v>
      </c>
      <c r="C35" s="12">
        <v>789551000</v>
      </c>
      <c r="D35" s="12">
        <v>0</v>
      </c>
      <c r="E35" s="12">
        <v>0</v>
      </c>
      <c r="F35" s="13">
        <v>789551000</v>
      </c>
      <c r="G35" s="12">
        <v>789551000</v>
      </c>
      <c r="H35" s="12">
        <v>0</v>
      </c>
      <c r="I35" s="13">
        <v>0</v>
      </c>
      <c r="J35" s="12">
        <v>0</v>
      </c>
      <c r="K35" s="12">
        <v>0</v>
      </c>
      <c r="L35" s="12">
        <v>0</v>
      </c>
      <c r="M35" s="12">
        <v>0</v>
      </c>
      <c r="N35" s="14">
        <f t="shared" si="2"/>
        <v>0</v>
      </c>
      <c r="O35" s="14">
        <f t="shared" si="3"/>
        <v>0</v>
      </c>
      <c r="P35" s="34"/>
      <c r="Q35" s="34" t="b">
        <f>+A35=datos!C28</f>
        <v>0</v>
      </c>
      <c r="R35" s="34"/>
    </row>
    <row r="36" spans="1:22" s="3" customFormat="1" x14ac:dyDescent="0.25">
      <c r="A36" s="73" t="s">
        <v>23</v>
      </c>
      <c r="B36" s="73"/>
      <c r="C36" s="7">
        <f>+C37+C40</f>
        <v>10288300000</v>
      </c>
      <c r="D36" s="7">
        <f>+D37+D40</f>
        <v>0</v>
      </c>
      <c r="E36" s="7">
        <f t="shared" ref="E36:M36" si="15">+E37+E40</f>
        <v>0</v>
      </c>
      <c r="F36" s="7">
        <f>+F37+F40</f>
        <v>10288300000</v>
      </c>
      <c r="G36" s="7">
        <f t="shared" si="15"/>
        <v>0</v>
      </c>
      <c r="H36" s="7">
        <f>+H37+H40</f>
        <v>6204528420.04</v>
      </c>
      <c r="I36" s="7">
        <f t="shared" si="15"/>
        <v>4083771579.96</v>
      </c>
      <c r="J36" s="7">
        <f t="shared" si="15"/>
        <v>5492919699.79</v>
      </c>
      <c r="K36" s="7">
        <f t="shared" si="15"/>
        <v>2019859559.0599999</v>
      </c>
      <c r="L36" s="7">
        <f t="shared" si="15"/>
        <v>2019081085.1900001</v>
      </c>
      <c r="M36" s="7">
        <f t="shared" si="15"/>
        <v>2018383679.1900001</v>
      </c>
      <c r="N36" s="8">
        <f t="shared" si="2"/>
        <v>0.53389964326370731</v>
      </c>
      <c r="O36" s="9">
        <f t="shared" si="3"/>
        <v>0.19632588076358581</v>
      </c>
      <c r="P36" s="34"/>
      <c r="Q36" s="34"/>
      <c r="R36" s="34"/>
      <c r="S36" s="20"/>
      <c r="T36" s="20"/>
      <c r="U36" s="20"/>
      <c r="V36" s="20"/>
    </row>
    <row r="37" spans="1:22" x14ac:dyDescent="0.25">
      <c r="A37" s="15" t="s">
        <v>90</v>
      </c>
      <c r="B37" s="16" t="s">
        <v>91</v>
      </c>
      <c r="C37" s="17">
        <f>+C38</f>
        <v>60000000</v>
      </c>
      <c r="D37" s="17">
        <f t="shared" ref="D37:E37" si="16">+D38</f>
        <v>0</v>
      </c>
      <c r="E37" s="17">
        <f t="shared" si="16"/>
        <v>0</v>
      </c>
      <c r="F37" s="18">
        <f t="shared" ref="F37:F50" si="17">+C37+D37-E37</f>
        <v>60000000</v>
      </c>
      <c r="G37" s="17">
        <f t="shared" ref="G37:H37" si="18">+G38</f>
        <v>0</v>
      </c>
      <c r="H37" s="17">
        <f t="shared" si="18"/>
        <v>46023012</v>
      </c>
      <c r="I37" s="18">
        <f t="shared" ref="I37:I50" si="19">+F37-G37-H37</f>
        <v>13976988</v>
      </c>
      <c r="J37" s="17">
        <f t="shared" ref="J37:M37" si="20">+J38</f>
        <v>46023012</v>
      </c>
      <c r="K37" s="17">
        <f t="shared" si="20"/>
        <v>0</v>
      </c>
      <c r="L37" s="17">
        <f t="shared" si="20"/>
        <v>0</v>
      </c>
      <c r="M37" s="17">
        <f t="shared" si="20"/>
        <v>0</v>
      </c>
      <c r="N37" s="19">
        <f t="shared" si="2"/>
        <v>0.76705020000000002</v>
      </c>
      <c r="O37" s="19">
        <f t="shared" si="3"/>
        <v>0</v>
      </c>
      <c r="P37" s="34"/>
      <c r="Q37" s="34"/>
      <c r="R37" s="34"/>
    </row>
    <row r="38" spans="1:22" x14ac:dyDescent="0.25">
      <c r="A38" s="15" t="s">
        <v>92</v>
      </c>
      <c r="B38" s="16" t="s">
        <v>93</v>
      </c>
      <c r="C38" s="17">
        <f>SUM(C39:C39)</f>
        <v>60000000</v>
      </c>
      <c r="D38" s="17">
        <f>SUM(D39:D39)</f>
        <v>0</v>
      </c>
      <c r="E38" s="17">
        <f>SUM(E39:E39)</f>
        <v>0</v>
      </c>
      <c r="F38" s="18">
        <f t="shared" si="17"/>
        <v>60000000</v>
      </c>
      <c r="G38" s="17">
        <f>SUM(G39:G39)</f>
        <v>0</v>
      </c>
      <c r="H38" s="17">
        <f>SUM(H39:H39)</f>
        <v>46023012</v>
      </c>
      <c r="I38" s="18">
        <f t="shared" si="19"/>
        <v>13976988</v>
      </c>
      <c r="J38" s="17">
        <f>SUM(J39:J39)</f>
        <v>46023012</v>
      </c>
      <c r="K38" s="17">
        <f>SUM(K39:K39)</f>
        <v>0</v>
      </c>
      <c r="L38" s="17">
        <f>SUM(L39:L39)</f>
        <v>0</v>
      </c>
      <c r="M38" s="17">
        <f>SUM(M39:M39)</f>
        <v>0</v>
      </c>
      <c r="N38" s="19">
        <f t="shared" si="2"/>
        <v>0.76705020000000002</v>
      </c>
      <c r="O38" s="19">
        <f t="shared" si="3"/>
        <v>0</v>
      </c>
      <c r="P38" s="34"/>
      <c r="Q38" s="34"/>
      <c r="R38" s="34"/>
    </row>
    <row r="39" spans="1:22" ht="22.5" x14ac:dyDescent="0.25">
      <c r="A39" s="10" t="s">
        <v>222</v>
      </c>
      <c r="B39" s="11" t="s">
        <v>223</v>
      </c>
      <c r="C39" s="12">
        <v>60000000</v>
      </c>
      <c r="D39" s="12">
        <v>0</v>
      </c>
      <c r="E39" s="12">
        <v>0</v>
      </c>
      <c r="F39" s="12">
        <v>60000000</v>
      </c>
      <c r="G39" s="12">
        <v>0</v>
      </c>
      <c r="H39" s="12">
        <v>46023012</v>
      </c>
      <c r="I39" s="12">
        <v>13976988</v>
      </c>
      <c r="J39" s="12">
        <v>46023012</v>
      </c>
      <c r="K39" s="12">
        <v>0</v>
      </c>
      <c r="L39" s="12">
        <v>0</v>
      </c>
      <c r="M39" s="12">
        <v>0</v>
      </c>
      <c r="N39" s="14">
        <f t="shared" si="2"/>
        <v>0.76705020000000002</v>
      </c>
      <c r="O39" s="14">
        <f t="shared" si="3"/>
        <v>0</v>
      </c>
      <c r="P39" s="34"/>
      <c r="Q39" s="34" t="b">
        <f>+A39=datos!C28</f>
        <v>1</v>
      </c>
      <c r="R39" s="34"/>
    </row>
    <row r="40" spans="1:22" x14ac:dyDescent="0.25">
      <c r="A40" s="15" t="s">
        <v>94</v>
      </c>
      <c r="B40" s="16" t="s">
        <v>95</v>
      </c>
      <c r="C40" s="17">
        <f>+C41+C50</f>
        <v>10228300000</v>
      </c>
      <c r="D40" s="17">
        <f t="shared" ref="D40:E40" si="21">+D41+D50</f>
        <v>0</v>
      </c>
      <c r="E40" s="17">
        <f t="shared" si="21"/>
        <v>0</v>
      </c>
      <c r="F40" s="18">
        <f t="shared" si="17"/>
        <v>10228300000</v>
      </c>
      <c r="G40" s="17">
        <f t="shared" ref="G40:H40" si="22">+G41+G50</f>
        <v>0</v>
      </c>
      <c r="H40" s="17">
        <f t="shared" si="22"/>
        <v>6158505408.04</v>
      </c>
      <c r="I40" s="18">
        <f t="shared" si="19"/>
        <v>4069794591.96</v>
      </c>
      <c r="J40" s="17">
        <f t="shared" ref="J40:M40" si="23">+J41+J50</f>
        <v>5446896687.79</v>
      </c>
      <c r="K40" s="17">
        <f t="shared" si="23"/>
        <v>2019859559.0599999</v>
      </c>
      <c r="L40" s="17">
        <f t="shared" si="23"/>
        <v>2019081085.1900001</v>
      </c>
      <c r="M40" s="17">
        <f t="shared" si="23"/>
        <v>2018383679.1900001</v>
      </c>
      <c r="N40" s="19">
        <f t="shared" si="2"/>
        <v>0.5325319640399675</v>
      </c>
      <c r="O40" s="19">
        <f t="shared" si="3"/>
        <v>0.19747754358593314</v>
      </c>
      <c r="P40" s="34"/>
      <c r="Q40" s="34"/>
      <c r="R40" s="34"/>
    </row>
    <row r="41" spans="1:22" x14ac:dyDescent="0.25">
      <c r="A41" s="15" t="s">
        <v>96</v>
      </c>
      <c r="B41" s="16" t="s">
        <v>97</v>
      </c>
      <c r="C41" s="17">
        <f>SUM(C42:C49)</f>
        <v>984300000</v>
      </c>
      <c r="D41" s="17">
        <f t="shared" ref="D41:H41" si="24">SUM(D42:D49)</f>
        <v>0</v>
      </c>
      <c r="E41" s="17">
        <f t="shared" si="24"/>
        <v>0</v>
      </c>
      <c r="F41" s="18">
        <f>+C41+D41-E41</f>
        <v>984300000</v>
      </c>
      <c r="G41" s="17">
        <f t="shared" si="24"/>
        <v>0</v>
      </c>
      <c r="H41" s="17">
        <f t="shared" si="24"/>
        <v>227381546</v>
      </c>
      <c r="I41" s="18">
        <f t="shared" si="19"/>
        <v>756918454</v>
      </c>
      <c r="J41" s="17">
        <f t="shared" ref="J41" si="25">SUM(J42:J49)</f>
        <v>227381546</v>
      </c>
      <c r="K41" s="17">
        <f t="shared" ref="K41:M41" si="26">SUM(K42:K49)</f>
        <v>403813.19</v>
      </c>
      <c r="L41" s="17">
        <f t="shared" si="26"/>
        <v>403813.19</v>
      </c>
      <c r="M41" s="17">
        <f t="shared" si="26"/>
        <v>403813.19</v>
      </c>
      <c r="N41" s="19">
        <f t="shared" si="2"/>
        <v>0.23100837752717668</v>
      </c>
      <c r="O41" s="19">
        <f t="shared" si="3"/>
        <v>4.1025418063598499E-4</v>
      </c>
      <c r="P41" s="34"/>
      <c r="Q41" s="34"/>
      <c r="R41" s="34"/>
    </row>
    <row r="42" spans="1:22" ht="33.75" x14ac:dyDescent="0.25">
      <c r="A42" s="10" t="s">
        <v>226</v>
      </c>
      <c r="B42" s="11" t="s">
        <v>227</v>
      </c>
      <c r="C42" s="12">
        <v>1000000</v>
      </c>
      <c r="D42" s="12">
        <v>0</v>
      </c>
      <c r="E42" s="12">
        <v>0</v>
      </c>
      <c r="F42" s="12">
        <v>1000000</v>
      </c>
      <c r="G42" s="12">
        <v>0</v>
      </c>
      <c r="H42" s="12">
        <v>0</v>
      </c>
      <c r="I42" s="12">
        <v>1000000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 t="b">
        <f>+A42=datos!C30</f>
        <v>1</v>
      </c>
      <c r="R42" s="34"/>
    </row>
    <row r="43" spans="1:22" x14ac:dyDescent="0.25">
      <c r="A43" s="10" t="s">
        <v>228</v>
      </c>
      <c r="B43" s="11" t="s">
        <v>229</v>
      </c>
      <c r="C43" s="12">
        <v>14000000</v>
      </c>
      <c r="D43" s="12">
        <v>0</v>
      </c>
      <c r="E43" s="12">
        <v>0</v>
      </c>
      <c r="F43" s="12">
        <v>14000000</v>
      </c>
      <c r="G43" s="12">
        <v>0</v>
      </c>
      <c r="H43" s="12">
        <v>0</v>
      </c>
      <c r="I43" s="12">
        <v>14000000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/>
      <c r="Q43" s="34" t="b">
        <f>+A43=datos!C31</f>
        <v>1</v>
      </c>
      <c r="R43" s="34"/>
    </row>
    <row r="44" spans="1:22" ht="22.5" x14ac:dyDescent="0.25">
      <c r="A44" s="10" t="s">
        <v>230</v>
      </c>
      <c r="B44" s="11" t="s">
        <v>231</v>
      </c>
      <c r="C44" s="12">
        <v>25000000</v>
      </c>
      <c r="D44" s="12">
        <v>0</v>
      </c>
      <c r="E44" s="12">
        <v>0</v>
      </c>
      <c r="F44" s="12">
        <v>25000000</v>
      </c>
      <c r="G44" s="12">
        <v>0</v>
      </c>
      <c r="H44" s="12">
        <v>0</v>
      </c>
      <c r="I44" s="12">
        <v>25000000</v>
      </c>
      <c r="J44" s="12">
        <v>0</v>
      </c>
      <c r="K44" s="12">
        <v>0</v>
      </c>
      <c r="L44" s="12">
        <v>0</v>
      </c>
      <c r="M44" s="12">
        <v>0</v>
      </c>
      <c r="N44" s="14">
        <f t="shared" si="2"/>
        <v>0</v>
      </c>
      <c r="O44" s="14">
        <f t="shared" si="3"/>
        <v>0</v>
      </c>
      <c r="P44" s="34"/>
      <c r="Q44" s="34" t="b">
        <f>+A44=datos!C32</f>
        <v>1</v>
      </c>
      <c r="R44" s="34"/>
    </row>
    <row r="45" spans="1:22" s="20" customFormat="1" ht="22.5" x14ac:dyDescent="0.25">
      <c r="A45" s="10" t="s">
        <v>232</v>
      </c>
      <c r="B45" s="11" t="s">
        <v>233</v>
      </c>
      <c r="C45" s="12">
        <v>31000000</v>
      </c>
      <c r="D45" s="12">
        <v>0</v>
      </c>
      <c r="E45" s="12">
        <v>0</v>
      </c>
      <c r="F45" s="12">
        <v>31000000</v>
      </c>
      <c r="G45" s="12">
        <v>0</v>
      </c>
      <c r="H45" s="12">
        <v>17381546</v>
      </c>
      <c r="I45" s="12">
        <v>13618454</v>
      </c>
      <c r="J45" s="12">
        <v>17381546</v>
      </c>
      <c r="K45" s="12">
        <v>403813.19</v>
      </c>
      <c r="L45" s="12">
        <v>403813.19</v>
      </c>
      <c r="M45" s="12">
        <v>403813.19</v>
      </c>
      <c r="N45" s="14">
        <f t="shared" si="2"/>
        <v>0.5606950322580645</v>
      </c>
      <c r="O45" s="14">
        <f t="shared" si="3"/>
        <v>1.3026231935483872E-2</v>
      </c>
      <c r="P45" s="34"/>
      <c r="Q45" s="34" t="b">
        <f>+A45=datos!C33</f>
        <v>1</v>
      </c>
      <c r="R45" s="34"/>
    </row>
    <row r="46" spans="1:22" s="20" customFormat="1" ht="22.5" x14ac:dyDescent="0.25">
      <c r="A46" s="10" t="s">
        <v>316</v>
      </c>
      <c r="B46" s="11" t="s">
        <v>317</v>
      </c>
      <c r="C46" s="12">
        <v>50000000</v>
      </c>
      <c r="D46" s="12">
        <v>0</v>
      </c>
      <c r="E46" s="12">
        <v>0</v>
      </c>
      <c r="F46" s="12">
        <v>50000000</v>
      </c>
      <c r="G46" s="12">
        <v>0</v>
      </c>
      <c r="H46" s="12">
        <v>0</v>
      </c>
      <c r="I46" s="12">
        <v>50000000</v>
      </c>
      <c r="J46" s="12">
        <v>0</v>
      </c>
      <c r="K46" s="12">
        <v>0</v>
      </c>
      <c r="L46" s="12">
        <v>0</v>
      </c>
      <c r="M46" s="12">
        <v>0</v>
      </c>
      <c r="N46" s="14">
        <f t="shared" si="2"/>
        <v>0</v>
      </c>
      <c r="O46" s="14">
        <f t="shared" si="3"/>
        <v>0</v>
      </c>
      <c r="P46" s="34"/>
      <c r="Q46" s="34" t="b">
        <f>+A46=datos!C35</f>
        <v>0</v>
      </c>
      <c r="R46" s="34"/>
    </row>
    <row r="47" spans="1:22" s="20" customFormat="1" ht="11.25" x14ac:dyDescent="0.25">
      <c r="A47" s="10" t="s">
        <v>234</v>
      </c>
      <c r="B47" s="11" t="s">
        <v>235</v>
      </c>
      <c r="C47" s="12">
        <v>5300000</v>
      </c>
      <c r="D47" s="12">
        <v>0</v>
      </c>
      <c r="E47" s="12">
        <v>0</v>
      </c>
      <c r="F47" s="12">
        <v>5300000</v>
      </c>
      <c r="G47" s="12">
        <v>0</v>
      </c>
      <c r="H47" s="12">
        <v>0</v>
      </c>
      <c r="I47" s="12">
        <v>5300000</v>
      </c>
      <c r="J47" s="12">
        <v>0</v>
      </c>
      <c r="K47" s="12">
        <v>0</v>
      </c>
      <c r="L47" s="12">
        <v>0</v>
      </c>
      <c r="M47" s="12">
        <v>0</v>
      </c>
      <c r="N47" s="14">
        <f t="shared" si="2"/>
        <v>0</v>
      </c>
      <c r="O47" s="14">
        <f t="shared" si="3"/>
        <v>0</v>
      </c>
      <c r="P47" s="34"/>
      <c r="Q47" s="34" t="b">
        <f>+A47=datos!C35</f>
        <v>1</v>
      </c>
      <c r="R47" s="34"/>
    </row>
    <row r="48" spans="1:22" s="20" customFormat="1" ht="22.5" x14ac:dyDescent="0.25">
      <c r="A48" s="10" t="s">
        <v>236</v>
      </c>
      <c r="B48" s="11" t="s">
        <v>223</v>
      </c>
      <c r="C48" s="12">
        <v>58000000</v>
      </c>
      <c r="D48" s="12">
        <v>0</v>
      </c>
      <c r="E48" s="12">
        <v>0</v>
      </c>
      <c r="F48" s="12">
        <v>58000000</v>
      </c>
      <c r="G48" s="12">
        <v>0</v>
      </c>
      <c r="H48" s="12">
        <v>0</v>
      </c>
      <c r="I48" s="12">
        <v>58000000</v>
      </c>
      <c r="J48" s="12">
        <v>0</v>
      </c>
      <c r="K48" s="12">
        <v>0</v>
      </c>
      <c r="L48" s="12">
        <v>0</v>
      </c>
      <c r="M48" s="12">
        <v>0</v>
      </c>
      <c r="N48" s="14">
        <f t="shared" si="2"/>
        <v>0</v>
      </c>
      <c r="O48" s="14">
        <f t="shared" si="3"/>
        <v>0</v>
      </c>
      <c r="P48" s="34"/>
      <c r="Q48" s="34" t="b">
        <f>+A48=datos!C36</f>
        <v>1</v>
      </c>
      <c r="R48" s="34"/>
    </row>
    <row r="49" spans="1:18" s="20" customFormat="1" ht="22.5" x14ac:dyDescent="0.25">
      <c r="A49" s="10" t="s">
        <v>237</v>
      </c>
      <c r="B49" s="11" t="s">
        <v>238</v>
      </c>
      <c r="C49" s="12">
        <v>800000000</v>
      </c>
      <c r="D49" s="12">
        <v>0</v>
      </c>
      <c r="E49" s="12">
        <v>0</v>
      </c>
      <c r="F49" s="12">
        <v>800000000</v>
      </c>
      <c r="G49" s="12">
        <v>0</v>
      </c>
      <c r="H49" s="12">
        <v>210000000</v>
      </c>
      <c r="I49" s="12">
        <v>590000000</v>
      </c>
      <c r="J49" s="12">
        <v>210000000</v>
      </c>
      <c r="K49" s="12">
        <v>0</v>
      </c>
      <c r="L49" s="12">
        <v>0</v>
      </c>
      <c r="M49" s="12">
        <v>0</v>
      </c>
      <c r="N49" s="14">
        <f t="shared" si="2"/>
        <v>0.26250000000000001</v>
      </c>
      <c r="O49" s="14">
        <f t="shared" si="3"/>
        <v>0</v>
      </c>
      <c r="P49" s="34"/>
      <c r="Q49" s="34" t="b">
        <f>+A49=datos!C37</f>
        <v>1</v>
      </c>
      <c r="R49" s="34"/>
    </row>
    <row r="50" spans="1:18" s="20" customFormat="1" ht="11.25" x14ac:dyDescent="0.25">
      <c r="A50" s="15" t="s">
        <v>98</v>
      </c>
      <c r="B50" s="16" t="s">
        <v>99</v>
      </c>
      <c r="C50" s="17">
        <f>SUM(C51:C67)</f>
        <v>9244000000</v>
      </c>
      <c r="D50" s="17">
        <f>SUM(D51:D67)</f>
        <v>0</v>
      </c>
      <c r="E50" s="17">
        <f>SUM(E51:E67)</f>
        <v>0</v>
      </c>
      <c r="F50" s="18">
        <f t="shared" si="17"/>
        <v>9244000000</v>
      </c>
      <c r="G50" s="17">
        <f>SUM(G51:G67)</f>
        <v>0</v>
      </c>
      <c r="H50" s="17">
        <f>SUM(H51:H67)</f>
        <v>5931123862.04</v>
      </c>
      <c r="I50" s="18">
        <f t="shared" si="19"/>
        <v>3312876137.96</v>
      </c>
      <c r="J50" s="17">
        <f>SUM(J51:J67)</f>
        <v>5219515141.79</v>
      </c>
      <c r="K50" s="17">
        <f>SUM(K51:K67)</f>
        <v>2019455745.8699999</v>
      </c>
      <c r="L50" s="17">
        <f>SUM(L51:L67)</f>
        <v>2018677272</v>
      </c>
      <c r="M50" s="17">
        <f>SUM(M51:M67)</f>
        <v>2017979866</v>
      </c>
      <c r="N50" s="19">
        <f t="shared" si="2"/>
        <v>0.56463815899935088</v>
      </c>
      <c r="O50" s="19">
        <f t="shared" si="3"/>
        <v>0.2184612446852012</v>
      </c>
      <c r="P50" s="34"/>
      <c r="Q50" s="34"/>
      <c r="R50" s="34"/>
    </row>
    <row r="51" spans="1:18" s="20" customFormat="1" ht="22.5" x14ac:dyDescent="0.25">
      <c r="A51" s="10" t="s">
        <v>239</v>
      </c>
      <c r="B51" s="11" t="s">
        <v>240</v>
      </c>
      <c r="C51" s="12">
        <v>1000000</v>
      </c>
      <c r="D51" s="12">
        <v>0</v>
      </c>
      <c r="E51" s="12">
        <v>0</v>
      </c>
      <c r="F51" s="12">
        <v>1000000</v>
      </c>
      <c r="G51" s="12">
        <v>0</v>
      </c>
      <c r="H51" s="12">
        <v>0</v>
      </c>
      <c r="I51" s="12">
        <v>1000000</v>
      </c>
      <c r="J51" s="12">
        <v>0</v>
      </c>
      <c r="K51" s="12">
        <v>0</v>
      </c>
      <c r="L51" s="12">
        <v>0</v>
      </c>
      <c r="M51" s="12">
        <v>0</v>
      </c>
      <c r="N51" s="14">
        <f t="shared" si="2"/>
        <v>0</v>
      </c>
      <c r="O51" s="14">
        <f t="shared" si="3"/>
        <v>0</v>
      </c>
      <c r="P51" s="34"/>
      <c r="Q51" s="34" t="b">
        <f>+A51=datos!C38</f>
        <v>1</v>
      </c>
      <c r="R51" s="34"/>
    </row>
    <row r="52" spans="1:18" s="20" customFormat="1" ht="15" customHeight="1" x14ac:dyDescent="0.25">
      <c r="A52" s="10" t="s">
        <v>241</v>
      </c>
      <c r="B52" s="11" t="s">
        <v>242</v>
      </c>
      <c r="C52" s="12">
        <v>893000000</v>
      </c>
      <c r="D52" s="12">
        <v>0</v>
      </c>
      <c r="E52" s="12">
        <v>0</v>
      </c>
      <c r="F52" s="12">
        <v>893000000</v>
      </c>
      <c r="G52" s="12">
        <v>0</v>
      </c>
      <c r="H52" s="12">
        <v>388944015</v>
      </c>
      <c r="I52" s="12">
        <v>504055985</v>
      </c>
      <c r="J52" s="12">
        <v>388944015</v>
      </c>
      <c r="K52" s="12">
        <v>0</v>
      </c>
      <c r="L52" s="12">
        <v>0</v>
      </c>
      <c r="M52" s="12">
        <v>0</v>
      </c>
      <c r="N52" s="14">
        <f t="shared" si="2"/>
        <v>0.43554760918253077</v>
      </c>
      <c r="O52" s="14">
        <f t="shared" si="3"/>
        <v>0</v>
      </c>
      <c r="P52" s="34"/>
      <c r="Q52" s="34" t="b">
        <f>+A52=datos!C39</f>
        <v>1</v>
      </c>
      <c r="R52" s="34"/>
    </row>
    <row r="53" spans="1:18" s="20" customFormat="1" ht="13.5" customHeight="1" x14ac:dyDescent="0.25">
      <c r="A53" s="10" t="s">
        <v>309</v>
      </c>
      <c r="B53" s="11" t="s">
        <v>310</v>
      </c>
      <c r="C53" s="12">
        <v>1000000</v>
      </c>
      <c r="D53" s="12">
        <v>0</v>
      </c>
      <c r="E53" s="12">
        <v>0</v>
      </c>
      <c r="F53" s="12">
        <v>1000000</v>
      </c>
      <c r="G53" s="12">
        <v>0</v>
      </c>
      <c r="H53" s="12">
        <v>0</v>
      </c>
      <c r="I53" s="12">
        <v>1000000</v>
      </c>
      <c r="J53" s="12">
        <v>0</v>
      </c>
      <c r="K53" s="12">
        <v>0</v>
      </c>
      <c r="L53" s="12">
        <v>0</v>
      </c>
      <c r="M53" s="12">
        <v>0</v>
      </c>
      <c r="N53" s="14">
        <f t="shared" si="2"/>
        <v>0</v>
      </c>
      <c r="O53" s="14">
        <f t="shared" si="3"/>
        <v>0</v>
      </c>
      <c r="P53" s="34"/>
      <c r="Q53" s="34" t="b">
        <f>+A53=datos!C40</f>
        <v>1</v>
      </c>
      <c r="R53" s="34"/>
    </row>
    <row r="54" spans="1:18" s="20" customFormat="1" ht="11.25" x14ac:dyDescent="0.25">
      <c r="A54" s="10" t="s">
        <v>243</v>
      </c>
      <c r="B54" s="11" t="s">
        <v>244</v>
      </c>
      <c r="C54" s="12">
        <v>28000000</v>
      </c>
      <c r="D54" s="12">
        <v>0</v>
      </c>
      <c r="E54" s="12">
        <v>0</v>
      </c>
      <c r="F54" s="12">
        <v>28000000</v>
      </c>
      <c r="G54" s="12">
        <v>0</v>
      </c>
      <c r="H54" s="12">
        <v>15757123</v>
      </c>
      <c r="I54" s="12">
        <v>12242877</v>
      </c>
      <c r="J54" s="12">
        <v>15757123</v>
      </c>
      <c r="K54" s="12">
        <v>0</v>
      </c>
      <c r="L54" s="12">
        <v>0</v>
      </c>
      <c r="M54" s="12">
        <v>0</v>
      </c>
      <c r="N54" s="14">
        <f t="shared" si="2"/>
        <v>0.5627543928571429</v>
      </c>
      <c r="O54" s="14">
        <f t="shared" si="3"/>
        <v>0</v>
      </c>
      <c r="P54" s="34"/>
      <c r="Q54" s="34" t="b">
        <f>+A54=datos!C40</f>
        <v>0</v>
      </c>
      <c r="R54" s="34"/>
    </row>
    <row r="55" spans="1:18" s="20" customFormat="1" ht="22.5" x14ac:dyDescent="0.25">
      <c r="A55" s="10" t="s">
        <v>245</v>
      </c>
      <c r="B55" s="11" t="s">
        <v>246</v>
      </c>
      <c r="C55" s="12">
        <v>100000000</v>
      </c>
      <c r="D55" s="12">
        <v>0</v>
      </c>
      <c r="E55" s="12">
        <v>0</v>
      </c>
      <c r="F55" s="12">
        <v>100000000</v>
      </c>
      <c r="G55" s="12">
        <v>0</v>
      </c>
      <c r="H55" s="12">
        <v>100000000</v>
      </c>
      <c r="I55" s="12">
        <v>0</v>
      </c>
      <c r="J55" s="12">
        <v>5551910</v>
      </c>
      <c r="K55" s="12">
        <v>5551910</v>
      </c>
      <c r="L55" s="12">
        <v>5551910</v>
      </c>
      <c r="M55" s="12">
        <v>5551910</v>
      </c>
      <c r="N55" s="14">
        <f t="shared" si="2"/>
        <v>5.5519100000000002E-2</v>
      </c>
      <c r="O55" s="14">
        <f t="shared" si="3"/>
        <v>5.5519100000000002E-2</v>
      </c>
      <c r="P55" s="34"/>
      <c r="Q55" s="34" t="b">
        <f>+A55=datos!C41</f>
        <v>0</v>
      </c>
      <c r="R55" s="34"/>
    </row>
    <row r="56" spans="1:18" s="20" customFormat="1" ht="14.25" customHeight="1" x14ac:dyDescent="0.25">
      <c r="A56" s="10" t="s">
        <v>247</v>
      </c>
      <c r="B56" s="11" t="s">
        <v>248</v>
      </c>
      <c r="C56" s="12">
        <v>175000000</v>
      </c>
      <c r="D56" s="12">
        <v>0</v>
      </c>
      <c r="E56" s="12">
        <v>0</v>
      </c>
      <c r="F56" s="12">
        <v>175000000</v>
      </c>
      <c r="G56" s="12">
        <v>0</v>
      </c>
      <c r="H56" s="12">
        <v>0</v>
      </c>
      <c r="I56" s="12">
        <v>175000000</v>
      </c>
      <c r="J56" s="12">
        <v>0</v>
      </c>
      <c r="K56" s="12">
        <v>0</v>
      </c>
      <c r="L56" s="12">
        <v>0</v>
      </c>
      <c r="M56" s="12">
        <v>0</v>
      </c>
      <c r="N56" s="14">
        <f t="shared" si="2"/>
        <v>0</v>
      </c>
      <c r="O56" s="14">
        <f t="shared" si="3"/>
        <v>0</v>
      </c>
      <c r="P56" s="34"/>
      <c r="Q56" s="34" t="b">
        <f>+A56=datos!C42</f>
        <v>0</v>
      </c>
      <c r="R56" s="34"/>
    </row>
    <row r="57" spans="1:18" s="20" customFormat="1" ht="12.75" customHeight="1" x14ac:dyDescent="0.25">
      <c r="A57" s="10" t="s">
        <v>249</v>
      </c>
      <c r="B57" s="11" t="s">
        <v>250</v>
      </c>
      <c r="C57" s="12">
        <v>3680000000</v>
      </c>
      <c r="D57" s="12">
        <v>0</v>
      </c>
      <c r="E57" s="12">
        <v>0</v>
      </c>
      <c r="F57" s="12">
        <v>3680000000</v>
      </c>
      <c r="G57" s="12">
        <v>0</v>
      </c>
      <c r="H57" s="12">
        <v>2094595965</v>
      </c>
      <c r="I57" s="12">
        <v>1585404035</v>
      </c>
      <c r="J57" s="12">
        <v>2094595965</v>
      </c>
      <c r="K57" s="12">
        <v>1993256126</v>
      </c>
      <c r="L57" s="12">
        <v>1993256126</v>
      </c>
      <c r="M57" s="12">
        <v>1993256126</v>
      </c>
      <c r="N57" s="14">
        <f t="shared" si="2"/>
        <v>0.56918368614130432</v>
      </c>
      <c r="O57" s="14">
        <f t="shared" si="3"/>
        <v>0.54164568641304345</v>
      </c>
      <c r="P57" s="34"/>
      <c r="Q57" s="34" t="b">
        <f>+A57=datos!C43</f>
        <v>0</v>
      </c>
      <c r="R57" s="34"/>
    </row>
    <row r="58" spans="1:18" s="20" customFormat="1" ht="13.5" customHeight="1" x14ac:dyDescent="0.25">
      <c r="A58" s="10" t="s">
        <v>251</v>
      </c>
      <c r="B58" s="11" t="s">
        <v>252</v>
      </c>
      <c r="C58" s="12">
        <v>984000000</v>
      </c>
      <c r="D58" s="12">
        <v>0</v>
      </c>
      <c r="E58" s="12">
        <v>0</v>
      </c>
      <c r="F58" s="12">
        <v>984000000</v>
      </c>
      <c r="G58" s="12">
        <v>0</v>
      </c>
      <c r="H58" s="12">
        <v>940862000</v>
      </c>
      <c r="I58" s="12">
        <v>43138000</v>
      </c>
      <c r="J58" s="12">
        <v>940862000</v>
      </c>
      <c r="K58" s="12">
        <v>10683333</v>
      </c>
      <c r="L58" s="12">
        <v>10683333</v>
      </c>
      <c r="M58" s="12">
        <v>10683333</v>
      </c>
      <c r="N58" s="14">
        <f t="shared" si="2"/>
        <v>0.95616056910569103</v>
      </c>
      <c r="O58" s="14">
        <f t="shared" si="3"/>
        <v>1.0857045731707317E-2</v>
      </c>
      <c r="P58" s="34"/>
      <c r="Q58" s="34" t="b">
        <f>+A58=datos!C44</f>
        <v>0</v>
      </c>
      <c r="R58" s="34"/>
    </row>
    <row r="59" spans="1:18" s="20" customFormat="1" ht="22.5" x14ac:dyDescent="0.25">
      <c r="A59" s="10" t="s">
        <v>253</v>
      </c>
      <c r="B59" s="11" t="s">
        <v>254</v>
      </c>
      <c r="C59" s="12">
        <v>576000000</v>
      </c>
      <c r="D59" s="12">
        <v>0</v>
      </c>
      <c r="E59" s="12">
        <v>0</v>
      </c>
      <c r="F59" s="12">
        <v>576000000</v>
      </c>
      <c r="G59" s="12">
        <v>0</v>
      </c>
      <c r="H59" s="12">
        <v>389887453</v>
      </c>
      <c r="I59" s="12">
        <v>186112547</v>
      </c>
      <c r="J59" s="12">
        <v>389887453</v>
      </c>
      <c r="K59" s="12">
        <v>0</v>
      </c>
      <c r="L59" s="12">
        <v>0</v>
      </c>
      <c r="M59" s="12">
        <v>0</v>
      </c>
      <c r="N59" s="14">
        <f t="shared" si="2"/>
        <v>0.67688793923611112</v>
      </c>
      <c r="O59" s="14">
        <f t="shared" si="3"/>
        <v>0</v>
      </c>
      <c r="P59" s="34"/>
      <c r="Q59" s="34" t="b">
        <f>+A59=datos!C45</f>
        <v>0</v>
      </c>
      <c r="R59" s="34"/>
    </row>
    <row r="60" spans="1:18" s="20" customFormat="1" ht="22.5" x14ac:dyDescent="0.25">
      <c r="A60" s="10" t="s">
        <v>255</v>
      </c>
      <c r="B60" s="11" t="s">
        <v>256</v>
      </c>
      <c r="C60" s="12">
        <v>111000000</v>
      </c>
      <c r="D60" s="12">
        <v>0</v>
      </c>
      <c r="E60" s="12">
        <v>0</v>
      </c>
      <c r="F60" s="12">
        <v>111000000</v>
      </c>
      <c r="G60" s="12">
        <v>0</v>
      </c>
      <c r="H60" s="12">
        <v>95741700</v>
      </c>
      <c r="I60" s="12">
        <v>15258300</v>
      </c>
      <c r="J60" s="12">
        <v>26028223.870000001</v>
      </c>
      <c r="K60" s="12">
        <v>5286523.87</v>
      </c>
      <c r="L60" s="12">
        <v>4508050</v>
      </c>
      <c r="M60" s="12">
        <v>4508050</v>
      </c>
      <c r="N60" s="14">
        <f t="shared" si="2"/>
        <v>0.23448850333333335</v>
      </c>
      <c r="O60" s="14">
        <f t="shared" si="3"/>
        <v>4.762634117117117E-2</v>
      </c>
      <c r="P60" s="34"/>
      <c r="Q60" s="34" t="b">
        <f>+A60=datos!C46</f>
        <v>0</v>
      </c>
      <c r="R60" s="34"/>
    </row>
    <row r="61" spans="1:18" s="20" customFormat="1" ht="11.25" x14ac:dyDescent="0.25">
      <c r="A61" s="10" t="s">
        <v>257</v>
      </c>
      <c r="B61" s="11" t="s">
        <v>258</v>
      </c>
      <c r="C61" s="12">
        <v>600000000</v>
      </c>
      <c r="D61" s="12">
        <v>0</v>
      </c>
      <c r="E61" s="12">
        <v>0</v>
      </c>
      <c r="F61" s="12">
        <v>600000000</v>
      </c>
      <c r="G61" s="12">
        <v>0</v>
      </c>
      <c r="H61" s="12">
        <v>459860106.04000002</v>
      </c>
      <c r="I61" s="12">
        <v>140139893.96000001</v>
      </c>
      <c r="J61" s="12">
        <v>322658213.92000002</v>
      </c>
      <c r="K61" s="12">
        <v>0</v>
      </c>
      <c r="L61" s="12">
        <v>0</v>
      </c>
      <c r="M61" s="12">
        <v>0</v>
      </c>
      <c r="N61" s="14">
        <f t="shared" si="2"/>
        <v>0.53776368986666667</v>
      </c>
      <c r="O61" s="14">
        <f t="shared" si="3"/>
        <v>0</v>
      </c>
      <c r="P61" s="34"/>
      <c r="Q61" s="34" t="b">
        <f>+A61=datos!C47</f>
        <v>0</v>
      </c>
      <c r="R61" s="34"/>
    </row>
    <row r="62" spans="1:18" s="20" customFormat="1" ht="22.5" x14ac:dyDescent="0.25">
      <c r="A62" s="10" t="s">
        <v>259</v>
      </c>
      <c r="B62" s="11" t="s">
        <v>260</v>
      </c>
      <c r="C62" s="12">
        <v>762000000</v>
      </c>
      <c r="D62" s="12">
        <v>0</v>
      </c>
      <c r="E62" s="12">
        <v>0</v>
      </c>
      <c r="F62" s="12">
        <v>762000000</v>
      </c>
      <c r="G62" s="12">
        <v>0</v>
      </c>
      <c r="H62" s="12">
        <v>237475500</v>
      </c>
      <c r="I62" s="12">
        <v>524524500</v>
      </c>
      <c r="J62" s="12">
        <v>206475500</v>
      </c>
      <c r="K62" s="12">
        <v>0</v>
      </c>
      <c r="L62" s="12">
        <v>0</v>
      </c>
      <c r="M62" s="12">
        <v>0</v>
      </c>
      <c r="N62" s="14">
        <f t="shared" si="2"/>
        <v>0.27096522309711285</v>
      </c>
      <c r="O62" s="14">
        <f t="shared" si="3"/>
        <v>0</v>
      </c>
      <c r="P62" s="34"/>
      <c r="Q62" s="34" t="b">
        <f>+A62=datos!C48</f>
        <v>0</v>
      </c>
      <c r="R62" s="34"/>
    </row>
    <row r="63" spans="1:18" s="20" customFormat="1" ht="33.75" x14ac:dyDescent="0.25">
      <c r="A63" s="10" t="s">
        <v>261</v>
      </c>
      <c r="B63" s="11" t="s">
        <v>262</v>
      </c>
      <c r="C63" s="12">
        <v>23000000</v>
      </c>
      <c r="D63" s="12">
        <v>0</v>
      </c>
      <c r="E63" s="12">
        <v>0</v>
      </c>
      <c r="F63" s="12">
        <v>23000000</v>
      </c>
      <c r="G63" s="12">
        <v>0</v>
      </c>
      <c r="H63" s="12">
        <v>23000000</v>
      </c>
      <c r="I63" s="12">
        <v>0</v>
      </c>
      <c r="J63" s="12">
        <v>23000000</v>
      </c>
      <c r="K63" s="12">
        <v>0</v>
      </c>
      <c r="L63" s="12">
        <v>0</v>
      </c>
      <c r="M63" s="12">
        <v>0</v>
      </c>
      <c r="N63" s="14">
        <f t="shared" si="2"/>
        <v>1</v>
      </c>
      <c r="O63" s="14">
        <f t="shared" si="3"/>
        <v>0</v>
      </c>
      <c r="P63" s="34"/>
      <c r="Q63" s="34" t="b">
        <f>+A63=datos!C49</f>
        <v>0</v>
      </c>
      <c r="R63" s="34"/>
    </row>
    <row r="64" spans="1:18" ht="22.5" x14ac:dyDescent="0.25">
      <c r="A64" s="10" t="s">
        <v>265</v>
      </c>
      <c r="B64" s="11" t="s">
        <v>266</v>
      </c>
      <c r="C64" s="12">
        <v>65000000</v>
      </c>
      <c r="D64" s="12">
        <v>0</v>
      </c>
      <c r="E64" s="12">
        <v>0</v>
      </c>
      <c r="F64" s="12">
        <v>65000000</v>
      </c>
      <c r="G64" s="12">
        <v>0</v>
      </c>
      <c r="H64" s="12">
        <v>65000000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4">
        <f t="shared" si="2"/>
        <v>0</v>
      </c>
      <c r="O64" s="14">
        <f t="shared" si="3"/>
        <v>0</v>
      </c>
      <c r="P64" s="34"/>
      <c r="Q64" s="34" t="b">
        <f>+A64=datos!C51</f>
        <v>1</v>
      </c>
      <c r="R64" s="34"/>
    </row>
    <row r="65" spans="1:22" ht="33.75" x14ac:dyDescent="0.25">
      <c r="A65" s="10" t="s">
        <v>267</v>
      </c>
      <c r="B65" s="11" t="s">
        <v>268</v>
      </c>
      <c r="C65" s="12">
        <v>20000000</v>
      </c>
      <c r="D65" s="12">
        <v>0</v>
      </c>
      <c r="E65" s="12">
        <v>0</v>
      </c>
      <c r="F65" s="12">
        <v>20000000</v>
      </c>
      <c r="G65" s="12">
        <v>0</v>
      </c>
      <c r="H65" s="12">
        <v>20000000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4">
        <f t="shared" si="2"/>
        <v>0</v>
      </c>
      <c r="O65" s="14">
        <f t="shared" si="3"/>
        <v>0</v>
      </c>
      <c r="P65" s="34"/>
      <c r="Q65" s="34" t="b">
        <f>+A65=datos!C52</f>
        <v>1</v>
      </c>
      <c r="R65" s="34"/>
    </row>
    <row r="66" spans="1:22" ht="22.5" x14ac:dyDescent="0.25">
      <c r="A66" s="10" t="s">
        <v>269</v>
      </c>
      <c r="B66" s="11" t="s">
        <v>270</v>
      </c>
      <c r="C66" s="12">
        <v>885000000</v>
      </c>
      <c r="D66" s="12">
        <v>0</v>
      </c>
      <c r="E66" s="12">
        <v>0</v>
      </c>
      <c r="F66" s="12">
        <v>885000000</v>
      </c>
      <c r="G66" s="12">
        <v>0</v>
      </c>
      <c r="H66" s="12">
        <v>800000000</v>
      </c>
      <c r="I66" s="12">
        <v>85000000</v>
      </c>
      <c r="J66" s="12">
        <v>800000000</v>
      </c>
      <c r="K66" s="12">
        <v>0</v>
      </c>
      <c r="L66" s="12">
        <v>0</v>
      </c>
      <c r="M66" s="12">
        <v>0</v>
      </c>
      <c r="N66" s="14">
        <f t="shared" si="2"/>
        <v>0.903954802259887</v>
      </c>
      <c r="O66" s="14">
        <f t="shared" si="3"/>
        <v>0</v>
      </c>
      <c r="P66" s="34"/>
      <c r="Q66" s="34" t="b">
        <f>+A66=datos!C53</f>
        <v>1</v>
      </c>
      <c r="R66" s="34"/>
    </row>
    <row r="67" spans="1:22" x14ac:dyDescent="0.25">
      <c r="A67" s="10" t="s">
        <v>100</v>
      </c>
      <c r="B67" s="11" t="s">
        <v>101</v>
      </c>
      <c r="C67" s="12">
        <v>340000000</v>
      </c>
      <c r="D67" s="12">
        <v>0</v>
      </c>
      <c r="E67" s="12">
        <v>0</v>
      </c>
      <c r="F67" s="12">
        <v>340000000</v>
      </c>
      <c r="G67" s="12">
        <v>0</v>
      </c>
      <c r="H67" s="12">
        <v>300000000</v>
      </c>
      <c r="I67" s="12">
        <v>40000000</v>
      </c>
      <c r="J67" s="12">
        <v>5754738</v>
      </c>
      <c r="K67" s="12">
        <v>4677853</v>
      </c>
      <c r="L67" s="12">
        <v>4677853</v>
      </c>
      <c r="M67" s="12">
        <v>3980447</v>
      </c>
      <c r="N67" s="14">
        <f t="shared" si="2"/>
        <v>1.6925699999999998E-2</v>
      </c>
      <c r="O67" s="14">
        <f t="shared" si="3"/>
        <v>1.3758391176470588E-2</v>
      </c>
      <c r="P67" s="34"/>
      <c r="Q67" s="34" t="b">
        <f>+A67=datos!C54</f>
        <v>0</v>
      </c>
      <c r="R67" s="34"/>
    </row>
    <row r="68" spans="1:22" s="3" customFormat="1" x14ac:dyDescent="0.25">
      <c r="A68" s="73" t="s">
        <v>24</v>
      </c>
      <c r="B68" s="73"/>
      <c r="C68" s="7">
        <f t="shared" ref="C68:M68" si="27">SUM(C69:C71)</f>
        <v>866000000</v>
      </c>
      <c r="D68" s="7">
        <f t="shared" si="27"/>
        <v>0</v>
      </c>
      <c r="E68" s="7">
        <f t="shared" si="27"/>
        <v>0</v>
      </c>
      <c r="F68" s="7">
        <f t="shared" si="27"/>
        <v>866000000</v>
      </c>
      <c r="G68" s="7">
        <f t="shared" si="27"/>
        <v>0</v>
      </c>
      <c r="H68" s="7">
        <f t="shared" si="27"/>
        <v>108000000</v>
      </c>
      <c r="I68" s="7">
        <f t="shared" si="27"/>
        <v>758000000</v>
      </c>
      <c r="J68" s="7">
        <f t="shared" si="27"/>
        <v>8237148</v>
      </c>
      <c r="K68" s="7">
        <f t="shared" si="27"/>
        <v>8237148</v>
      </c>
      <c r="L68" s="7">
        <f t="shared" si="27"/>
        <v>8237148</v>
      </c>
      <c r="M68" s="7">
        <f t="shared" si="27"/>
        <v>8237148</v>
      </c>
      <c r="N68" s="8">
        <f t="shared" si="2"/>
        <v>9.5117182448036953E-3</v>
      </c>
      <c r="O68" s="9">
        <f t="shared" si="3"/>
        <v>9.5117182448036953E-3</v>
      </c>
      <c r="P68" s="34"/>
      <c r="Q68" s="34"/>
      <c r="R68" s="34"/>
      <c r="S68" s="20"/>
      <c r="T68" s="20"/>
      <c r="U68" s="20"/>
      <c r="V68" s="20"/>
    </row>
    <row r="69" spans="1:22" x14ac:dyDescent="0.25">
      <c r="A69" s="10" t="s">
        <v>118</v>
      </c>
      <c r="B69" s="11" t="s">
        <v>120</v>
      </c>
      <c r="C69" s="12">
        <v>78000000</v>
      </c>
      <c r="D69" s="12">
        <v>0</v>
      </c>
      <c r="E69" s="12">
        <v>0</v>
      </c>
      <c r="F69" s="12">
        <v>78000000</v>
      </c>
      <c r="G69" s="12">
        <v>0</v>
      </c>
      <c r="H69" s="12">
        <v>78000000</v>
      </c>
      <c r="I69" s="12">
        <v>0</v>
      </c>
      <c r="J69" s="12">
        <v>8237148</v>
      </c>
      <c r="K69" s="12">
        <v>8237148</v>
      </c>
      <c r="L69" s="12">
        <v>8237148</v>
      </c>
      <c r="M69" s="12">
        <v>8237148</v>
      </c>
      <c r="N69" s="14">
        <f t="shared" si="2"/>
        <v>0.10560446153846154</v>
      </c>
      <c r="O69" s="14">
        <f t="shared" si="3"/>
        <v>0.10560446153846154</v>
      </c>
      <c r="P69" s="34"/>
      <c r="Q69" s="34" t="b">
        <f>+A69=datos!C55</f>
        <v>0</v>
      </c>
      <c r="R69" s="34"/>
    </row>
    <row r="70" spans="1:22" ht="22.5" x14ac:dyDescent="0.25">
      <c r="A70" s="10" t="s">
        <v>119</v>
      </c>
      <c r="B70" s="11" t="s">
        <v>121</v>
      </c>
      <c r="C70" s="12">
        <v>30000000</v>
      </c>
      <c r="D70" s="12">
        <v>0</v>
      </c>
      <c r="E70" s="12">
        <v>0</v>
      </c>
      <c r="F70" s="12">
        <v>30000000</v>
      </c>
      <c r="G70" s="12">
        <v>0</v>
      </c>
      <c r="H70" s="12">
        <v>30000000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4">
        <f t="shared" si="2"/>
        <v>0</v>
      </c>
      <c r="O70" s="14">
        <f t="shared" si="3"/>
        <v>0</v>
      </c>
      <c r="P70" s="34"/>
      <c r="Q70" s="34" t="b">
        <f>+A70=datos!C56</f>
        <v>0</v>
      </c>
      <c r="R70" s="34"/>
    </row>
    <row r="71" spans="1:22" x14ac:dyDescent="0.25">
      <c r="A71" s="10" t="s">
        <v>103</v>
      </c>
      <c r="B71" s="11" t="s">
        <v>105</v>
      </c>
      <c r="C71" s="12">
        <v>758000000</v>
      </c>
      <c r="D71" s="12">
        <v>0</v>
      </c>
      <c r="E71" s="12">
        <v>0</v>
      </c>
      <c r="F71" s="13">
        <v>758000000</v>
      </c>
      <c r="G71" s="12">
        <v>0</v>
      </c>
      <c r="H71" s="12">
        <v>0</v>
      </c>
      <c r="I71" s="13">
        <v>758000000</v>
      </c>
      <c r="J71" s="12">
        <v>0</v>
      </c>
      <c r="K71" s="12">
        <v>0</v>
      </c>
      <c r="L71" s="12">
        <v>0</v>
      </c>
      <c r="M71" s="12">
        <v>0</v>
      </c>
      <c r="N71" s="14">
        <f t="shared" si="2"/>
        <v>0</v>
      </c>
      <c r="O71" s="14">
        <f t="shared" si="3"/>
        <v>0</v>
      </c>
      <c r="P71" s="34"/>
      <c r="Q71" s="34" t="b">
        <f>+A71=datos!C57</f>
        <v>0</v>
      </c>
      <c r="R71" s="34"/>
    </row>
    <row r="72" spans="1:22" s="3" customFormat="1" x14ac:dyDescent="0.25">
      <c r="A72" s="73" t="s">
        <v>25</v>
      </c>
      <c r="B72" s="73"/>
      <c r="C72" s="7">
        <f>+C73+C77</f>
        <v>160911000</v>
      </c>
      <c r="D72" s="7">
        <f t="shared" ref="D72:M72" si="28">+D73+D77</f>
        <v>0</v>
      </c>
      <c r="E72" s="7">
        <f t="shared" si="28"/>
        <v>0</v>
      </c>
      <c r="F72" s="7">
        <f t="shared" si="28"/>
        <v>160911000</v>
      </c>
      <c r="G72" s="7">
        <f t="shared" si="28"/>
        <v>0</v>
      </c>
      <c r="H72" s="7">
        <f t="shared" si="28"/>
        <v>0</v>
      </c>
      <c r="I72" s="7">
        <f t="shared" si="28"/>
        <v>160911000</v>
      </c>
      <c r="J72" s="7">
        <f t="shared" si="28"/>
        <v>0</v>
      </c>
      <c r="K72" s="7">
        <f t="shared" si="28"/>
        <v>0</v>
      </c>
      <c r="L72" s="7">
        <f t="shared" si="28"/>
        <v>0</v>
      </c>
      <c r="M72" s="7">
        <f t="shared" si="28"/>
        <v>0</v>
      </c>
      <c r="N72" s="8">
        <f t="shared" si="2"/>
        <v>0</v>
      </c>
      <c r="O72" s="9">
        <f t="shared" si="3"/>
        <v>0</v>
      </c>
      <c r="P72" s="34"/>
      <c r="Q72" s="34"/>
      <c r="R72" s="34"/>
      <c r="S72" s="20"/>
      <c r="T72" s="20"/>
      <c r="U72" s="20"/>
      <c r="V72" s="20"/>
    </row>
    <row r="73" spans="1:22" s="20" customFormat="1" ht="11.25" x14ac:dyDescent="0.25">
      <c r="A73" s="15" t="s">
        <v>106</v>
      </c>
      <c r="B73" s="16" t="s">
        <v>107</v>
      </c>
      <c r="C73" s="17">
        <f>+C74</f>
        <v>20560000</v>
      </c>
      <c r="D73" s="17">
        <f t="shared" ref="D73:E73" si="29">+D74</f>
        <v>0</v>
      </c>
      <c r="E73" s="17">
        <f t="shared" si="29"/>
        <v>0</v>
      </c>
      <c r="F73" s="18">
        <f t="shared" ref="F73:F74" si="30">+C73+D73-E73</f>
        <v>20560000</v>
      </c>
      <c r="G73" s="17">
        <f t="shared" ref="G73:H73" si="31">+G74</f>
        <v>0</v>
      </c>
      <c r="H73" s="17">
        <f t="shared" si="31"/>
        <v>0</v>
      </c>
      <c r="I73" s="18">
        <f t="shared" ref="I73:I74" si="32">+F73-G73-H73</f>
        <v>20560000</v>
      </c>
      <c r="J73" s="17">
        <f t="shared" ref="J73:M73" si="33">+J74</f>
        <v>0</v>
      </c>
      <c r="K73" s="17">
        <f t="shared" si="33"/>
        <v>0</v>
      </c>
      <c r="L73" s="17">
        <f t="shared" si="33"/>
        <v>0</v>
      </c>
      <c r="M73" s="17">
        <f t="shared" si="33"/>
        <v>0</v>
      </c>
      <c r="N73" s="19">
        <f t="shared" si="2"/>
        <v>0</v>
      </c>
      <c r="O73" s="19">
        <f t="shared" si="3"/>
        <v>0</v>
      </c>
      <c r="P73" s="34"/>
      <c r="Q73" s="34"/>
      <c r="R73" s="34"/>
    </row>
    <row r="74" spans="1:22" s="20" customFormat="1" ht="11.25" x14ac:dyDescent="0.25">
      <c r="A74" s="15" t="s">
        <v>108</v>
      </c>
      <c r="B74" s="16" t="s">
        <v>109</v>
      </c>
      <c r="C74" s="17">
        <f>SUM(C75:C76)</f>
        <v>20560000</v>
      </c>
      <c r="D74" s="17">
        <f t="shared" ref="D74:E74" si="34">SUM(D75:D76)</f>
        <v>0</v>
      </c>
      <c r="E74" s="17">
        <f t="shared" si="34"/>
        <v>0</v>
      </c>
      <c r="F74" s="18">
        <f t="shared" si="30"/>
        <v>20560000</v>
      </c>
      <c r="G74" s="17">
        <f t="shared" ref="G74:H74" si="35">SUM(G75:G76)</f>
        <v>0</v>
      </c>
      <c r="H74" s="17">
        <f t="shared" si="35"/>
        <v>0</v>
      </c>
      <c r="I74" s="18">
        <f t="shared" si="32"/>
        <v>20560000</v>
      </c>
      <c r="J74" s="17">
        <f t="shared" ref="J74:M74" si="36">SUM(J75:J76)</f>
        <v>0</v>
      </c>
      <c r="K74" s="17">
        <f t="shared" si="36"/>
        <v>0</v>
      </c>
      <c r="L74" s="17">
        <f t="shared" si="36"/>
        <v>0</v>
      </c>
      <c r="M74" s="17">
        <f t="shared" si="36"/>
        <v>0</v>
      </c>
      <c r="N74" s="19">
        <f t="shared" si="2"/>
        <v>0</v>
      </c>
      <c r="O74" s="19">
        <f t="shared" si="3"/>
        <v>0</v>
      </c>
      <c r="P74" s="34"/>
      <c r="Q74" s="34"/>
      <c r="R74" s="34"/>
    </row>
    <row r="75" spans="1:22" s="20" customFormat="1" ht="11.25" x14ac:dyDescent="0.25">
      <c r="A75" s="10" t="s">
        <v>110</v>
      </c>
      <c r="B75" s="11" t="s">
        <v>112</v>
      </c>
      <c r="C75" s="12">
        <v>15560000</v>
      </c>
      <c r="D75" s="12">
        <v>0</v>
      </c>
      <c r="E75" s="12">
        <v>0</v>
      </c>
      <c r="F75" s="12">
        <v>15560000</v>
      </c>
      <c r="G75" s="12">
        <v>0</v>
      </c>
      <c r="H75" s="12">
        <v>0</v>
      </c>
      <c r="I75" s="12">
        <v>15560000</v>
      </c>
      <c r="J75" s="12">
        <v>0</v>
      </c>
      <c r="K75" s="12">
        <v>0</v>
      </c>
      <c r="L75" s="12">
        <v>0</v>
      </c>
      <c r="M75" s="12">
        <v>0</v>
      </c>
      <c r="N75" s="14">
        <f t="shared" si="2"/>
        <v>0</v>
      </c>
      <c r="O75" s="14">
        <f t="shared" si="3"/>
        <v>0</v>
      </c>
      <c r="P75" s="34"/>
      <c r="Q75" s="34" t="b">
        <f>+A75=datos!C57</f>
        <v>0</v>
      </c>
      <c r="R75" s="34"/>
    </row>
    <row r="76" spans="1:22" s="20" customFormat="1" ht="11.25" x14ac:dyDescent="0.25">
      <c r="A76" s="10" t="s">
        <v>111</v>
      </c>
      <c r="B76" s="11" t="s">
        <v>113</v>
      </c>
      <c r="C76" s="12">
        <v>5000000</v>
      </c>
      <c r="D76" s="12">
        <v>0</v>
      </c>
      <c r="E76" s="12">
        <v>0</v>
      </c>
      <c r="F76" s="12">
        <v>5000000</v>
      </c>
      <c r="G76" s="12">
        <v>0</v>
      </c>
      <c r="H76" s="12">
        <v>0</v>
      </c>
      <c r="I76" s="12">
        <v>5000000</v>
      </c>
      <c r="J76" s="12">
        <v>0</v>
      </c>
      <c r="K76" s="12">
        <v>0</v>
      </c>
      <c r="L76" s="12">
        <v>0</v>
      </c>
      <c r="M76" s="12">
        <v>0</v>
      </c>
      <c r="N76" s="14">
        <f t="shared" si="2"/>
        <v>0</v>
      </c>
      <c r="O76" s="14">
        <f t="shared" si="3"/>
        <v>0</v>
      </c>
      <c r="P76" s="34"/>
      <c r="Q76" s="34" t="b">
        <f>+A76=datos!C58</f>
        <v>0</v>
      </c>
      <c r="R76" s="34"/>
    </row>
    <row r="77" spans="1:22" s="20" customFormat="1" ht="11.25" x14ac:dyDescent="0.25">
      <c r="A77" s="15" t="s">
        <v>114</v>
      </c>
      <c r="B77" s="21" t="s">
        <v>115</v>
      </c>
      <c r="C77" s="32">
        <v>140351000</v>
      </c>
      <c r="D77" s="32">
        <v>0</v>
      </c>
      <c r="E77" s="32">
        <v>0</v>
      </c>
      <c r="F77" s="33">
        <v>140351000</v>
      </c>
      <c r="G77" s="17">
        <v>0</v>
      </c>
      <c r="H77" s="17">
        <v>0</v>
      </c>
      <c r="I77" s="18">
        <v>140351000</v>
      </c>
      <c r="J77" s="17">
        <v>0</v>
      </c>
      <c r="K77" s="17">
        <v>0</v>
      </c>
      <c r="L77" s="17">
        <v>0</v>
      </c>
      <c r="M77" s="17">
        <v>0</v>
      </c>
      <c r="N77" s="19">
        <f t="shared" si="2"/>
        <v>0</v>
      </c>
      <c r="O77" s="19">
        <f t="shared" si="3"/>
        <v>0</v>
      </c>
      <c r="P77" s="34"/>
      <c r="Q77" s="34"/>
      <c r="R77" s="34"/>
    </row>
    <row r="78" spans="1:22" s="20" customFormat="1" ht="12.75" x14ac:dyDescent="0.25">
      <c r="A78" s="74" t="s">
        <v>21</v>
      </c>
      <c r="B78" s="74"/>
      <c r="C78" s="7">
        <f t="shared" ref="C78:M78" si="37">+C79+C83+C84+C86+C89+C92+C95</f>
        <v>21283374779</v>
      </c>
      <c r="D78" s="7">
        <f t="shared" si="37"/>
        <v>0</v>
      </c>
      <c r="E78" s="7">
        <f t="shared" si="37"/>
        <v>0</v>
      </c>
      <c r="F78" s="7">
        <f t="shared" si="37"/>
        <v>21283374779</v>
      </c>
      <c r="G78" s="7">
        <f t="shared" si="37"/>
        <v>0</v>
      </c>
      <c r="H78" s="7">
        <f t="shared" si="37"/>
        <v>12717964438.26</v>
      </c>
      <c r="I78" s="7">
        <f t="shared" si="37"/>
        <v>8565410340.7399998</v>
      </c>
      <c r="J78" s="7">
        <f t="shared" si="37"/>
        <v>11136915288.26</v>
      </c>
      <c r="K78" s="7">
        <f t="shared" si="37"/>
        <v>0</v>
      </c>
      <c r="L78" s="7">
        <f t="shared" si="37"/>
        <v>0</v>
      </c>
      <c r="M78" s="7">
        <f t="shared" si="37"/>
        <v>0</v>
      </c>
      <c r="N78" s="8">
        <f t="shared" si="2"/>
        <v>0.52326829762207794</v>
      </c>
      <c r="O78" s="9">
        <f t="shared" si="3"/>
        <v>0</v>
      </c>
      <c r="P78" s="34"/>
      <c r="Q78" s="34">
        <f>+C78-Noviembre!C85</f>
        <v>13283374779</v>
      </c>
      <c r="R78" s="34"/>
    </row>
    <row r="79" spans="1:22" s="20" customFormat="1" ht="33.75" x14ac:dyDescent="0.25">
      <c r="A79" s="15" t="s">
        <v>326</v>
      </c>
      <c r="B79" s="16" t="s">
        <v>325</v>
      </c>
      <c r="C79" s="17">
        <f>SUM(C80:C82)</f>
        <v>8444995950</v>
      </c>
      <c r="D79" s="17">
        <f t="shared" ref="D79:M79" si="38">SUM(D80:D82)</f>
        <v>0</v>
      </c>
      <c r="E79" s="17">
        <f t="shared" si="38"/>
        <v>0</v>
      </c>
      <c r="F79" s="17">
        <f t="shared" si="38"/>
        <v>8444995950</v>
      </c>
      <c r="G79" s="17">
        <f t="shared" si="38"/>
        <v>0</v>
      </c>
      <c r="H79" s="17">
        <f t="shared" si="38"/>
        <v>6120663114</v>
      </c>
      <c r="I79" s="17">
        <f>SUM(I80:I82)</f>
        <v>2324332836</v>
      </c>
      <c r="J79" s="17">
        <f t="shared" si="38"/>
        <v>5634221902</v>
      </c>
      <c r="K79" s="17">
        <f t="shared" si="38"/>
        <v>0</v>
      </c>
      <c r="L79" s="17">
        <f t="shared" si="38"/>
        <v>0</v>
      </c>
      <c r="M79" s="17">
        <f t="shared" si="38"/>
        <v>0</v>
      </c>
      <c r="N79" s="19">
        <f>+IF(F79=0,0,J79/F79)</f>
        <v>0.66716691581125032</v>
      </c>
      <c r="O79" s="19">
        <f t="shared" si="3"/>
        <v>0</v>
      </c>
      <c r="P79" s="34"/>
      <c r="Q79" s="34">
        <f>+C79-Noviembre!C86</f>
        <v>7929995950</v>
      </c>
      <c r="R79" s="34"/>
    </row>
    <row r="80" spans="1:22" s="20" customFormat="1" ht="22.5" x14ac:dyDescent="0.25">
      <c r="A80" s="24" t="s">
        <v>327</v>
      </c>
      <c r="B80" s="11" t="s">
        <v>336</v>
      </c>
      <c r="C80" s="12">
        <v>6105188477</v>
      </c>
      <c r="D80" s="12">
        <v>0</v>
      </c>
      <c r="E80" s="12">
        <v>0</v>
      </c>
      <c r="F80" s="12">
        <v>6105188477</v>
      </c>
      <c r="G80" s="12">
        <v>0</v>
      </c>
      <c r="H80" s="12">
        <v>4735393212</v>
      </c>
      <c r="I80" s="12">
        <v>1369795265</v>
      </c>
      <c r="J80" s="12">
        <v>4384198000</v>
      </c>
      <c r="K80" s="17">
        <v>0</v>
      </c>
      <c r="L80" s="17">
        <v>0</v>
      </c>
      <c r="M80" s="17">
        <v>0</v>
      </c>
      <c r="N80" s="14">
        <f>+IF(F81=0,0,J81/F81)</f>
        <v>0.45781940995912435</v>
      </c>
      <c r="O80" s="14">
        <f t="shared" ref="O80:O81" si="39">+IF(F81=0,0,K81/F81)</f>
        <v>0</v>
      </c>
      <c r="P80" s="34"/>
      <c r="Q80" s="34"/>
      <c r="R80" s="34"/>
    </row>
    <row r="81" spans="1:18" s="20" customFormat="1" ht="22.5" x14ac:dyDescent="0.25">
      <c r="A81" s="24" t="s">
        <v>328</v>
      </c>
      <c r="B81" s="11" t="s">
        <v>337</v>
      </c>
      <c r="C81" s="12">
        <v>821061523</v>
      </c>
      <c r="D81" s="12">
        <v>0</v>
      </c>
      <c r="E81" s="12">
        <v>0</v>
      </c>
      <c r="F81" s="12">
        <v>821061523</v>
      </c>
      <c r="G81" s="12">
        <v>0</v>
      </c>
      <c r="H81" s="12">
        <v>399897902</v>
      </c>
      <c r="I81" s="12">
        <v>421163621</v>
      </c>
      <c r="J81" s="12">
        <v>375897902</v>
      </c>
      <c r="K81" s="17">
        <v>0</v>
      </c>
      <c r="L81" s="17">
        <v>0</v>
      </c>
      <c r="M81" s="17">
        <v>0</v>
      </c>
      <c r="N81" s="14">
        <f t="shared" ref="N81" si="40">+IF(F82=0,0,J82/F82)</f>
        <v>0.57555774881243305</v>
      </c>
      <c r="O81" s="14">
        <f t="shared" si="39"/>
        <v>0</v>
      </c>
      <c r="P81" s="34"/>
      <c r="Q81" s="34"/>
      <c r="R81" s="34"/>
    </row>
    <row r="82" spans="1:18" s="20" customFormat="1" ht="22.5" x14ac:dyDescent="0.25">
      <c r="A82" s="24" t="s">
        <v>329</v>
      </c>
      <c r="B82" s="11" t="s">
        <v>338</v>
      </c>
      <c r="C82" s="12">
        <v>1518745950</v>
      </c>
      <c r="D82" s="12">
        <v>0</v>
      </c>
      <c r="E82" s="12">
        <v>0</v>
      </c>
      <c r="F82" s="12">
        <v>1518745950</v>
      </c>
      <c r="G82" s="12">
        <v>0</v>
      </c>
      <c r="H82" s="12">
        <v>985372000</v>
      </c>
      <c r="I82" s="12">
        <v>533373950</v>
      </c>
      <c r="J82" s="12">
        <v>874126000</v>
      </c>
      <c r="K82" s="17">
        <v>0</v>
      </c>
      <c r="L82" s="17">
        <v>0</v>
      </c>
      <c r="M82" s="17">
        <v>0</v>
      </c>
      <c r="N82" s="14">
        <f t="shared" ref="N82" si="41">+IF(F83=0,0,J83/F83)</f>
        <v>0</v>
      </c>
      <c r="O82" s="14">
        <f t="shared" ref="O82" si="42">+IF(F83=0,0,K83/F83)</f>
        <v>0</v>
      </c>
      <c r="P82" s="34"/>
      <c r="Q82" s="34"/>
      <c r="R82" s="34"/>
    </row>
    <row r="83" spans="1:18" s="20" customFormat="1" ht="33.75" x14ac:dyDescent="0.25">
      <c r="A83" s="25" t="s">
        <v>330</v>
      </c>
      <c r="B83" s="16" t="s">
        <v>339</v>
      </c>
      <c r="C83" s="17">
        <v>1530000000</v>
      </c>
      <c r="D83" s="12">
        <v>0</v>
      </c>
      <c r="E83" s="12">
        <v>0</v>
      </c>
      <c r="F83" s="17">
        <v>1530000000</v>
      </c>
      <c r="G83" s="12">
        <v>0</v>
      </c>
      <c r="H83" s="12">
        <v>0</v>
      </c>
      <c r="I83" s="13">
        <v>1530000000</v>
      </c>
      <c r="J83" s="12">
        <v>0</v>
      </c>
      <c r="K83" s="12">
        <v>0</v>
      </c>
      <c r="L83" s="12">
        <v>0</v>
      </c>
      <c r="M83" s="12">
        <v>0</v>
      </c>
      <c r="N83" s="19">
        <f t="shared" ref="N83" si="43">+IF(F83=0,0,J83/F83)</f>
        <v>0</v>
      </c>
      <c r="O83" s="19">
        <f t="shared" ref="O83" si="44">+IF(F83=0,0,K83/F83)</f>
        <v>0</v>
      </c>
      <c r="P83" s="34"/>
      <c r="Q83" s="34"/>
      <c r="R83" s="34"/>
    </row>
    <row r="84" spans="1:18" s="20" customFormat="1" ht="33.75" x14ac:dyDescent="0.25">
      <c r="A84" s="25" t="s">
        <v>27</v>
      </c>
      <c r="B84" s="16" t="s">
        <v>33</v>
      </c>
      <c r="C84" s="17">
        <f>+C85</f>
        <v>235720000</v>
      </c>
      <c r="D84" s="17">
        <f t="shared" ref="D84:M84" si="45">+D85</f>
        <v>0</v>
      </c>
      <c r="E84" s="17">
        <f t="shared" si="45"/>
        <v>0</v>
      </c>
      <c r="F84" s="17">
        <f>+F85</f>
        <v>235720000</v>
      </c>
      <c r="G84" s="17">
        <f t="shared" si="45"/>
        <v>0</v>
      </c>
      <c r="H84" s="17">
        <f t="shared" si="45"/>
        <v>56900400</v>
      </c>
      <c r="I84" s="17">
        <f t="shared" si="45"/>
        <v>178819600</v>
      </c>
      <c r="J84" s="17">
        <f t="shared" si="45"/>
        <v>56900400</v>
      </c>
      <c r="K84" s="17">
        <f t="shared" si="45"/>
        <v>0</v>
      </c>
      <c r="L84" s="17">
        <f t="shared" si="45"/>
        <v>0</v>
      </c>
      <c r="M84" s="17">
        <f t="shared" si="45"/>
        <v>0</v>
      </c>
      <c r="N84" s="19">
        <f t="shared" ref="N84" si="46">+IF(F84=0,0,J84/F84)</f>
        <v>0.24138978449007298</v>
      </c>
      <c r="O84" s="19">
        <f t="shared" ref="O84" si="47">+IF(F84=0,0,K84/F84)</f>
        <v>0</v>
      </c>
      <c r="P84" s="34"/>
      <c r="Q84" s="34"/>
      <c r="R84" s="34"/>
    </row>
    <row r="85" spans="1:18" s="20" customFormat="1" ht="22.5" x14ac:dyDescent="0.25">
      <c r="A85" s="24" t="s">
        <v>132</v>
      </c>
      <c r="B85" s="11" t="s">
        <v>134</v>
      </c>
      <c r="C85" s="12">
        <v>235720000</v>
      </c>
      <c r="D85" s="12"/>
      <c r="E85" s="12"/>
      <c r="F85" s="12">
        <v>235720000</v>
      </c>
      <c r="G85" s="12"/>
      <c r="H85" s="12">
        <v>56900400</v>
      </c>
      <c r="I85" s="13">
        <v>178819600</v>
      </c>
      <c r="J85" s="12">
        <v>56900400</v>
      </c>
      <c r="K85" s="12"/>
      <c r="L85" s="12"/>
      <c r="M85" s="12"/>
      <c r="N85" s="14">
        <f t="shared" ref="N85" si="48">+IF(F86=0,0,J86/F86)</f>
        <v>0.46063884598158161</v>
      </c>
      <c r="O85" s="14">
        <f t="shared" ref="O85" si="49">+IF(F86=0,0,K86/F86)</f>
        <v>0</v>
      </c>
      <c r="P85" s="34"/>
      <c r="Q85" s="34"/>
      <c r="R85" s="34"/>
    </row>
    <row r="86" spans="1:18" s="20" customFormat="1" ht="67.5" x14ac:dyDescent="0.25">
      <c r="A86" s="25" t="s">
        <v>28</v>
      </c>
      <c r="B86" s="16" t="s">
        <v>34</v>
      </c>
      <c r="C86" s="17">
        <f>SUM(C87:C88)</f>
        <v>3687568597</v>
      </c>
      <c r="D86" s="17">
        <f t="shared" ref="D86:L86" si="50">SUM(D87:D88)</f>
        <v>0</v>
      </c>
      <c r="E86" s="17">
        <f t="shared" si="50"/>
        <v>0</v>
      </c>
      <c r="F86" s="17">
        <f t="shared" si="50"/>
        <v>3687568597</v>
      </c>
      <c r="G86" s="17">
        <f t="shared" si="50"/>
        <v>0</v>
      </c>
      <c r="H86" s="17">
        <f t="shared" si="50"/>
        <v>1698637343</v>
      </c>
      <c r="I86" s="17">
        <f t="shared" si="50"/>
        <v>1988931254</v>
      </c>
      <c r="J86" s="17">
        <f t="shared" si="50"/>
        <v>1698637343</v>
      </c>
      <c r="K86" s="17">
        <f t="shared" si="50"/>
        <v>0</v>
      </c>
      <c r="L86" s="17">
        <f t="shared" si="50"/>
        <v>0</v>
      </c>
      <c r="M86" s="17">
        <f t="shared" ref="M86" si="51">SUM(M87:M88)</f>
        <v>0</v>
      </c>
      <c r="N86" s="19">
        <f t="shared" ref="N86" si="52">+IF(F86=0,0,J86/F86)</f>
        <v>0.46063884598158161</v>
      </c>
      <c r="O86" s="19">
        <f t="shared" ref="O86" si="53">+IF(F86=0,0,K86/F86)</f>
        <v>0</v>
      </c>
      <c r="P86" s="34"/>
      <c r="Q86" s="34">
        <f>+C86-Noviembre!C92</f>
        <v>1430945473</v>
      </c>
      <c r="R86" s="34"/>
    </row>
    <row r="87" spans="1:18" s="20" customFormat="1" ht="22.5" x14ac:dyDescent="0.25">
      <c r="A87" s="24" t="s">
        <v>137</v>
      </c>
      <c r="B87" s="11" t="s">
        <v>136</v>
      </c>
      <c r="C87" s="12">
        <v>2265070664</v>
      </c>
      <c r="D87" s="12"/>
      <c r="E87" s="12"/>
      <c r="F87" s="12">
        <v>2265070664</v>
      </c>
      <c r="G87" s="12"/>
      <c r="H87" s="12">
        <v>1520317343</v>
      </c>
      <c r="I87" s="12">
        <v>744753321</v>
      </c>
      <c r="J87" s="12">
        <v>1520317343</v>
      </c>
      <c r="K87" s="12"/>
      <c r="L87" s="12"/>
      <c r="M87" s="12"/>
      <c r="N87" s="14">
        <f>+IF(F88=0,0,J88/F88)</f>
        <v>0.12535694840970993</v>
      </c>
      <c r="O87" s="14">
        <f>+IF(F88=0,0,K88/F88)</f>
        <v>0</v>
      </c>
      <c r="P87" s="34"/>
      <c r="Q87" s="34">
        <f>+C87-Noviembre!C93</f>
        <v>684065665</v>
      </c>
      <c r="R87" s="34"/>
    </row>
    <row r="88" spans="1:18" s="20" customFormat="1" ht="22.5" x14ac:dyDescent="0.25">
      <c r="A88" s="24" t="s">
        <v>138</v>
      </c>
      <c r="B88" s="11" t="s">
        <v>139</v>
      </c>
      <c r="C88" s="12">
        <v>1422497933</v>
      </c>
      <c r="D88" s="12"/>
      <c r="E88" s="12"/>
      <c r="F88" s="12">
        <v>1422497933</v>
      </c>
      <c r="G88" s="12"/>
      <c r="H88" s="12">
        <v>178320000</v>
      </c>
      <c r="I88" s="12">
        <v>1244177933</v>
      </c>
      <c r="J88" s="12">
        <v>178320000</v>
      </c>
      <c r="K88" s="12"/>
      <c r="L88" s="12"/>
      <c r="M88" s="12"/>
      <c r="N88" s="14">
        <f>+IF(F87=0,0,J87/F87)</f>
        <v>0.67120084470795127</v>
      </c>
      <c r="O88" s="14">
        <f>+IF(F87=0,0,K87/F87)</f>
        <v>0</v>
      </c>
      <c r="P88" s="34"/>
      <c r="Q88" s="34">
        <f>+C88-Noviembre!C94</f>
        <v>746879808</v>
      </c>
      <c r="R88" s="34"/>
    </row>
    <row r="89" spans="1:18" s="20" customFormat="1" ht="45" x14ac:dyDescent="0.25">
      <c r="A89" s="25" t="s">
        <v>30</v>
      </c>
      <c r="B89" s="16" t="s">
        <v>36</v>
      </c>
      <c r="C89" s="17">
        <f>SUM(C90:C91)</f>
        <v>687200000</v>
      </c>
      <c r="D89" s="17">
        <f t="shared" ref="D89:M89" si="54">SUM(D90:D91)</f>
        <v>0</v>
      </c>
      <c r="E89" s="17">
        <f t="shared" si="54"/>
        <v>0</v>
      </c>
      <c r="F89" s="17">
        <f t="shared" si="54"/>
        <v>687200000</v>
      </c>
      <c r="G89" s="17">
        <f t="shared" si="54"/>
        <v>0</v>
      </c>
      <c r="H89" s="17">
        <f t="shared" si="54"/>
        <v>620567998</v>
      </c>
      <c r="I89" s="17">
        <f t="shared" si="54"/>
        <v>66632002</v>
      </c>
      <c r="J89" s="17">
        <f t="shared" si="54"/>
        <v>620567998</v>
      </c>
      <c r="K89" s="17">
        <f t="shared" si="54"/>
        <v>0</v>
      </c>
      <c r="L89" s="17">
        <f t="shared" si="54"/>
        <v>0</v>
      </c>
      <c r="M89" s="17">
        <f t="shared" si="54"/>
        <v>0</v>
      </c>
      <c r="N89" s="19">
        <f>+IF(F89=0,0,J89/F89)</f>
        <v>0.90303841385331785</v>
      </c>
      <c r="O89" s="19">
        <f>+IF(F89=0,0,K89/F89)</f>
        <v>0</v>
      </c>
      <c r="P89" s="34"/>
      <c r="Q89" s="34">
        <f>+C89-Noviembre!C100</f>
        <v>303880000</v>
      </c>
      <c r="R89" s="34"/>
    </row>
    <row r="90" spans="1:18" s="20" customFormat="1" ht="22.5" x14ac:dyDescent="0.25">
      <c r="A90" s="24" t="s">
        <v>141</v>
      </c>
      <c r="B90" s="11" t="s">
        <v>135</v>
      </c>
      <c r="C90" s="12">
        <v>192600000</v>
      </c>
      <c r="D90" s="12"/>
      <c r="E90" s="12"/>
      <c r="F90" s="12">
        <v>192600000</v>
      </c>
      <c r="G90" s="12"/>
      <c r="H90" s="12">
        <v>136342000</v>
      </c>
      <c r="I90" s="12">
        <v>56258000</v>
      </c>
      <c r="J90" s="12">
        <v>136342000</v>
      </c>
      <c r="K90" s="12"/>
      <c r="L90" s="12"/>
      <c r="M90" s="12"/>
      <c r="N90" s="14">
        <f>+IF(F91=0,0,J91/F91)</f>
        <v>0.97902547108774762</v>
      </c>
      <c r="O90" s="14">
        <f>+IF(F91=0,0,K91/F91)</f>
        <v>0</v>
      </c>
      <c r="P90" s="34"/>
      <c r="Q90" s="34">
        <f>+C90-Noviembre!C101</f>
        <v>-64400000</v>
      </c>
      <c r="R90" s="34"/>
    </row>
    <row r="91" spans="1:18" s="20" customFormat="1" ht="22.5" x14ac:dyDescent="0.25">
      <c r="A91" s="24" t="s">
        <v>140</v>
      </c>
      <c r="B91" s="11" t="s">
        <v>142</v>
      </c>
      <c r="C91" s="12">
        <v>494600000</v>
      </c>
      <c r="D91" s="12"/>
      <c r="E91" s="12"/>
      <c r="F91" s="12">
        <v>494600000</v>
      </c>
      <c r="G91" s="12"/>
      <c r="H91" s="12">
        <v>484225998</v>
      </c>
      <c r="I91" s="12">
        <v>10374002</v>
      </c>
      <c r="J91" s="12">
        <v>484225998</v>
      </c>
      <c r="K91" s="12"/>
      <c r="L91" s="12"/>
      <c r="M91" s="12"/>
      <c r="N91" s="14">
        <f>+IF(F90=0,0,J90/F90)</f>
        <v>0.70790238836967811</v>
      </c>
      <c r="O91" s="14">
        <f>+IF(F90=0,0,K90/F90)</f>
        <v>0</v>
      </c>
      <c r="P91" s="34"/>
      <c r="Q91" s="34">
        <f>+C91-Noviembre!C102</f>
        <v>368280000</v>
      </c>
      <c r="R91" s="34"/>
    </row>
    <row r="92" spans="1:18" s="20" customFormat="1" ht="33.75" x14ac:dyDescent="0.25">
      <c r="A92" s="25" t="s">
        <v>31</v>
      </c>
      <c r="B92" s="16" t="s">
        <v>37</v>
      </c>
      <c r="C92" s="17">
        <f>SUM(C93:C94)</f>
        <v>1895290232</v>
      </c>
      <c r="D92" s="17">
        <f t="shared" ref="D92:M92" si="55">SUM(D93:D94)</f>
        <v>0</v>
      </c>
      <c r="E92" s="17">
        <f t="shared" si="55"/>
        <v>0</v>
      </c>
      <c r="F92" s="17">
        <f t="shared" si="55"/>
        <v>1895290232</v>
      </c>
      <c r="G92" s="17">
        <f t="shared" si="55"/>
        <v>0</v>
      </c>
      <c r="H92" s="17">
        <f t="shared" si="55"/>
        <v>1584138583.26</v>
      </c>
      <c r="I92" s="17">
        <f t="shared" si="55"/>
        <v>311151648.74000001</v>
      </c>
      <c r="J92" s="17">
        <f t="shared" si="55"/>
        <v>489530645.25999999</v>
      </c>
      <c r="K92" s="17">
        <f t="shared" si="55"/>
        <v>0</v>
      </c>
      <c r="L92" s="17">
        <f t="shared" si="55"/>
        <v>0</v>
      </c>
      <c r="M92" s="17">
        <f t="shared" si="55"/>
        <v>0</v>
      </c>
      <c r="N92" s="19">
        <f>+IF(F92=0,0,J92/F92)</f>
        <v>0.25828795874889521</v>
      </c>
      <c r="O92" s="19">
        <f>+IF(F92=0,0,K92/F92)</f>
        <v>0</v>
      </c>
      <c r="P92" s="34"/>
      <c r="Q92" s="34"/>
      <c r="R92" s="34"/>
    </row>
    <row r="93" spans="1:18" s="20" customFormat="1" ht="33.75" x14ac:dyDescent="0.25">
      <c r="A93" s="24" t="s">
        <v>144</v>
      </c>
      <c r="B93" s="11" t="s">
        <v>128</v>
      </c>
      <c r="C93" s="12">
        <v>215530746</v>
      </c>
      <c r="D93" s="12"/>
      <c r="E93" s="12"/>
      <c r="F93" s="12">
        <v>215530746</v>
      </c>
      <c r="G93" s="12"/>
      <c r="H93" s="12">
        <v>159148457.06999999</v>
      </c>
      <c r="I93" s="12">
        <v>56382288.93</v>
      </c>
      <c r="J93" s="12">
        <v>159148457.06999999</v>
      </c>
      <c r="K93" s="12"/>
      <c r="L93" s="12"/>
      <c r="M93" s="12"/>
      <c r="N93" s="14">
        <f t="shared" ref="N93:N94" si="56">+IF(F92=0,0,J92/F92)</f>
        <v>0.25828795874889521</v>
      </c>
      <c r="O93" s="14">
        <f t="shared" ref="O93:O94" si="57">+IF(F92=0,0,K92/F92)</f>
        <v>0</v>
      </c>
      <c r="P93" s="34"/>
      <c r="Q93" s="34"/>
      <c r="R93" s="34"/>
    </row>
    <row r="94" spans="1:18" s="20" customFormat="1" ht="22.5" x14ac:dyDescent="0.25">
      <c r="A94" s="24" t="s">
        <v>143</v>
      </c>
      <c r="B94" s="11" t="s">
        <v>142</v>
      </c>
      <c r="C94" s="12">
        <v>1679759486</v>
      </c>
      <c r="D94" s="12"/>
      <c r="E94" s="12"/>
      <c r="F94" s="12">
        <v>1679759486</v>
      </c>
      <c r="G94" s="12"/>
      <c r="H94" s="12">
        <v>1424990126.1900001</v>
      </c>
      <c r="I94" s="12">
        <v>254769359.81</v>
      </c>
      <c r="J94" s="12">
        <v>330382188.19</v>
      </c>
      <c r="K94" s="12"/>
      <c r="L94" s="12"/>
      <c r="M94" s="12"/>
      <c r="N94" s="14">
        <f t="shared" si="56"/>
        <v>0.73840257143637411</v>
      </c>
      <c r="O94" s="14">
        <f t="shared" si="57"/>
        <v>0</v>
      </c>
      <c r="P94" s="34"/>
      <c r="Q94" s="34"/>
      <c r="R94" s="34"/>
    </row>
    <row r="95" spans="1:18" s="20" customFormat="1" ht="45" x14ac:dyDescent="0.25">
      <c r="A95" s="25" t="s">
        <v>332</v>
      </c>
      <c r="B95" s="72" t="s">
        <v>331</v>
      </c>
      <c r="C95" s="17">
        <f>SUM(C96:C98)</f>
        <v>4802600000</v>
      </c>
      <c r="D95" s="17">
        <f t="shared" ref="D95:M95" si="58">SUM(D96:D98)</f>
        <v>0</v>
      </c>
      <c r="E95" s="17">
        <f t="shared" si="58"/>
        <v>0</v>
      </c>
      <c r="F95" s="17">
        <f t="shared" si="58"/>
        <v>4802600000</v>
      </c>
      <c r="G95" s="17">
        <f t="shared" si="58"/>
        <v>0</v>
      </c>
      <c r="H95" s="17">
        <f t="shared" si="58"/>
        <v>2637057000</v>
      </c>
      <c r="I95" s="17">
        <f t="shared" si="58"/>
        <v>2165543000</v>
      </c>
      <c r="J95" s="17">
        <f t="shared" si="58"/>
        <v>2637057000</v>
      </c>
      <c r="K95" s="17">
        <f t="shared" si="58"/>
        <v>0</v>
      </c>
      <c r="L95" s="17">
        <f t="shared" si="58"/>
        <v>0</v>
      </c>
      <c r="M95" s="17">
        <f t="shared" si="58"/>
        <v>0</v>
      </c>
      <c r="N95" s="19">
        <f>+IF(F95=0,0,J95/F95)</f>
        <v>0.54908945154707867</v>
      </c>
      <c r="O95" s="19">
        <f>+IF(F95=0,0,K95/F95)</f>
        <v>0</v>
      </c>
      <c r="P95" s="34"/>
      <c r="Q95" s="34">
        <f>+C95-Noviembre!C103</f>
        <v>4116844522</v>
      </c>
      <c r="R95" s="34"/>
    </row>
    <row r="96" spans="1:18" s="20" customFormat="1" ht="22.5" x14ac:dyDescent="0.25">
      <c r="A96" s="24" t="s">
        <v>340</v>
      </c>
      <c r="B96" s="71" t="s">
        <v>333</v>
      </c>
      <c r="C96" s="12">
        <v>535500000</v>
      </c>
      <c r="D96" s="17"/>
      <c r="E96" s="17"/>
      <c r="F96" s="12">
        <v>535500000</v>
      </c>
      <c r="G96" s="17"/>
      <c r="H96" s="12">
        <v>325500000</v>
      </c>
      <c r="I96" s="12">
        <v>210000000</v>
      </c>
      <c r="J96" s="12">
        <v>325500000</v>
      </c>
      <c r="K96" s="17"/>
      <c r="L96" s="17"/>
      <c r="M96" s="17"/>
      <c r="N96" s="14">
        <f>+IF(F97=0,0,J97/F97)</f>
        <v>0.26287069829602405</v>
      </c>
      <c r="O96" s="14">
        <f>+IF(F97=0,0,K97/F97)</f>
        <v>0</v>
      </c>
      <c r="P96" s="34"/>
      <c r="Q96" s="34"/>
      <c r="R96" s="34"/>
    </row>
    <row r="97" spans="1:18" s="20" customFormat="1" ht="22.5" x14ac:dyDescent="0.25">
      <c r="A97" s="24" t="s">
        <v>341</v>
      </c>
      <c r="B97" s="11" t="s">
        <v>334</v>
      </c>
      <c r="C97" s="12">
        <v>1496500000</v>
      </c>
      <c r="D97" s="12"/>
      <c r="E97" s="12"/>
      <c r="F97" s="12">
        <v>1496500000</v>
      </c>
      <c r="G97" s="12"/>
      <c r="H97" s="12">
        <v>393386000</v>
      </c>
      <c r="I97" s="12">
        <v>1103114000</v>
      </c>
      <c r="J97" s="12">
        <v>393386000</v>
      </c>
      <c r="K97" s="12"/>
      <c r="L97" s="12"/>
      <c r="M97" s="12"/>
      <c r="N97" s="14">
        <f>+IF(F98=0,0,J98/F98)</f>
        <v>0.69233054212084022</v>
      </c>
      <c r="O97" s="14">
        <f>+IF(F98=0,0,K98/F98)</f>
        <v>0</v>
      </c>
      <c r="P97" s="34"/>
      <c r="Q97" s="34">
        <f>+C97-Noviembre!C104</f>
        <v>1440171016</v>
      </c>
      <c r="R97" s="34"/>
    </row>
    <row r="98" spans="1:18" s="20" customFormat="1" ht="22.5" x14ac:dyDescent="0.25">
      <c r="A98" s="24" t="s">
        <v>342</v>
      </c>
      <c r="B98" s="11" t="s">
        <v>335</v>
      </c>
      <c r="C98" s="12">
        <v>2770600000</v>
      </c>
      <c r="D98" s="12"/>
      <c r="E98" s="12"/>
      <c r="F98" s="12">
        <v>2770600000</v>
      </c>
      <c r="G98" s="12"/>
      <c r="H98" s="12">
        <v>1918171000</v>
      </c>
      <c r="I98" s="12">
        <v>852429000</v>
      </c>
      <c r="J98" s="12">
        <v>1918171000</v>
      </c>
      <c r="K98" s="12"/>
      <c r="L98" s="12"/>
      <c r="M98" s="12"/>
      <c r="N98" s="14">
        <f>+IF(F97=0,0,J97/F97)</f>
        <v>0.26287069829602405</v>
      </c>
      <c r="O98" s="14">
        <f>+IF(F97=0,0,K97/F97)</f>
        <v>0</v>
      </c>
      <c r="P98" s="34"/>
      <c r="Q98" s="34">
        <f>+C98-Noviembre!C105</f>
        <v>2141173506</v>
      </c>
      <c r="R98" s="34"/>
    </row>
    <row r="99" spans="1:18" s="20" customFormat="1" ht="12" x14ac:dyDescent="0.25">
      <c r="A99" s="74" t="s">
        <v>116</v>
      </c>
      <c r="B99" s="74" t="s">
        <v>0</v>
      </c>
      <c r="C99" s="6">
        <f t="shared" ref="C99:M99" si="59">+C5+C78</f>
        <v>50404283779</v>
      </c>
      <c r="D99" s="7">
        <f t="shared" si="59"/>
        <v>0</v>
      </c>
      <c r="E99" s="7">
        <f t="shared" si="59"/>
        <v>0</v>
      </c>
      <c r="F99" s="7">
        <f t="shared" si="59"/>
        <v>50404283779</v>
      </c>
      <c r="G99" s="7">
        <f t="shared" si="59"/>
        <v>789551000</v>
      </c>
      <c r="H99" s="7">
        <f t="shared" si="59"/>
        <v>36046639858.300003</v>
      </c>
      <c r="I99" s="7">
        <f t="shared" si="59"/>
        <v>13568092920.700001</v>
      </c>
      <c r="J99" s="7">
        <f t="shared" si="59"/>
        <v>17760843685.049999</v>
      </c>
      <c r="K99" s="7">
        <f t="shared" si="59"/>
        <v>3150868256.0599999</v>
      </c>
      <c r="L99" s="7">
        <f t="shared" si="59"/>
        <v>3150089782.1900001</v>
      </c>
      <c r="M99" s="7">
        <f t="shared" si="59"/>
        <v>3149392376.1900001</v>
      </c>
      <c r="N99" s="8">
        <f>+IF(F99=0,0,J99/F99)</f>
        <v>0.35236774245068675</v>
      </c>
      <c r="O99" s="9">
        <f>+IF(F99=0,0,K99/F99)</f>
        <v>6.2511914064192098E-2</v>
      </c>
      <c r="P99" s="34"/>
      <c r="Q99" s="34"/>
      <c r="R99" s="34"/>
    </row>
    <row r="100" spans="1:18" s="20" customFormat="1" x14ac:dyDescent="0.25">
      <c r="A100" s="4" t="s">
        <v>22</v>
      </c>
      <c r="B100" s="1"/>
      <c r="C100" s="35"/>
      <c r="D100" s="1"/>
      <c r="E100" s="64"/>
      <c r="F100" s="64"/>
      <c r="G100" s="1"/>
      <c r="H100" s="38"/>
      <c r="I100" s="1"/>
      <c r="J100" s="38"/>
      <c r="K100" s="1"/>
      <c r="L100" s="1"/>
      <c r="M100" s="1"/>
      <c r="N100" s="1"/>
      <c r="O100" s="1"/>
      <c r="P100" s="27"/>
      <c r="Q100" s="27"/>
      <c r="R100" s="27"/>
    </row>
  </sheetData>
  <mergeCells count="10">
    <mergeCell ref="A68:B68"/>
    <mergeCell ref="A72:B72"/>
    <mergeCell ref="A78:B78"/>
    <mergeCell ref="A99:B99"/>
    <mergeCell ref="A1:O1"/>
    <mergeCell ref="A2:O2"/>
    <mergeCell ref="A3:O3"/>
    <mergeCell ref="A5:B5"/>
    <mergeCell ref="A6:B6"/>
    <mergeCell ref="A36:B36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E070E-6BC4-4148-8050-87AFF1F65C9B}">
  <dimension ref="A1:V107"/>
  <sheetViews>
    <sheetView showGridLines="0" workbookViewId="0">
      <pane xSplit="1" ySplit="4" topLeftCell="B5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75" t="s">
        <v>221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</row>
    <row r="2" spans="1:22" ht="15" customHeight="1" x14ac:dyDescent="0.25">
      <c r="A2" s="78" t="s">
        <v>271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80"/>
    </row>
    <row r="3" spans="1:22" ht="15" customHeight="1" x14ac:dyDescent="0.25">
      <c r="A3" s="81" t="s">
        <v>299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  <c r="P3" s="36">
        <v>44105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84" t="s">
        <v>19</v>
      </c>
      <c r="B5" s="84"/>
      <c r="C5" s="6">
        <f t="shared" ref="C5:M5" si="0">+C6+C39+C74+C79</f>
        <v>30371429000</v>
      </c>
      <c r="D5" s="6">
        <f t="shared" si="0"/>
        <v>2976886000</v>
      </c>
      <c r="E5" s="6">
        <f t="shared" si="0"/>
        <v>2976886000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24630177207.549999</v>
      </c>
      <c r="I5" s="6">
        <f t="shared" si="0"/>
        <v>2585136792.4500008</v>
      </c>
      <c r="J5" s="6">
        <f t="shared" si="0"/>
        <v>19216445130.870003</v>
      </c>
      <c r="K5" s="6">
        <f t="shared" si="0"/>
        <v>17187915613.650002</v>
      </c>
      <c r="L5" s="6">
        <f t="shared" si="0"/>
        <v>17187915613.650002</v>
      </c>
      <c r="M5" s="6">
        <f t="shared" si="0"/>
        <v>17183542908.650002</v>
      </c>
      <c r="N5" s="8">
        <f>+IF(F5=0,0,J5/F5)</f>
        <v>0.63271455323586956</v>
      </c>
      <c r="O5" s="9">
        <f>+IF(F5=0,0,K5/F5)</f>
        <v>0.56592383630187237</v>
      </c>
      <c r="P5" s="34">
        <f>+K5-Agosto!K5</f>
        <v>1480801962.3500023</v>
      </c>
      <c r="Q5" s="34"/>
      <c r="R5" s="34"/>
      <c r="S5" s="20"/>
      <c r="T5" s="20"/>
      <c r="U5" s="20"/>
      <c r="V5" s="20"/>
    </row>
    <row r="6" spans="1:22" s="2" customFormat="1" x14ac:dyDescent="0.25">
      <c r="A6" s="84" t="s">
        <v>20</v>
      </c>
      <c r="B6" s="84"/>
      <c r="C6" s="6">
        <f>+C7</f>
        <v>16328192000</v>
      </c>
      <c r="D6" s="6">
        <f>+D7+D37+D38</f>
        <v>109000000</v>
      </c>
      <c r="E6" s="6">
        <f>+E7+E37+E38</f>
        <v>109000000</v>
      </c>
      <c r="F6" s="6">
        <f>+F7</f>
        <v>16328192000.000099</v>
      </c>
      <c r="G6" s="6">
        <f>+G7</f>
        <v>721115000.00010002</v>
      </c>
      <c r="H6" s="6">
        <f t="shared" ref="H6:M6" si="1">+H7+H37+H38</f>
        <v>15607077000</v>
      </c>
      <c r="I6" s="6">
        <f t="shared" si="1"/>
        <v>0</v>
      </c>
      <c r="J6" s="6">
        <f t="shared" si="1"/>
        <v>10843789042</v>
      </c>
      <c r="K6" s="6">
        <f t="shared" si="1"/>
        <v>10768890613</v>
      </c>
      <c r="L6" s="6">
        <f t="shared" si="1"/>
        <v>10768890613</v>
      </c>
      <c r="M6" s="6">
        <f t="shared" si="1"/>
        <v>10768890613</v>
      </c>
      <c r="N6" s="8">
        <f t="shared" ref="N6:N89" si="2">+IF(F6=0,0,J6/F6)</f>
        <v>0.66411449853112547</v>
      </c>
      <c r="O6" s="9">
        <f t="shared" ref="O6:O89" si="3">+IF(F6=0,0,K6/F6)</f>
        <v>0.65952743653430423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109000000</v>
      </c>
      <c r="E7" s="17">
        <f>+E8+E21+E31</f>
        <v>109000000</v>
      </c>
      <c r="F7" s="17">
        <f>+F8+F21+F31+F37</f>
        <v>16328192000.000099</v>
      </c>
      <c r="G7" s="17">
        <f>+G8+G21+G31+G37</f>
        <v>721115000.00010002</v>
      </c>
      <c r="H7" s="17">
        <f>+H8+H21+H31</f>
        <v>15607077000</v>
      </c>
      <c r="I7" s="18">
        <f>+F7-G7-H7</f>
        <v>0</v>
      </c>
      <c r="J7" s="17">
        <f>+J8+J21+J31</f>
        <v>10843789042</v>
      </c>
      <c r="K7" s="17">
        <f>+K8+K21+K31</f>
        <v>10768890613</v>
      </c>
      <c r="L7" s="17">
        <f>+L8+L21+L31</f>
        <v>10768890613</v>
      </c>
      <c r="M7" s="17">
        <f>+M8+M21+M31</f>
        <v>10768890613</v>
      </c>
      <c r="N7" s="19">
        <f t="shared" si="2"/>
        <v>0.66411449853112547</v>
      </c>
      <c r="O7" s="19">
        <f t="shared" si="3"/>
        <v>0.65952743653430423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39000000</v>
      </c>
      <c r="E8" s="17">
        <f>+E9</f>
        <v>39000000</v>
      </c>
      <c r="F8" s="18">
        <f t="shared" ref="F8:F31" si="4">+C8+D8-E8</f>
        <v>10078488000</v>
      </c>
      <c r="G8" s="17">
        <f>+G9</f>
        <v>0</v>
      </c>
      <c r="H8" s="17">
        <f>+H9</f>
        <v>10078488000</v>
      </c>
      <c r="I8" s="18">
        <f t="shared" ref="I8" si="5">+F8-G8-H8</f>
        <v>0</v>
      </c>
      <c r="J8" s="17">
        <f>+J9</f>
        <v>7389333167</v>
      </c>
      <c r="K8" s="17">
        <f>+K9</f>
        <v>7344952082</v>
      </c>
      <c r="L8" s="17">
        <f>+L9</f>
        <v>7344952082</v>
      </c>
      <c r="M8" s="17">
        <f>+M9</f>
        <v>7344952082</v>
      </c>
      <c r="N8" s="19">
        <f t="shared" si="2"/>
        <v>0.73317874337896716</v>
      </c>
      <c r="O8" s="19">
        <f t="shared" si="3"/>
        <v>0.72877519743040819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39000000</v>
      </c>
      <c r="E9" s="17">
        <f t="shared" si="6"/>
        <v>39000000</v>
      </c>
      <c r="F9" s="17">
        <f t="shared" si="6"/>
        <v>10078488000</v>
      </c>
      <c r="G9" s="17">
        <f t="shared" si="6"/>
        <v>0</v>
      </c>
      <c r="H9" s="17">
        <f t="shared" si="6"/>
        <v>10078488000</v>
      </c>
      <c r="I9" s="17">
        <f t="shared" si="6"/>
        <v>0</v>
      </c>
      <c r="J9" s="17">
        <f t="shared" si="6"/>
        <v>7389333167</v>
      </c>
      <c r="K9" s="17">
        <f t="shared" si="6"/>
        <v>7344952082</v>
      </c>
      <c r="L9" s="17">
        <f t="shared" si="6"/>
        <v>7344952082</v>
      </c>
      <c r="M9" s="17">
        <f t="shared" si="6"/>
        <v>7344952082</v>
      </c>
      <c r="N9" s="19">
        <f t="shared" si="2"/>
        <v>0.73317874337896716</v>
      </c>
      <c r="O9" s="19">
        <f t="shared" si="3"/>
        <v>0.72877519743040819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30000000</v>
      </c>
      <c r="F10" s="12">
        <v>7870000000</v>
      </c>
      <c r="G10" s="12">
        <v>0</v>
      </c>
      <c r="H10" s="12">
        <v>7870000000</v>
      </c>
      <c r="I10" s="12">
        <v>0</v>
      </c>
      <c r="J10" s="12">
        <v>6054631376</v>
      </c>
      <c r="K10" s="12">
        <v>6052190724</v>
      </c>
      <c r="L10" s="12">
        <v>6052190724</v>
      </c>
      <c r="M10" s="12">
        <v>6052190724</v>
      </c>
      <c r="N10" s="14">
        <f t="shared" si="2"/>
        <v>0.76933054332909789</v>
      </c>
      <c r="O10" s="14">
        <f t="shared" si="3"/>
        <v>0.76902042236340529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358563914</v>
      </c>
      <c r="K12" s="12">
        <v>357343588</v>
      </c>
      <c r="L12" s="12">
        <v>357343588</v>
      </c>
      <c r="M12" s="12">
        <v>357343588</v>
      </c>
      <c r="N12" s="14">
        <f t="shared" si="2"/>
        <v>0.71712782799999997</v>
      </c>
      <c r="O12" s="14">
        <f t="shared" si="3"/>
        <v>0.71468717599999998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10635165</v>
      </c>
      <c r="K13" s="12">
        <v>10635165</v>
      </c>
      <c r="L13" s="12">
        <v>10635165</v>
      </c>
      <c r="M13" s="12">
        <v>10635165</v>
      </c>
      <c r="N13" s="14">
        <f t="shared" si="2"/>
        <v>0.70901099999999995</v>
      </c>
      <c r="O13" s="14">
        <f t="shared" si="3"/>
        <v>0.70901099999999995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30000000</v>
      </c>
      <c r="E15" s="12">
        <v>0</v>
      </c>
      <c r="F15" s="12">
        <v>410000000</v>
      </c>
      <c r="G15" s="12">
        <v>0</v>
      </c>
      <c r="H15" s="12">
        <v>410000000</v>
      </c>
      <c r="I15" s="12">
        <v>0</v>
      </c>
      <c r="J15" s="12">
        <v>406589080</v>
      </c>
      <c r="K15" s="12">
        <v>404313216</v>
      </c>
      <c r="L15" s="12">
        <v>404313216</v>
      </c>
      <c r="M15" s="12">
        <v>404313216</v>
      </c>
      <c r="N15" s="14">
        <f t="shared" si="2"/>
        <v>0.99168068292682932</v>
      </c>
      <c r="O15" s="14">
        <f t="shared" si="3"/>
        <v>0.9861297951219512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224326546</v>
      </c>
      <c r="K16" s="12">
        <v>219263645</v>
      </c>
      <c r="L16" s="12">
        <v>219263645</v>
      </c>
      <c r="M16" s="12">
        <v>219263645</v>
      </c>
      <c r="N16" s="14">
        <f t="shared" si="2"/>
        <v>0.83083905925925927</v>
      </c>
      <c r="O16" s="14">
        <f t="shared" si="3"/>
        <v>0.81208757407407406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9000000</v>
      </c>
      <c r="F17" s="12">
        <v>41000000</v>
      </c>
      <c r="G17" s="12">
        <v>0</v>
      </c>
      <c r="H17" s="12">
        <v>41000000</v>
      </c>
      <c r="I17" s="12">
        <v>0</v>
      </c>
      <c r="J17" s="12">
        <v>14886556</v>
      </c>
      <c r="K17" s="12">
        <v>14886556</v>
      </c>
      <c r="L17" s="12">
        <v>14886556</v>
      </c>
      <c r="M17" s="12">
        <v>14886556</v>
      </c>
      <c r="N17" s="14">
        <f t="shared" si="2"/>
        <v>0.36308673170731709</v>
      </c>
      <c r="O17" s="14">
        <f t="shared" si="3"/>
        <v>0.36308673170731709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72599008</v>
      </c>
      <c r="K18" s="12">
        <v>53674641</v>
      </c>
      <c r="L18" s="12">
        <v>53674641</v>
      </c>
      <c r="M18" s="12">
        <v>53674641</v>
      </c>
      <c r="N18" s="14">
        <f t="shared" si="2"/>
        <v>0.1244224525611495</v>
      </c>
      <c r="O18" s="14">
        <f t="shared" si="3"/>
        <v>9.1989279985192504E-2</v>
      </c>
      <c r="P18" s="34"/>
      <c r="Q18" s="34"/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242767940</v>
      </c>
      <c r="K19" s="12">
        <v>228310965</v>
      </c>
      <c r="L19" s="12">
        <v>228310965</v>
      </c>
      <c r="M19" s="12">
        <v>228310965</v>
      </c>
      <c r="N19" s="14">
        <f t="shared" si="2"/>
        <v>0.63886299999999996</v>
      </c>
      <c r="O19" s="14">
        <f t="shared" si="3"/>
        <v>0.60081832894736842</v>
      </c>
      <c r="P19" s="34"/>
      <c r="Q19" s="34"/>
      <c r="R19" s="34"/>
    </row>
    <row r="20" spans="1:18" s="20" customFormat="1" ht="13.5" customHeight="1" x14ac:dyDescent="0.25">
      <c r="A20" s="10" t="s">
        <v>291</v>
      </c>
      <c r="B20" s="11" t="s">
        <v>292</v>
      </c>
      <c r="C20" s="12">
        <v>0</v>
      </c>
      <c r="D20" s="12">
        <v>9000000</v>
      </c>
      <c r="E20" s="12">
        <v>0</v>
      </c>
      <c r="F20" s="12">
        <v>9000000</v>
      </c>
      <c r="G20" s="12">
        <v>0</v>
      </c>
      <c r="H20" s="12">
        <v>9000000</v>
      </c>
      <c r="I20" s="12">
        <v>0</v>
      </c>
      <c r="J20" s="12">
        <v>4333582</v>
      </c>
      <c r="K20" s="12">
        <v>4333582</v>
      </c>
      <c r="L20" s="12">
        <v>4333582</v>
      </c>
      <c r="M20" s="12">
        <v>4333582</v>
      </c>
      <c r="N20" s="14">
        <f t="shared" si="2"/>
        <v>0.48150911111111111</v>
      </c>
      <c r="O20" s="14">
        <f t="shared" si="3"/>
        <v>0.48150911111111111</v>
      </c>
      <c r="P20" s="34"/>
      <c r="Q20" s="34"/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3730155000</v>
      </c>
      <c r="G21" s="17">
        <f t="shared" ref="G21:H21" si="8">SUM(G22:G30)</f>
        <v>0</v>
      </c>
      <c r="H21" s="17">
        <f t="shared" si="8"/>
        <v>3730155000</v>
      </c>
      <c r="I21" s="18">
        <f>+F21-G21-H21</f>
        <v>0</v>
      </c>
      <c r="J21" s="17">
        <f t="shared" ref="J21" si="9">SUM(J22:J30)</f>
        <v>2786249477</v>
      </c>
      <c r="K21" s="17">
        <f t="shared" ref="K21:M21" si="10">SUM(K22:K30)</f>
        <v>2786249477</v>
      </c>
      <c r="L21" s="17">
        <f t="shared" si="10"/>
        <v>2786249477</v>
      </c>
      <c r="M21" s="17">
        <f t="shared" si="10"/>
        <v>2786249477</v>
      </c>
      <c r="N21" s="19">
        <f t="shared" si="2"/>
        <v>0.74695273440379828</v>
      </c>
      <c r="O21" s="19">
        <f t="shared" si="3"/>
        <v>0.74695273440379828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1000000000</v>
      </c>
      <c r="D22" s="12">
        <v>0</v>
      </c>
      <c r="E22" s="12">
        <v>0</v>
      </c>
      <c r="F22" s="12">
        <v>1000000000</v>
      </c>
      <c r="G22" s="12">
        <v>0</v>
      </c>
      <c r="H22" s="12">
        <v>1000000000</v>
      </c>
      <c r="I22" s="12">
        <v>0</v>
      </c>
      <c r="J22" s="12">
        <v>841459303</v>
      </c>
      <c r="K22" s="12">
        <v>841459303</v>
      </c>
      <c r="L22" s="12">
        <v>841459303</v>
      </c>
      <c r="M22" s="12">
        <v>841459303</v>
      </c>
      <c r="N22" s="14">
        <f t="shared" si="2"/>
        <v>0.84145930300000005</v>
      </c>
      <c r="O22" s="14">
        <f t="shared" si="3"/>
        <v>0.84145930300000005</v>
      </c>
      <c r="P22" s="34"/>
      <c r="Q22" s="34"/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596051730</v>
      </c>
      <c r="K23" s="12">
        <v>596051730</v>
      </c>
      <c r="L23" s="12">
        <v>596051730</v>
      </c>
      <c r="M23" s="12">
        <v>596051730</v>
      </c>
      <c r="N23" s="14">
        <f t="shared" si="2"/>
        <v>0.74506466250000003</v>
      </c>
      <c r="O23" s="14">
        <f t="shared" si="3"/>
        <v>0.74506466250000003</v>
      </c>
      <c r="P23" s="34"/>
      <c r="Q23" s="34"/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920000000</v>
      </c>
      <c r="D24" s="12">
        <v>0</v>
      </c>
      <c r="E24" s="12">
        <v>0</v>
      </c>
      <c r="F24" s="12">
        <v>920000000</v>
      </c>
      <c r="G24" s="12">
        <v>0</v>
      </c>
      <c r="H24" s="12">
        <v>920000000</v>
      </c>
      <c r="I24" s="12">
        <v>0</v>
      </c>
      <c r="J24" s="12">
        <v>648263144</v>
      </c>
      <c r="K24" s="12">
        <v>648263144</v>
      </c>
      <c r="L24" s="12">
        <v>648263144</v>
      </c>
      <c r="M24" s="12">
        <v>648263144</v>
      </c>
      <c r="N24" s="14">
        <f t="shared" si="2"/>
        <v>0.70463385217391306</v>
      </c>
      <c r="O24" s="14">
        <f t="shared" si="3"/>
        <v>0.70463385217391306</v>
      </c>
      <c r="P24" s="34"/>
      <c r="Q24" s="34"/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430000000</v>
      </c>
      <c r="D25" s="12">
        <v>0</v>
      </c>
      <c r="E25" s="12">
        <v>0</v>
      </c>
      <c r="F25" s="12">
        <v>430000000</v>
      </c>
      <c r="G25" s="12">
        <v>0</v>
      </c>
      <c r="H25" s="12">
        <v>430000000</v>
      </c>
      <c r="I25" s="12">
        <v>0</v>
      </c>
      <c r="J25" s="12">
        <v>294340200</v>
      </c>
      <c r="K25" s="12">
        <v>294340200</v>
      </c>
      <c r="L25" s="12">
        <v>294340200</v>
      </c>
      <c r="M25" s="12">
        <v>294340200</v>
      </c>
      <c r="N25" s="14">
        <f t="shared" si="2"/>
        <v>0.68451209302325577</v>
      </c>
      <c r="O25" s="14">
        <f t="shared" si="3"/>
        <v>0.68451209302325577</v>
      </c>
      <c r="P25" s="34"/>
      <c r="Q25" s="34"/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50000000</v>
      </c>
      <c r="D26" s="12">
        <v>0</v>
      </c>
      <c r="E26" s="12">
        <v>0</v>
      </c>
      <c r="F26" s="12">
        <v>50000000</v>
      </c>
      <c r="G26" s="12">
        <v>0</v>
      </c>
      <c r="H26" s="12">
        <v>50000000</v>
      </c>
      <c r="I26" s="12">
        <v>0</v>
      </c>
      <c r="J26" s="12">
        <v>37997600</v>
      </c>
      <c r="K26" s="12">
        <v>37997600</v>
      </c>
      <c r="L26" s="12">
        <v>37997600</v>
      </c>
      <c r="M26" s="12">
        <v>37997600</v>
      </c>
      <c r="N26" s="14">
        <f t="shared" si="2"/>
        <v>0.75995199999999996</v>
      </c>
      <c r="O26" s="14">
        <f t="shared" si="3"/>
        <v>0.75995199999999996</v>
      </c>
      <c r="P26" s="34"/>
      <c r="Q26" s="34"/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315155000</v>
      </c>
      <c r="D27" s="12">
        <v>0</v>
      </c>
      <c r="E27" s="12">
        <v>0</v>
      </c>
      <c r="F27" s="12">
        <v>315155000</v>
      </c>
      <c r="G27" s="12">
        <v>0</v>
      </c>
      <c r="H27" s="12">
        <v>315155000</v>
      </c>
      <c r="I27" s="12">
        <v>0</v>
      </c>
      <c r="J27" s="12">
        <v>220774600</v>
      </c>
      <c r="K27" s="12">
        <v>220774600</v>
      </c>
      <c r="L27" s="12">
        <v>220774600</v>
      </c>
      <c r="M27" s="12">
        <v>220774600</v>
      </c>
      <c r="N27" s="14">
        <f t="shared" si="2"/>
        <v>0.70052704224905205</v>
      </c>
      <c r="O27" s="14">
        <f t="shared" si="3"/>
        <v>0.70052704224905205</v>
      </c>
      <c r="P27" s="34"/>
      <c r="Q27" s="34"/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36860600</v>
      </c>
      <c r="K28" s="12">
        <v>36860600</v>
      </c>
      <c r="L28" s="12">
        <v>36860600</v>
      </c>
      <c r="M28" s="12">
        <v>36860600</v>
      </c>
      <c r="N28" s="14">
        <f t="shared" si="2"/>
        <v>0.67019272727272727</v>
      </c>
      <c r="O28" s="14">
        <f t="shared" si="3"/>
        <v>0.67019272727272727</v>
      </c>
      <c r="P28" s="34"/>
      <c r="Q28" s="34"/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36860600</v>
      </c>
      <c r="K29" s="12">
        <v>36860600</v>
      </c>
      <c r="L29" s="12">
        <v>36860600</v>
      </c>
      <c r="M29" s="12">
        <v>36860600</v>
      </c>
      <c r="N29" s="14">
        <f t="shared" si="2"/>
        <v>0.67019272727272727</v>
      </c>
      <c r="O29" s="14">
        <f t="shared" si="3"/>
        <v>0.67019272727272727</v>
      </c>
      <c r="P29" s="34"/>
      <c r="Q29" s="34"/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105000000</v>
      </c>
      <c r="D30" s="12">
        <v>0</v>
      </c>
      <c r="E30" s="12">
        <v>0</v>
      </c>
      <c r="F30" s="12">
        <v>105000000</v>
      </c>
      <c r="G30" s="12">
        <v>0</v>
      </c>
      <c r="H30" s="12">
        <v>105000000</v>
      </c>
      <c r="I30" s="12">
        <v>0</v>
      </c>
      <c r="J30" s="12">
        <v>73641700</v>
      </c>
      <c r="K30" s="12">
        <v>73641700</v>
      </c>
      <c r="L30" s="12">
        <v>73641700</v>
      </c>
      <c r="M30" s="12">
        <v>73641700</v>
      </c>
      <c r="N30" s="14">
        <f t="shared" si="2"/>
        <v>0.70134952380952376</v>
      </c>
      <c r="O30" s="14">
        <f t="shared" si="3"/>
        <v>0.70134952380952376</v>
      </c>
      <c r="P30" s="34"/>
      <c r="Q30" s="34"/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1">SUM(D32:D36)</f>
        <v>70000000</v>
      </c>
      <c r="E31" s="17">
        <f t="shared" si="11"/>
        <v>70000000</v>
      </c>
      <c r="F31" s="18">
        <f t="shared" si="4"/>
        <v>1798434000</v>
      </c>
      <c r="G31" s="17">
        <f t="shared" ref="G31:H31" si="12">SUM(G32:G36)</f>
        <v>0</v>
      </c>
      <c r="H31" s="17">
        <f t="shared" si="12"/>
        <v>1798434000</v>
      </c>
      <c r="I31" s="18">
        <f>+F31-G31-H31</f>
        <v>0</v>
      </c>
      <c r="J31" s="17">
        <f t="shared" ref="J31" si="13">SUM(J32:J36)</f>
        <v>668206398</v>
      </c>
      <c r="K31" s="17">
        <f t="shared" ref="K31:M31" si="14">SUM(K32:K36)</f>
        <v>637689054</v>
      </c>
      <c r="L31" s="17">
        <f t="shared" si="14"/>
        <v>637689054</v>
      </c>
      <c r="M31" s="17">
        <f t="shared" si="14"/>
        <v>637689054</v>
      </c>
      <c r="N31" s="19">
        <f t="shared" si="2"/>
        <v>0.37154902431782316</v>
      </c>
      <c r="O31" s="19">
        <f t="shared" si="3"/>
        <v>0.35458018142450598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1220000000</v>
      </c>
      <c r="D32" s="12">
        <v>0</v>
      </c>
      <c r="E32" s="12">
        <v>70000000</v>
      </c>
      <c r="F32" s="12">
        <v>1150000000</v>
      </c>
      <c r="G32" s="12">
        <v>0</v>
      </c>
      <c r="H32" s="12">
        <v>1150000000</v>
      </c>
      <c r="I32" s="12">
        <v>0</v>
      </c>
      <c r="J32" s="12">
        <v>217057179</v>
      </c>
      <c r="K32" s="12">
        <v>217057179</v>
      </c>
      <c r="L32" s="12">
        <v>217057179</v>
      </c>
      <c r="M32" s="12">
        <v>217057179</v>
      </c>
      <c r="N32" s="14">
        <f t="shared" si="2"/>
        <v>0.18874537304347827</v>
      </c>
      <c r="O32" s="14">
        <f t="shared" si="3"/>
        <v>0.18874537304347827</v>
      </c>
      <c r="P32" s="34"/>
      <c r="Q32" s="34"/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98434000</v>
      </c>
      <c r="D33" s="12">
        <v>70000000</v>
      </c>
      <c r="E33" s="12">
        <v>0</v>
      </c>
      <c r="F33" s="12">
        <v>168434000</v>
      </c>
      <c r="G33" s="12">
        <v>0</v>
      </c>
      <c r="H33" s="12">
        <v>168434000</v>
      </c>
      <c r="I33" s="12">
        <v>0</v>
      </c>
      <c r="J33" s="12">
        <v>161725752</v>
      </c>
      <c r="K33" s="12">
        <v>132358554</v>
      </c>
      <c r="L33" s="12">
        <v>132358554</v>
      </c>
      <c r="M33" s="12">
        <v>132358554</v>
      </c>
      <c r="N33" s="14">
        <f t="shared" si="2"/>
        <v>0.96017283921298546</v>
      </c>
      <c r="O33" s="14">
        <f t="shared" si="3"/>
        <v>0.78581850457746061</v>
      </c>
      <c r="P33" s="34"/>
      <c r="Q33" s="34"/>
      <c r="R33" s="34"/>
    </row>
    <row r="34" spans="1:22" x14ac:dyDescent="0.25">
      <c r="A34" s="10" t="s">
        <v>83</v>
      </c>
      <c r="B34" s="11" t="s">
        <v>84</v>
      </c>
      <c r="C34" s="12">
        <v>60000000</v>
      </c>
      <c r="D34" s="12">
        <v>0</v>
      </c>
      <c r="E34" s="12">
        <v>0</v>
      </c>
      <c r="F34" s="12">
        <v>60000000</v>
      </c>
      <c r="G34" s="12">
        <v>0</v>
      </c>
      <c r="H34" s="12">
        <v>60000000</v>
      </c>
      <c r="I34" s="12">
        <v>0</v>
      </c>
      <c r="J34" s="12">
        <v>26202307</v>
      </c>
      <c r="K34" s="12">
        <v>25052161</v>
      </c>
      <c r="L34" s="12">
        <v>25052161</v>
      </c>
      <c r="M34" s="12">
        <v>25052161</v>
      </c>
      <c r="N34" s="14">
        <f t="shared" si="2"/>
        <v>0.43670511666666667</v>
      </c>
      <c r="O34" s="14">
        <f t="shared" si="3"/>
        <v>0.41753601666666668</v>
      </c>
      <c r="P34" s="34"/>
      <c r="Q34" s="34"/>
      <c r="R34" s="34"/>
    </row>
    <row r="35" spans="1:22" x14ac:dyDescent="0.25">
      <c r="A35" s="10" t="s">
        <v>85</v>
      </c>
      <c r="B35" s="11" t="s">
        <v>86</v>
      </c>
      <c r="C35" s="12">
        <v>340000000</v>
      </c>
      <c r="D35" s="12">
        <v>0</v>
      </c>
      <c r="E35" s="12">
        <v>0</v>
      </c>
      <c r="F35" s="12">
        <v>340000000</v>
      </c>
      <c r="G35" s="12">
        <v>0</v>
      </c>
      <c r="H35" s="12">
        <v>340000000</v>
      </c>
      <c r="I35" s="12">
        <v>0</v>
      </c>
      <c r="J35" s="12">
        <v>212959792</v>
      </c>
      <c r="K35" s="12">
        <v>212959792</v>
      </c>
      <c r="L35" s="12">
        <v>212959792</v>
      </c>
      <c r="M35" s="12">
        <v>212959792</v>
      </c>
      <c r="N35" s="14">
        <f t="shared" si="2"/>
        <v>0.62635232941176466</v>
      </c>
      <c r="O35" s="14">
        <f t="shared" si="3"/>
        <v>0.62635232941176466</v>
      </c>
      <c r="P35" s="34"/>
      <c r="Q35" s="34"/>
      <c r="R35" s="34"/>
    </row>
    <row r="36" spans="1:22" x14ac:dyDescent="0.25">
      <c r="A36" s="10" t="s">
        <v>87</v>
      </c>
      <c r="B36" s="11" t="s">
        <v>88</v>
      </c>
      <c r="C36" s="12">
        <v>80000000</v>
      </c>
      <c r="D36" s="12">
        <v>0</v>
      </c>
      <c r="E36" s="12">
        <v>0</v>
      </c>
      <c r="F36" s="12">
        <v>80000000</v>
      </c>
      <c r="G36" s="12">
        <v>0</v>
      </c>
      <c r="H36" s="12">
        <v>80000000</v>
      </c>
      <c r="I36" s="12">
        <v>0</v>
      </c>
      <c r="J36" s="12">
        <v>50261368</v>
      </c>
      <c r="K36" s="12">
        <v>50261368</v>
      </c>
      <c r="L36" s="12">
        <v>50261368</v>
      </c>
      <c r="M36" s="12">
        <v>50261368</v>
      </c>
      <c r="N36" s="14">
        <f t="shared" si="2"/>
        <v>0.62826709999999997</v>
      </c>
      <c r="O36" s="14">
        <f t="shared" si="3"/>
        <v>0.62826709999999997</v>
      </c>
      <c r="P36" s="34"/>
      <c r="Q36" s="34"/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v>0</v>
      </c>
      <c r="F37" s="13">
        <v>721115000.00010002</v>
      </c>
      <c r="G37" s="12">
        <v>721115000.00010002</v>
      </c>
      <c r="H37" s="12">
        <v>0</v>
      </c>
      <c r="I37" s="13"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73" t="s">
        <v>23</v>
      </c>
      <c r="B39" s="73"/>
      <c r="C39" s="7">
        <f>+C40+C44</f>
        <v>10288298000</v>
      </c>
      <c r="D39" s="7">
        <f t="shared" ref="D39:M39" si="15">+D40+D44</f>
        <v>2864486000</v>
      </c>
      <c r="E39" s="7">
        <f t="shared" si="15"/>
        <v>2867386000</v>
      </c>
      <c r="F39" s="7">
        <f t="shared" si="15"/>
        <v>10285398000</v>
      </c>
      <c r="G39" s="7">
        <f t="shared" si="15"/>
        <v>0</v>
      </c>
      <c r="H39" s="7">
        <f t="shared" si="15"/>
        <v>8906488207.5499992</v>
      </c>
      <c r="I39" s="7">
        <f t="shared" si="15"/>
        <v>1378909792.4500008</v>
      </c>
      <c r="J39" s="7">
        <f t="shared" si="15"/>
        <v>8310080712.8700008</v>
      </c>
      <c r="K39" s="7">
        <f t="shared" si="15"/>
        <v>6356449624.6499996</v>
      </c>
      <c r="L39" s="7">
        <f t="shared" si="15"/>
        <v>6356449624.6499996</v>
      </c>
      <c r="M39" s="7">
        <f t="shared" si="15"/>
        <v>6352076919.6499996</v>
      </c>
      <c r="N39" s="8">
        <f t="shared" si="2"/>
        <v>0.80794935819401459</v>
      </c>
      <c r="O39" s="9">
        <f t="shared" si="3"/>
        <v>0.61800716167230474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121931000</v>
      </c>
      <c r="E40" s="17">
        <f t="shared" si="16"/>
        <v>121931000</v>
      </c>
      <c r="F40" s="18">
        <f t="shared" ref="F40:F53" si="17">+C40+D40-E40</f>
        <v>136931000</v>
      </c>
      <c r="G40" s="17">
        <f t="shared" ref="G40:H40" si="18">+G41</f>
        <v>0</v>
      </c>
      <c r="H40" s="17">
        <f t="shared" si="18"/>
        <v>136930808</v>
      </c>
      <c r="I40" s="18">
        <f t="shared" ref="I40:I53" si="19">+F40-G40-H40</f>
        <v>192</v>
      </c>
      <c r="J40" s="17">
        <f t="shared" ref="J40:M40" si="20">+J41</f>
        <v>24969808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0.18235321439265031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121931000</v>
      </c>
      <c r="E41" s="17">
        <f t="shared" si="21"/>
        <v>121931000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136930808</v>
      </c>
      <c r="I41" s="18">
        <f t="shared" si="19"/>
        <v>192</v>
      </c>
      <c r="J41" s="17">
        <f t="shared" ref="J41:M41" si="23">SUM(J42:J43)</f>
        <v>24969808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0.18235321439265031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222</v>
      </c>
      <c r="B42" s="11" t="s">
        <v>223</v>
      </c>
      <c r="C42" s="12">
        <v>15000000</v>
      </c>
      <c r="D42" s="12">
        <v>121931000</v>
      </c>
      <c r="E42" s="12">
        <v>0</v>
      </c>
      <c r="F42" s="12">
        <v>136931000</v>
      </c>
      <c r="G42" s="12">
        <v>0</v>
      </c>
      <c r="H42" s="12">
        <v>136930808</v>
      </c>
      <c r="I42" s="12">
        <v>192</v>
      </c>
      <c r="J42" s="12">
        <v>24969808</v>
      </c>
      <c r="K42" s="12">
        <v>0</v>
      </c>
      <c r="L42" s="12">
        <v>0</v>
      </c>
      <c r="M42" s="12">
        <v>0</v>
      </c>
      <c r="N42" s="14">
        <f t="shared" si="2"/>
        <v>0.18235321439265031</v>
      </c>
      <c r="O42" s="14">
        <f t="shared" si="3"/>
        <v>0</v>
      </c>
      <c r="P42" s="34"/>
      <c r="Q42" s="34"/>
      <c r="R42" s="34"/>
    </row>
    <row r="43" spans="1:22" x14ac:dyDescent="0.25">
      <c r="A43" s="10" t="s">
        <v>224</v>
      </c>
      <c r="B43" s="11" t="s">
        <v>225</v>
      </c>
      <c r="C43" s="12">
        <v>121931000</v>
      </c>
      <c r="D43" s="12">
        <v>0</v>
      </c>
      <c r="E43" s="12">
        <v>121931000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/>
      <c r="Q43" s="34"/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4">+D45+D53</f>
        <v>2742555000</v>
      </c>
      <c r="E44" s="17">
        <f t="shared" si="24"/>
        <v>2745455000</v>
      </c>
      <c r="F44" s="18">
        <f t="shared" si="17"/>
        <v>10148467000</v>
      </c>
      <c r="G44" s="17">
        <f t="shared" ref="G44:H44" si="25">+G45+G53</f>
        <v>0</v>
      </c>
      <c r="H44" s="17">
        <f t="shared" si="25"/>
        <v>8769557399.5499992</v>
      </c>
      <c r="I44" s="18">
        <f t="shared" si="19"/>
        <v>1378909600.4500008</v>
      </c>
      <c r="J44" s="17">
        <f t="shared" ref="J44:M44" si="26">+J45+J53</f>
        <v>8285110904.8700008</v>
      </c>
      <c r="K44" s="17">
        <f t="shared" si="26"/>
        <v>6356449624.6499996</v>
      </c>
      <c r="L44" s="17">
        <f t="shared" si="26"/>
        <v>6356449624.6499996</v>
      </c>
      <c r="M44" s="17">
        <f t="shared" si="26"/>
        <v>6352076919.6499996</v>
      </c>
      <c r="N44" s="19">
        <f t="shared" si="2"/>
        <v>0.81639038732352387</v>
      </c>
      <c r="O44" s="19">
        <f t="shared" si="3"/>
        <v>0.62634579435987714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7">SUM(D46:D52)</f>
        <v>986000000</v>
      </c>
      <c r="E45" s="17">
        <f t="shared" si="27"/>
        <v>15900000</v>
      </c>
      <c r="F45" s="18">
        <f>+C45+D45-E45</f>
        <v>1110100000</v>
      </c>
      <c r="G45" s="17">
        <f t="shared" si="27"/>
        <v>0</v>
      </c>
      <c r="H45" s="17">
        <f t="shared" si="27"/>
        <v>582454313.00999999</v>
      </c>
      <c r="I45" s="18">
        <f t="shared" si="19"/>
        <v>527645686.99000001</v>
      </c>
      <c r="J45" s="17">
        <f t="shared" ref="J45" si="28">SUM(J46:J52)</f>
        <v>544916772.00999999</v>
      </c>
      <c r="K45" s="17">
        <f t="shared" ref="K45:M45" si="29">SUM(K46:K52)</f>
        <v>292381406.19</v>
      </c>
      <c r="L45" s="17">
        <f t="shared" si="29"/>
        <v>292381406.19</v>
      </c>
      <c r="M45" s="17">
        <f t="shared" si="29"/>
        <v>292381406.19</v>
      </c>
      <c r="N45" s="19">
        <f t="shared" si="2"/>
        <v>0.49087178813620391</v>
      </c>
      <c r="O45" s="19">
        <f t="shared" si="3"/>
        <v>0.26338294405008555</v>
      </c>
      <c r="P45" s="34"/>
      <c r="Q45" s="34"/>
      <c r="R45" s="34"/>
    </row>
    <row r="46" spans="1:22" ht="33.75" x14ac:dyDescent="0.25">
      <c r="A46" s="10" t="s">
        <v>226</v>
      </c>
      <c r="B46" s="11" t="s">
        <v>227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151900</v>
      </c>
      <c r="I46" s="12">
        <v>848100</v>
      </c>
      <c r="J46" s="12">
        <v>151900</v>
      </c>
      <c r="K46" s="12">
        <v>151900</v>
      </c>
      <c r="L46" s="12">
        <v>151900</v>
      </c>
      <c r="M46" s="12">
        <v>151900</v>
      </c>
      <c r="N46" s="14">
        <f t="shared" si="2"/>
        <v>0.15190000000000001</v>
      </c>
      <c r="O46" s="14">
        <f t="shared" si="3"/>
        <v>0.15190000000000001</v>
      </c>
      <c r="P46" s="34"/>
      <c r="Q46" s="34"/>
      <c r="R46" s="34"/>
    </row>
    <row r="47" spans="1:22" x14ac:dyDescent="0.25">
      <c r="A47" s="10" t="s">
        <v>228</v>
      </c>
      <c r="B47" s="11" t="s">
        <v>229</v>
      </c>
      <c r="C47" s="12">
        <v>20000000</v>
      </c>
      <c r="D47" s="12">
        <v>0</v>
      </c>
      <c r="E47" s="12">
        <v>7000000</v>
      </c>
      <c r="F47" s="12">
        <v>13000000</v>
      </c>
      <c r="G47" s="12">
        <v>0</v>
      </c>
      <c r="H47" s="12">
        <v>12598304.01</v>
      </c>
      <c r="I47" s="12">
        <v>401695.99</v>
      </c>
      <c r="J47" s="12">
        <v>12598304.01</v>
      </c>
      <c r="K47" s="12">
        <v>4236958.63</v>
      </c>
      <c r="L47" s="12">
        <v>4236958.63</v>
      </c>
      <c r="M47" s="12">
        <v>4236958.63</v>
      </c>
      <c r="N47" s="14">
        <f t="shared" si="2"/>
        <v>0.9691003084615385</v>
      </c>
      <c r="O47" s="14">
        <f t="shared" si="3"/>
        <v>0.32591989461538462</v>
      </c>
      <c r="P47" s="34"/>
      <c r="Q47" s="34"/>
      <c r="R47" s="34"/>
    </row>
    <row r="48" spans="1:22" ht="22.5" x14ac:dyDescent="0.25">
      <c r="A48" s="10" t="s">
        <v>230</v>
      </c>
      <c r="B48" s="11" t="s">
        <v>231</v>
      </c>
      <c r="C48" s="12">
        <v>30000000</v>
      </c>
      <c r="D48" s="12">
        <v>0</v>
      </c>
      <c r="E48" s="12">
        <v>5900000</v>
      </c>
      <c r="F48" s="12">
        <v>24100000</v>
      </c>
      <c r="G48" s="12">
        <v>0</v>
      </c>
      <c r="H48" s="12">
        <v>23703134</v>
      </c>
      <c r="I48" s="12">
        <v>396866</v>
      </c>
      <c r="J48" s="12">
        <v>23703134</v>
      </c>
      <c r="K48" s="12">
        <v>23703134</v>
      </c>
      <c r="L48" s="12">
        <v>23703134</v>
      </c>
      <c r="M48" s="12"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/>
      <c r="R48" s="34"/>
    </row>
    <row r="49" spans="1:18" ht="22.5" x14ac:dyDescent="0.25">
      <c r="A49" s="10" t="s">
        <v>232</v>
      </c>
      <c r="B49" s="11" t="s">
        <v>233</v>
      </c>
      <c r="C49" s="12">
        <v>26000000</v>
      </c>
      <c r="D49" s="12">
        <v>4000000</v>
      </c>
      <c r="E49" s="12">
        <v>0</v>
      </c>
      <c r="F49" s="12">
        <v>30000000</v>
      </c>
      <c r="G49" s="12">
        <v>0</v>
      </c>
      <c r="H49" s="12">
        <v>15681078</v>
      </c>
      <c r="I49" s="12">
        <v>14318922</v>
      </c>
      <c r="J49" s="12">
        <v>11000000</v>
      </c>
      <c r="K49" s="12">
        <v>8139661</v>
      </c>
      <c r="L49" s="12">
        <v>8139661</v>
      </c>
      <c r="M49" s="12">
        <v>8139661</v>
      </c>
      <c r="N49" s="14">
        <f t="shared" si="2"/>
        <v>0.36666666666666664</v>
      </c>
      <c r="O49" s="14">
        <f t="shared" si="3"/>
        <v>0.27132203333333332</v>
      </c>
      <c r="P49" s="34"/>
      <c r="Q49" s="34"/>
      <c r="R49" s="34"/>
    </row>
    <row r="50" spans="1:18" s="20" customFormat="1" ht="11.25" x14ac:dyDescent="0.25">
      <c r="A50" s="10" t="s">
        <v>234</v>
      </c>
      <c r="B50" s="11" t="s">
        <v>235</v>
      </c>
      <c r="C50" s="12">
        <v>5000000</v>
      </c>
      <c r="D50" s="12">
        <v>2000000</v>
      </c>
      <c r="E50" s="12">
        <v>3000000</v>
      </c>
      <c r="F50" s="12">
        <v>4000000</v>
      </c>
      <c r="G50" s="12">
        <v>0</v>
      </c>
      <c r="H50" s="12">
        <v>2201200</v>
      </c>
      <c r="I50" s="12">
        <v>1798800</v>
      </c>
      <c r="J50" s="12">
        <v>2201200</v>
      </c>
      <c r="K50" s="12">
        <v>755700</v>
      </c>
      <c r="L50" s="12">
        <v>755700</v>
      </c>
      <c r="M50" s="12">
        <v>755700</v>
      </c>
      <c r="N50" s="14">
        <f t="shared" si="2"/>
        <v>0.55030000000000001</v>
      </c>
      <c r="O50" s="14">
        <f t="shared" si="3"/>
        <v>0.18892500000000001</v>
      </c>
      <c r="P50" s="34"/>
      <c r="Q50" s="34"/>
      <c r="R50" s="34"/>
    </row>
    <row r="51" spans="1:18" s="20" customFormat="1" ht="22.5" x14ac:dyDescent="0.25">
      <c r="A51" s="10" t="s">
        <v>236</v>
      </c>
      <c r="B51" s="11" t="s">
        <v>223</v>
      </c>
      <c r="C51" s="12">
        <v>58000000</v>
      </c>
      <c r="D51" s="12">
        <v>0</v>
      </c>
      <c r="E51" s="12">
        <v>0</v>
      </c>
      <c r="F51" s="12">
        <v>58000000</v>
      </c>
      <c r="G51" s="12">
        <v>0</v>
      </c>
      <c r="H51" s="12">
        <v>55394052.560000002</v>
      </c>
      <c r="I51" s="12">
        <v>2605947.44</v>
      </c>
      <c r="J51" s="12">
        <v>55394052.560000002</v>
      </c>
      <c r="K51" s="12">
        <v>55394052.560000002</v>
      </c>
      <c r="L51" s="12">
        <v>55394052.560000002</v>
      </c>
      <c r="M51" s="12"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/>
      <c r="R51" s="34"/>
    </row>
    <row r="52" spans="1:18" s="20" customFormat="1" ht="22.5" x14ac:dyDescent="0.25">
      <c r="A52" s="10" t="s">
        <v>237</v>
      </c>
      <c r="B52" s="11" t="s">
        <v>238</v>
      </c>
      <c r="C52" s="12">
        <v>0</v>
      </c>
      <c r="D52" s="12">
        <v>980000000</v>
      </c>
      <c r="E52" s="12">
        <v>0</v>
      </c>
      <c r="F52" s="12">
        <v>980000000</v>
      </c>
      <c r="G52" s="12">
        <v>0</v>
      </c>
      <c r="H52" s="12">
        <v>472724644.44</v>
      </c>
      <c r="I52" s="12">
        <v>507275355.56</v>
      </c>
      <c r="J52" s="12">
        <v>439868181.44</v>
      </c>
      <c r="K52" s="12">
        <v>200000000</v>
      </c>
      <c r="L52" s="12">
        <v>200000000</v>
      </c>
      <c r="M52" s="12">
        <v>200000000</v>
      </c>
      <c r="N52" s="14">
        <f t="shared" si="2"/>
        <v>0.4488450831020408</v>
      </c>
      <c r="O52" s="14">
        <f t="shared" si="3"/>
        <v>0.20408163265306123</v>
      </c>
      <c r="P52" s="34"/>
      <c r="Q52" s="34"/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0">SUM(D54:D73)</f>
        <v>1756555000</v>
      </c>
      <c r="E53" s="17">
        <f t="shared" si="30"/>
        <v>2729555000</v>
      </c>
      <c r="F53" s="18">
        <f t="shared" si="17"/>
        <v>9038367000</v>
      </c>
      <c r="G53" s="17">
        <f t="shared" ref="G53:H53" si="31">SUM(G54:G73)</f>
        <v>0</v>
      </c>
      <c r="H53" s="17">
        <f t="shared" si="31"/>
        <v>8187103086.54</v>
      </c>
      <c r="I53" s="18">
        <f t="shared" si="19"/>
        <v>851263913.46000004</v>
      </c>
      <c r="J53" s="17">
        <f t="shared" ref="J53:M53" si="32">SUM(J54:J73)</f>
        <v>7740194132.8600006</v>
      </c>
      <c r="K53" s="17">
        <f t="shared" si="32"/>
        <v>6064068218.46</v>
      </c>
      <c r="L53" s="17">
        <f t="shared" si="32"/>
        <v>6064068218.46</v>
      </c>
      <c r="M53" s="17">
        <f t="shared" si="32"/>
        <v>6059695513.46</v>
      </c>
      <c r="N53" s="19">
        <f t="shared" si="2"/>
        <v>0.8563708613359029</v>
      </c>
      <c r="O53" s="19">
        <f t="shared" si="3"/>
        <v>0.6709252034642984</v>
      </c>
      <c r="P53" s="34"/>
      <c r="Q53" s="34"/>
      <c r="R53" s="34"/>
    </row>
    <row r="54" spans="1:18" s="20" customFormat="1" ht="22.5" x14ac:dyDescent="0.25">
      <c r="A54" s="10" t="s">
        <v>239</v>
      </c>
      <c r="B54" s="11" t="s">
        <v>240</v>
      </c>
      <c r="C54" s="12">
        <v>40000000</v>
      </c>
      <c r="D54" s="12">
        <v>0</v>
      </c>
      <c r="E54" s="12">
        <v>30000000</v>
      </c>
      <c r="F54" s="12">
        <v>10000000</v>
      </c>
      <c r="G54" s="12">
        <v>0</v>
      </c>
      <c r="H54" s="12">
        <v>1715372</v>
      </c>
      <c r="I54" s="12">
        <v>8284628</v>
      </c>
      <c r="J54" s="12">
        <v>1715372</v>
      </c>
      <c r="K54" s="12">
        <v>1715372</v>
      </c>
      <c r="L54" s="12">
        <v>1715372</v>
      </c>
      <c r="M54" s="12">
        <v>1715372</v>
      </c>
      <c r="N54" s="14">
        <f t="shared" si="2"/>
        <v>0.1715372</v>
      </c>
      <c r="O54" s="14">
        <f t="shared" si="3"/>
        <v>0.1715372</v>
      </c>
      <c r="P54" s="34"/>
      <c r="Q54" s="34"/>
      <c r="R54" s="34"/>
    </row>
    <row r="55" spans="1:18" s="20" customFormat="1" ht="11.25" x14ac:dyDescent="0.25">
      <c r="A55" s="10" t="s">
        <v>241</v>
      </c>
      <c r="B55" s="11" t="s">
        <v>242</v>
      </c>
      <c r="C55" s="12">
        <v>1249000000</v>
      </c>
      <c r="D55" s="12">
        <v>0</v>
      </c>
      <c r="E55" s="12">
        <v>723000000</v>
      </c>
      <c r="F55" s="12">
        <v>526000000</v>
      </c>
      <c r="G55" s="12">
        <v>0</v>
      </c>
      <c r="H55" s="12">
        <v>364759031</v>
      </c>
      <c r="I55" s="12">
        <v>161240969</v>
      </c>
      <c r="J55" s="12">
        <v>259909031</v>
      </c>
      <c r="K55" s="12">
        <v>165600432</v>
      </c>
      <c r="L55" s="12">
        <v>165600432</v>
      </c>
      <c r="M55" s="12">
        <v>165600432</v>
      </c>
      <c r="N55" s="14">
        <f t="shared" si="2"/>
        <v>0.49412363307984791</v>
      </c>
      <c r="O55" s="14">
        <f t="shared" si="3"/>
        <v>0.3148297186311787</v>
      </c>
      <c r="P55" s="34"/>
      <c r="Q55" s="34"/>
      <c r="R55" s="34"/>
    </row>
    <row r="56" spans="1:18" s="20" customFormat="1" ht="11.25" x14ac:dyDescent="0.25">
      <c r="A56" s="10" t="s">
        <v>243</v>
      </c>
      <c r="B56" s="11" t="s">
        <v>244</v>
      </c>
      <c r="C56" s="12">
        <v>26000000</v>
      </c>
      <c r="D56" s="12">
        <v>0</v>
      </c>
      <c r="E56" s="12">
        <v>0</v>
      </c>
      <c r="F56" s="12">
        <v>26000000</v>
      </c>
      <c r="G56" s="12">
        <v>0</v>
      </c>
      <c r="H56" s="12">
        <v>25561600</v>
      </c>
      <c r="I56" s="12">
        <v>438400</v>
      </c>
      <c r="J56" s="12">
        <v>25561600</v>
      </c>
      <c r="K56" s="12">
        <v>8822400</v>
      </c>
      <c r="L56" s="12">
        <v>8822400</v>
      </c>
      <c r="M56" s="12">
        <v>8822400</v>
      </c>
      <c r="N56" s="14">
        <f t="shared" si="2"/>
        <v>0.98313846153846152</v>
      </c>
      <c r="O56" s="14">
        <f t="shared" si="3"/>
        <v>0.33932307692307695</v>
      </c>
      <c r="P56" s="34"/>
      <c r="Q56" s="34"/>
      <c r="R56" s="34"/>
    </row>
    <row r="57" spans="1:18" s="20" customFormat="1" ht="22.5" x14ac:dyDescent="0.25">
      <c r="A57" s="10" t="s">
        <v>245</v>
      </c>
      <c r="B57" s="11" t="s">
        <v>246</v>
      </c>
      <c r="C57" s="12">
        <v>85000000</v>
      </c>
      <c r="D57" s="12">
        <v>5000000</v>
      </c>
      <c r="E57" s="12">
        <v>0</v>
      </c>
      <c r="F57" s="12">
        <v>90000000</v>
      </c>
      <c r="G57" s="12">
        <v>0</v>
      </c>
      <c r="H57" s="12">
        <v>86000000</v>
      </c>
      <c r="I57" s="12">
        <v>4000000</v>
      </c>
      <c r="J57" s="12">
        <v>49504898</v>
      </c>
      <c r="K57" s="12">
        <v>49504898</v>
      </c>
      <c r="L57" s="12">
        <v>49504898</v>
      </c>
      <c r="M57" s="12">
        <v>49354566</v>
      </c>
      <c r="N57" s="14">
        <f t="shared" si="2"/>
        <v>0.55005442222222223</v>
      </c>
      <c r="O57" s="14">
        <f t="shared" si="3"/>
        <v>0.55005442222222223</v>
      </c>
      <c r="P57" s="34"/>
      <c r="Q57" s="34"/>
      <c r="R57" s="34"/>
    </row>
    <row r="58" spans="1:18" s="20" customFormat="1" ht="11.25" x14ac:dyDescent="0.25">
      <c r="A58" s="10" t="s">
        <v>247</v>
      </c>
      <c r="B58" s="11" t="s">
        <v>248</v>
      </c>
      <c r="C58" s="12">
        <v>110000000</v>
      </c>
      <c r="D58" s="12">
        <v>228000000</v>
      </c>
      <c r="E58" s="12">
        <v>22000000</v>
      </c>
      <c r="F58" s="12">
        <v>316000000</v>
      </c>
      <c r="G58" s="12">
        <v>0</v>
      </c>
      <c r="H58" s="12">
        <v>291747148</v>
      </c>
      <c r="I58" s="12">
        <v>24252852</v>
      </c>
      <c r="J58" s="12">
        <v>291747148</v>
      </c>
      <c r="K58" s="12">
        <v>36983751</v>
      </c>
      <c r="L58" s="12">
        <v>36983751</v>
      </c>
      <c r="M58" s="12">
        <v>36983751</v>
      </c>
      <c r="N58" s="14">
        <f t="shared" si="2"/>
        <v>0.92325046835443036</v>
      </c>
      <c r="O58" s="14">
        <f t="shared" si="3"/>
        <v>0.11703718670886076</v>
      </c>
      <c r="P58" s="34"/>
      <c r="Q58" s="34"/>
      <c r="R58" s="34"/>
    </row>
    <row r="59" spans="1:18" s="20" customFormat="1" ht="11.25" x14ac:dyDescent="0.25">
      <c r="A59" s="10" t="s">
        <v>249</v>
      </c>
      <c r="B59" s="11" t="s">
        <v>250</v>
      </c>
      <c r="C59" s="12">
        <v>4433000000</v>
      </c>
      <c r="D59" s="12">
        <v>0</v>
      </c>
      <c r="E59" s="12">
        <v>326000000</v>
      </c>
      <c r="F59" s="12">
        <v>4107000000</v>
      </c>
      <c r="G59" s="12">
        <v>0</v>
      </c>
      <c r="H59" s="12">
        <v>4106881913</v>
      </c>
      <c r="I59" s="12">
        <v>118087</v>
      </c>
      <c r="J59" s="12">
        <v>4106881913</v>
      </c>
      <c r="K59" s="12">
        <v>4096689913</v>
      </c>
      <c r="L59" s="12">
        <v>4096689913</v>
      </c>
      <c r="M59" s="12">
        <v>4096689913</v>
      </c>
      <c r="N59" s="14">
        <f t="shared" si="2"/>
        <v>0.99997124738251764</v>
      </c>
      <c r="O59" s="14">
        <f t="shared" si="3"/>
        <v>0.99748963063063067</v>
      </c>
      <c r="P59" s="34"/>
      <c r="Q59" s="34"/>
      <c r="R59" s="34"/>
    </row>
    <row r="60" spans="1:18" s="20" customFormat="1" ht="11.25" x14ac:dyDescent="0.25">
      <c r="A60" s="10" t="s">
        <v>251</v>
      </c>
      <c r="B60" s="11" t="s">
        <v>252</v>
      </c>
      <c r="C60" s="12">
        <v>0</v>
      </c>
      <c r="D60" s="12">
        <v>861500000</v>
      </c>
      <c r="E60" s="12">
        <v>15000000</v>
      </c>
      <c r="F60" s="12">
        <v>846500000</v>
      </c>
      <c r="G60" s="12">
        <v>0</v>
      </c>
      <c r="H60" s="12">
        <v>818003333</v>
      </c>
      <c r="I60" s="12">
        <v>28496667</v>
      </c>
      <c r="J60" s="12">
        <v>788203333</v>
      </c>
      <c r="K60" s="12">
        <v>505903333</v>
      </c>
      <c r="L60" s="12">
        <v>505903333</v>
      </c>
      <c r="M60" s="12">
        <v>505903333</v>
      </c>
      <c r="N60" s="14">
        <f t="shared" si="2"/>
        <v>0.93113211222681636</v>
      </c>
      <c r="O60" s="14">
        <f t="shared" si="3"/>
        <v>0.5976412675723568</v>
      </c>
      <c r="P60" s="34"/>
      <c r="Q60" s="34"/>
      <c r="R60" s="34"/>
    </row>
    <row r="61" spans="1:18" s="20" customFormat="1" ht="22.5" x14ac:dyDescent="0.25">
      <c r="A61" s="10" t="s">
        <v>253</v>
      </c>
      <c r="B61" s="11" t="s">
        <v>254</v>
      </c>
      <c r="C61" s="12">
        <v>1388367000</v>
      </c>
      <c r="D61" s="12">
        <v>245000000</v>
      </c>
      <c r="E61" s="12">
        <v>859500000</v>
      </c>
      <c r="F61" s="12">
        <v>773867000</v>
      </c>
      <c r="G61" s="12">
        <v>0</v>
      </c>
      <c r="H61" s="12">
        <v>759606304</v>
      </c>
      <c r="I61" s="12">
        <v>14260696</v>
      </c>
      <c r="J61" s="12">
        <v>529815075</v>
      </c>
      <c r="K61" s="12">
        <v>351807053</v>
      </c>
      <c r="L61" s="12">
        <v>351807053</v>
      </c>
      <c r="M61" s="12">
        <v>351807053</v>
      </c>
      <c r="N61" s="14">
        <f t="shared" si="2"/>
        <v>0.68463324447224139</v>
      </c>
      <c r="O61" s="14">
        <f t="shared" si="3"/>
        <v>0.45460919382788001</v>
      </c>
      <c r="P61" s="34"/>
      <c r="Q61" s="34"/>
      <c r="R61" s="34"/>
    </row>
    <row r="62" spans="1:18" s="20" customFormat="1" ht="22.5" x14ac:dyDescent="0.25">
      <c r="A62" s="10" t="s">
        <v>255</v>
      </c>
      <c r="B62" s="11" t="s">
        <v>256</v>
      </c>
      <c r="C62" s="12">
        <v>131000000</v>
      </c>
      <c r="D62" s="12">
        <v>66000000</v>
      </c>
      <c r="E62" s="12">
        <v>0</v>
      </c>
      <c r="F62" s="12">
        <v>197000000</v>
      </c>
      <c r="G62" s="12">
        <v>0</v>
      </c>
      <c r="H62" s="12">
        <v>103672843.2</v>
      </c>
      <c r="I62" s="12">
        <v>93327156.799999997</v>
      </c>
      <c r="J62" s="12">
        <v>89864684.519999996</v>
      </c>
      <c r="K62" s="12">
        <v>81118255.920000002</v>
      </c>
      <c r="L62" s="12">
        <v>81118255.920000002</v>
      </c>
      <c r="M62" s="12">
        <v>81118255.920000002</v>
      </c>
      <c r="N62" s="14">
        <f t="shared" si="2"/>
        <v>0.4561659112690355</v>
      </c>
      <c r="O62" s="14">
        <f t="shared" si="3"/>
        <v>0.41176779654822337</v>
      </c>
      <c r="P62" s="34"/>
      <c r="Q62" s="34"/>
      <c r="R62" s="34"/>
    </row>
    <row r="63" spans="1:18" s="20" customFormat="1" ht="11.25" x14ac:dyDescent="0.25">
      <c r="A63" s="10" t="s">
        <v>257</v>
      </c>
      <c r="B63" s="11" t="s">
        <v>258</v>
      </c>
      <c r="C63" s="12">
        <v>424000000</v>
      </c>
      <c r="D63" s="12">
        <v>95000000</v>
      </c>
      <c r="E63" s="12">
        <v>71000000</v>
      </c>
      <c r="F63" s="12">
        <v>448000000</v>
      </c>
      <c r="G63" s="12">
        <v>0</v>
      </c>
      <c r="H63" s="12">
        <v>411211213.24000001</v>
      </c>
      <c r="I63" s="12">
        <v>36788786.759999998</v>
      </c>
      <c r="J63" s="12">
        <v>411211213.24000001</v>
      </c>
      <c r="K63" s="12">
        <v>279500427.88999999</v>
      </c>
      <c r="L63" s="12">
        <v>279500427.88999999</v>
      </c>
      <c r="M63" s="12">
        <v>279500427.88999999</v>
      </c>
      <c r="N63" s="14">
        <f t="shared" si="2"/>
        <v>0.91788217241071435</v>
      </c>
      <c r="O63" s="14">
        <f t="shared" si="3"/>
        <v>0.62388488368303563</v>
      </c>
      <c r="P63" s="34"/>
      <c r="Q63" s="34"/>
      <c r="R63" s="34"/>
    </row>
    <row r="64" spans="1:18" s="20" customFormat="1" ht="22.5" x14ac:dyDescent="0.25">
      <c r="A64" s="10" t="s">
        <v>259</v>
      </c>
      <c r="B64" s="11" t="s">
        <v>260</v>
      </c>
      <c r="C64" s="12">
        <v>460000000</v>
      </c>
      <c r="D64" s="12">
        <v>0</v>
      </c>
      <c r="E64" s="12">
        <v>145000000</v>
      </c>
      <c r="F64" s="12">
        <v>315000000</v>
      </c>
      <c r="G64" s="12">
        <v>0</v>
      </c>
      <c r="H64" s="12">
        <v>281629442.10000002</v>
      </c>
      <c r="I64" s="12">
        <v>33370557.899999999</v>
      </c>
      <c r="J64" s="12">
        <v>281629442.10000002</v>
      </c>
      <c r="K64" s="12">
        <v>156153330.65000001</v>
      </c>
      <c r="L64" s="12">
        <v>156153330.65000001</v>
      </c>
      <c r="M64" s="12">
        <v>156153330.65000001</v>
      </c>
      <c r="N64" s="14">
        <f t="shared" si="2"/>
        <v>0.89406172095238101</v>
      </c>
      <c r="O64" s="14">
        <f t="shared" si="3"/>
        <v>0.49572485920634923</v>
      </c>
      <c r="P64" s="34"/>
      <c r="Q64" s="34"/>
      <c r="R64" s="34"/>
    </row>
    <row r="65" spans="1:22" s="20" customFormat="1" ht="33.75" x14ac:dyDescent="0.25">
      <c r="A65" s="10" t="s">
        <v>261</v>
      </c>
      <c r="B65" s="11" t="s">
        <v>262</v>
      </c>
      <c r="C65" s="12">
        <v>31000000</v>
      </c>
      <c r="D65" s="12">
        <v>0</v>
      </c>
      <c r="E65" s="12">
        <v>0</v>
      </c>
      <c r="F65" s="12">
        <v>31000000</v>
      </c>
      <c r="G65" s="12">
        <v>0</v>
      </c>
      <c r="H65" s="12">
        <v>28805000</v>
      </c>
      <c r="I65" s="12">
        <v>2195000</v>
      </c>
      <c r="J65" s="12">
        <v>28805000</v>
      </c>
      <c r="K65" s="12">
        <v>3929900</v>
      </c>
      <c r="L65" s="12">
        <v>3929900</v>
      </c>
      <c r="M65" s="12">
        <v>3929900</v>
      </c>
      <c r="N65" s="14">
        <f t="shared" si="2"/>
        <v>0.92919354838709678</v>
      </c>
      <c r="O65" s="14">
        <f t="shared" si="3"/>
        <v>0.1267709677419355</v>
      </c>
      <c r="P65" s="34"/>
      <c r="Q65" s="34"/>
      <c r="R65" s="34"/>
    </row>
    <row r="66" spans="1:22" x14ac:dyDescent="0.25">
      <c r="A66" s="10" t="s">
        <v>263</v>
      </c>
      <c r="B66" s="11" t="s">
        <v>264</v>
      </c>
      <c r="C66" s="12">
        <v>213000000</v>
      </c>
      <c r="D66" s="12">
        <v>18055000</v>
      </c>
      <c r="E66" s="12">
        <v>0</v>
      </c>
      <c r="F66" s="12">
        <v>231055000</v>
      </c>
      <c r="G66" s="12">
        <v>0</v>
      </c>
      <c r="H66" s="12">
        <v>158705000</v>
      </c>
      <c r="I66" s="12">
        <v>72350000</v>
      </c>
      <c r="J66" s="12">
        <v>158705000</v>
      </c>
      <c r="K66" s="12">
        <v>0</v>
      </c>
      <c r="L66" s="12">
        <v>0</v>
      </c>
      <c r="M66" s="12">
        <v>0</v>
      </c>
      <c r="N66" s="14">
        <f t="shared" si="2"/>
        <v>0.68687109129860857</v>
      </c>
      <c r="O66" s="14">
        <f t="shared" si="3"/>
        <v>0</v>
      </c>
      <c r="P66" s="34"/>
      <c r="Q66" s="34"/>
      <c r="R66" s="34"/>
    </row>
    <row r="67" spans="1:22" ht="22.5" x14ac:dyDescent="0.25">
      <c r="A67" s="10" t="s">
        <v>265</v>
      </c>
      <c r="B67" s="11" t="s">
        <v>266</v>
      </c>
      <c r="C67" s="12">
        <v>17000000</v>
      </c>
      <c r="D67" s="12">
        <v>138000000</v>
      </c>
      <c r="E67" s="12">
        <v>0</v>
      </c>
      <c r="F67" s="12">
        <v>155000000</v>
      </c>
      <c r="G67" s="12">
        <v>0</v>
      </c>
      <c r="H67" s="12">
        <v>40045000</v>
      </c>
      <c r="I67" s="12">
        <v>114955000</v>
      </c>
      <c r="J67" s="12">
        <v>40045000</v>
      </c>
      <c r="K67" s="12">
        <v>192000</v>
      </c>
      <c r="L67" s="12">
        <v>192000</v>
      </c>
      <c r="M67" s="12">
        <v>192000</v>
      </c>
      <c r="N67" s="14">
        <f t="shared" si="2"/>
        <v>0.2583548387096774</v>
      </c>
      <c r="O67" s="14">
        <f t="shared" si="3"/>
        <v>1.2387096774193549E-3</v>
      </c>
      <c r="P67" s="34"/>
      <c r="Q67" s="34"/>
      <c r="R67" s="34"/>
    </row>
    <row r="68" spans="1:22" ht="33.75" x14ac:dyDescent="0.25">
      <c r="A68" s="10" t="s">
        <v>267</v>
      </c>
      <c r="B68" s="11" t="s">
        <v>268</v>
      </c>
      <c r="C68" s="12">
        <v>30000000</v>
      </c>
      <c r="D68" s="12">
        <v>0</v>
      </c>
      <c r="E68" s="12">
        <v>0</v>
      </c>
      <c r="F68" s="12">
        <v>30000000</v>
      </c>
      <c r="G68" s="12">
        <v>0</v>
      </c>
      <c r="H68" s="12">
        <v>9000000</v>
      </c>
      <c r="I68" s="12">
        <v>21000000</v>
      </c>
      <c r="J68" s="12">
        <v>1382152</v>
      </c>
      <c r="K68" s="12">
        <v>1382152</v>
      </c>
      <c r="L68" s="12">
        <v>1382152</v>
      </c>
      <c r="M68" s="12">
        <v>1263254</v>
      </c>
      <c r="N68" s="14">
        <f t="shared" si="2"/>
        <v>4.6071733333333337E-2</v>
      </c>
      <c r="O68" s="14">
        <f t="shared" si="3"/>
        <v>4.6071733333333337E-2</v>
      </c>
      <c r="P68" s="34"/>
      <c r="Q68" s="34"/>
      <c r="R68" s="34"/>
    </row>
    <row r="69" spans="1:22" ht="22.5" x14ac:dyDescent="0.25">
      <c r="A69" s="10" t="s">
        <v>269</v>
      </c>
      <c r="B69" s="11" t="s">
        <v>270</v>
      </c>
      <c r="C69" s="12">
        <v>814000000</v>
      </c>
      <c r="D69" s="12">
        <v>0</v>
      </c>
      <c r="E69" s="12">
        <v>58055000</v>
      </c>
      <c r="F69" s="12">
        <v>755945000</v>
      </c>
      <c r="G69" s="12">
        <v>0</v>
      </c>
      <c r="H69" s="12">
        <v>617680000</v>
      </c>
      <c r="I69" s="12">
        <v>138265000</v>
      </c>
      <c r="J69" s="12">
        <v>617680000</v>
      </c>
      <c r="K69" s="12">
        <v>270451258</v>
      </c>
      <c r="L69" s="12">
        <v>270451258</v>
      </c>
      <c r="M69" s="12">
        <v>270451258</v>
      </c>
      <c r="N69" s="14">
        <f t="shared" si="2"/>
        <v>0.81709648188690975</v>
      </c>
      <c r="O69" s="14">
        <f t="shared" si="3"/>
        <v>0.35776578719351276</v>
      </c>
      <c r="P69" s="34"/>
      <c r="Q69" s="34"/>
      <c r="R69" s="34"/>
    </row>
    <row r="70" spans="1:22" x14ac:dyDescent="0.25">
      <c r="A70" s="10" t="s">
        <v>100</v>
      </c>
      <c r="B70" s="11" t="s">
        <v>101</v>
      </c>
      <c r="C70" s="12">
        <v>560000000</v>
      </c>
      <c r="D70" s="12">
        <v>100000000</v>
      </c>
      <c r="E70" s="12">
        <v>480000000</v>
      </c>
      <c r="F70" s="12">
        <v>180000000</v>
      </c>
      <c r="G70" s="12">
        <v>0</v>
      </c>
      <c r="H70" s="12">
        <v>82079887</v>
      </c>
      <c r="I70" s="12">
        <v>97920113</v>
      </c>
      <c r="J70" s="12">
        <v>57533271</v>
      </c>
      <c r="K70" s="12">
        <v>54313742</v>
      </c>
      <c r="L70" s="12">
        <v>54313742</v>
      </c>
      <c r="M70" s="12">
        <v>50210267</v>
      </c>
      <c r="N70" s="14">
        <f t="shared" si="2"/>
        <v>0.31962928333333335</v>
      </c>
      <c r="O70" s="14">
        <f t="shared" si="3"/>
        <v>0.30174301111111113</v>
      </c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73" t="s">
        <v>24</v>
      </c>
      <c r="B74" s="73"/>
      <c r="C74" s="7">
        <f>SUM(C75:C78)</f>
        <v>3687268000</v>
      </c>
      <c r="D74" s="7">
        <f>SUM(D75:D78)</f>
        <v>0</v>
      </c>
      <c r="E74" s="7">
        <f t="shared" ref="E74" si="33">SUM(E75:E78)</f>
        <v>0</v>
      </c>
      <c r="F74" s="7">
        <f>SUM(F75:F78)</f>
        <v>3687268000.00001</v>
      </c>
      <c r="G74" s="7">
        <f t="shared" ref="G74:M74" si="34">SUM(G75:G78)</f>
        <v>2435000000.00001</v>
      </c>
      <c r="H74" s="7">
        <f t="shared" si="34"/>
        <v>104374000</v>
      </c>
      <c r="I74" s="7">
        <f t="shared" si="34"/>
        <v>1147894000</v>
      </c>
      <c r="J74" s="7">
        <f t="shared" si="34"/>
        <v>50337376</v>
      </c>
      <c r="K74" s="7">
        <f t="shared" si="34"/>
        <v>50337376</v>
      </c>
      <c r="L74" s="7">
        <f t="shared" si="34"/>
        <v>50337376</v>
      </c>
      <c r="M74" s="7">
        <f t="shared" si="34"/>
        <v>50337376</v>
      </c>
      <c r="N74" s="8">
        <f t="shared" si="2"/>
        <v>1.3651672728968944E-2</v>
      </c>
      <c r="O74" s="9">
        <f t="shared" si="3"/>
        <v>1.3651672728968944E-2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v>0</v>
      </c>
      <c r="F75" s="30">
        <v>2435000000.00001</v>
      </c>
      <c r="G75" s="29">
        <v>2435000000.00001</v>
      </c>
      <c r="H75" s="29">
        <v>0</v>
      </c>
      <c r="I75" s="30">
        <v>0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v>74374000</v>
      </c>
      <c r="D76" s="12">
        <v>0</v>
      </c>
      <c r="E76" s="12">
        <v>0</v>
      </c>
      <c r="F76" s="12">
        <v>74374000</v>
      </c>
      <c r="G76" s="12">
        <v>0</v>
      </c>
      <c r="H76" s="12">
        <v>74374000</v>
      </c>
      <c r="I76" s="12">
        <v>0</v>
      </c>
      <c r="J76" s="12">
        <v>50337376</v>
      </c>
      <c r="K76" s="12">
        <v>50337376</v>
      </c>
      <c r="L76" s="12">
        <v>50337376</v>
      </c>
      <c r="M76" s="12">
        <v>50337376</v>
      </c>
      <c r="N76" s="14">
        <f t="shared" si="2"/>
        <v>0.67681415548444346</v>
      </c>
      <c r="O76" s="14">
        <f t="shared" si="3"/>
        <v>0.67681415548444346</v>
      </c>
      <c r="P76" s="34"/>
      <c r="Q76" s="34"/>
      <c r="R76" s="34"/>
    </row>
    <row r="77" spans="1:22" ht="22.5" x14ac:dyDescent="0.25">
      <c r="A77" s="10" t="s">
        <v>119</v>
      </c>
      <c r="B77" s="11" t="s">
        <v>121</v>
      </c>
      <c r="C77" s="12">
        <v>30000000</v>
      </c>
      <c r="D77" s="12">
        <v>0</v>
      </c>
      <c r="E77" s="12">
        <v>0</v>
      </c>
      <c r="F77" s="12">
        <v>30000000</v>
      </c>
      <c r="G77" s="12">
        <v>0</v>
      </c>
      <c r="H77" s="12">
        <v>30000000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v>1147894000</v>
      </c>
      <c r="G78" s="12">
        <v>0</v>
      </c>
      <c r="H78" s="12">
        <v>0</v>
      </c>
      <c r="I78" s="13"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/>
      <c r="R78" s="34"/>
    </row>
    <row r="79" spans="1:22" s="3" customFormat="1" x14ac:dyDescent="0.25">
      <c r="A79" s="73" t="s">
        <v>25</v>
      </c>
      <c r="B79" s="73"/>
      <c r="C79" s="7">
        <f>+C80+C84</f>
        <v>67671000</v>
      </c>
      <c r="D79" s="7">
        <f t="shared" ref="D79:M79" si="35">+D80+D84</f>
        <v>3400000</v>
      </c>
      <c r="E79" s="7">
        <f t="shared" si="35"/>
        <v>500000</v>
      </c>
      <c r="F79" s="7">
        <f t="shared" si="35"/>
        <v>70571000</v>
      </c>
      <c r="G79" s="7">
        <f t="shared" si="35"/>
        <v>0</v>
      </c>
      <c r="H79" s="7">
        <f t="shared" si="35"/>
        <v>12238000</v>
      </c>
      <c r="I79" s="7">
        <f t="shared" si="35"/>
        <v>58333000</v>
      </c>
      <c r="J79" s="7">
        <f t="shared" si="35"/>
        <v>12238000</v>
      </c>
      <c r="K79" s="7">
        <f t="shared" si="35"/>
        <v>12238000</v>
      </c>
      <c r="L79" s="7">
        <f t="shared" si="35"/>
        <v>12238000</v>
      </c>
      <c r="M79" s="7">
        <f t="shared" si="35"/>
        <v>12238000</v>
      </c>
      <c r="N79" s="8">
        <f t="shared" si="2"/>
        <v>0.17341400858709669</v>
      </c>
      <c r="O79" s="9">
        <f t="shared" si="3"/>
        <v>0.17341400858709669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6">+D81</f>
        <v>3400000</v>
      </c>
      <c r="E80" s="17">
        <f t="shared" si="36"/>
        <v>500000</v>
      </c>
      <c r="F80" s="18">
        <f t="shared" ref="F80:F81" si="37">+C80+D80-E80</f>
        <v>13921000</v>
      </c>
      <c r="G80" s="17">
        <f t="shared" ref="G80:H80" si="38">+G81</f>
        <v>0</v>
      </c>
      <c r="H80" s="17">
        <f t="shared" si="38"/>
        <v>12238000</v>
      </c>
      <c r="I80" s="18">
        <f t="shared" ref="I80:I81" si="39">+F80-G80-H80</f>
        <v>1683000</v>
      </c>
      <c r="J80" s="17">
        <f t="shared" ref="J80:M80" si="40">+J81</f>
        <v>12238000</v>
      </c>
      <c r="K80" s="17">
        <f t="shared" si="40"/>
        <v>12238000</v>
      </c>
      <c r="L80" s="17">
        <f t="shared" si="40"/>
        <v>12238000</v>
      </c>
      <c r="M80" s="17">
        <f t="shared" si="40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1">SUM(D82:D83)</f>
        <v>3400000</v>
      </c>
      <c r="E81" s="17">
        <f t="shared" si="41"/>
        <v>500000</v>
      </c>
      <c r="F81" s="18">
        <f t="shared" si="37"/>
        <v>13921000</v>
      </c>
      <c r="G81" s="17">
        <f t="shared" ref="G81:H81" si="42">SUM(G82:G83)</f>
        <v>0</v>
      </c>
      <c r="H81" s="17">
        <f t="shared" si="42"/>
        <v>12238000</v>
      </c>
      <c r="I81" s="18">
        <f t="shared" si="39"/>
        <v>1683000</v>
      </c>
      <c r="J81" s="17">
        <f t="shared" ref="J81:M81" si="43">SUM(J82:J83)</f>
        <v>12238000</v>
      </c>
      <c r="K81" s="17">
        <f t="shared" si="43"/>
        <v>12238000</v>
      </c>
      <c r="L81" s="17">
        <f t="shared" si="43"/>
        <v>12238000</v>
      </c>
      <c r="M81" s="17">
        <f t="shared" si="43"/>
        <v>12238000</v>
      </c>
      <c r="N81" s="19">
        <f t="shared" si="2"/>
        <v>0.87910351267868692</v>
      </c>
      <c r="O81" s="19">
        <f t="shared" si="3"/>
        <v>0.87910351267868692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v>10021000</v>
      </c>
      <c r="D82" s="12">
        <v>3400000</v>
      </c>
      <c r="E82" s="12">
        <v>0</v>
      </c>
      <c r="F82" s="12">
        <v>13421000</v>
      </c>
      <c r="G82" s="12">
        <v>0</v>
      </c>
      <c r="H82" s="12">
        <v>11884000</v>
      </c>
      <c r="I82" s="12">
        <v>1537000</v>
      </c>
      <c r="J82" s="12">
        <v>11884000</v>
      </c>
      <c r="K82" s="12">
        <v>11884000</v>
      </c>
      <c r="L82" s="12">
        <v>11884000</v>
      </c>
      <c r="M82" s="12">
        <v>11884000</v>
      </c>
      <c r="N82" s="14">
        <f t="shared" si="2"/>
        <v>0.88547798226659713</v>
      </c>
      <c r="O82" s="14">
        <f t="shared" si="3"/>
        <v>0.88547798226659713</v>
      </c>
      <c r="P82" s="34"/>
      <c r="Q82" s="34"/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v>1000000</v>
      </c>
      <c r="D83" s="12">
        <v>0</v>
      </c>
      <c r="E83" s="12">
        <v>500000</v>
      </c>
      <c r="F83" s="12">
        <v>500000</v>
      </c>
      <c r="G83" s="12">
        <v>0</v>
      </c>
      <c r="H83" s="12">
        <v>354000</v>
      </c>
      <c r="I83" s="12">
        <v>146000</v>
      </c>
      <c r="J83" s="12">
        <v>354000</v>
      </c>
      <c r="K83" s="12">
        <v>354000</v>
      </c>
      <c r="L83" s="12">
        <v>354000</v>
      </c>
      <c r="M83" s="12">
        <v>354000</v>
      </c>
      <c r="N83" s="14">
        <f t="shared" si="2"/>
        <v>0.70799999999999996</v>
      </c>
      <c r="O83" s="14">
        <f t="shared" si="3"/>
        <v>0.70799999999999996</v>
      </c>
      <c r="P83" s="34"/>
      <c r="Q83" s="34"/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0</v>
      </c>
      <c r="E84" s="32">
        <v>0</v>
      </c>
      <c r="F84" s="33">
        <v>56650000</v>
      </c>
      <c r="G84" s="17">
        <v>0</v>
      </c>
      <c r="H84" s="17">
        <v>0</v>
      </c>
      <c r="I84" s="18">
        <v>56650000</v>
      </c>
      <c r="J84" s="17">
        <v>0</v>
      </c>
      <c r="K84" s="17">
        <v>0</v>
      </c>
      <c r="L84" s="17">
        <v>0</v>
      </c>
      <c r="M84" s="17"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18" s="20" customFormat="1" ht="12.75" x14ac:dyDescent="0.25">
      <c r="A85" s="74" t="s">
        <v>21</v>
      </c>
      <c r="B85" s="74"/>
      <c r="C85" s="7">
        <f t="shared" ref="C85:M85" si="44">+C86+C88+C92+C95+C100+C103</f>
        <v>8000000000</v>
      </c>
      <c r="D85" s="7">
        <f t="shared" si="44"/>
        <v>0</v>
      </c>
      <c r="E85" s="7">
        <f t="shared" si="44"/>
        <v>0</v>
      </c>
      <c r="F85" s="7">
        <f t="shared" si="44"/>
        <v>8000000000</v>
      </c>
      <c r="G85" s="7">
        <f t="shared" si="44"/>
        <v>0</v>
      </c>
      <c r="H85" s="7">
        <f t="shared" si="44"/>
        <v>5993524965.5199995</v>
      </c>
      <c r="I85" s="7">
        <f t="shared" si="44"/>
        <v>2006475034.48</v>
      </c>
      <c r="J85" s="7">
        <f t="shared" si="44"/>
        <v>4845256594.5199995</v>
      </c>
      <c r="K85" s="7">
        <f t="shared" si="44"/>
        <v>2387232484.1799998</v>
      </c>
      <c r="L85" s="7">
        <f t="shared" si="44"/>
        <v>2387232484.1799998</v>
      </c>
      <c r="M85" s="7">
        <f t="shared" si="44"/>
        <v>2387232484.1799998</v>
      </c>
      <c r="N85" s="8">
        <f t="shared" si="2"/>
        <v>0.60565707431499993</v>
      </c>
      <c r="O85" s="9">
        <f t="shared" si="3"/>
        <v>0.29840406052249996</v>
      </c>
      <c r="P85" s="34">
        <f>+K85-Agosto!K85</f>
        <v>319986316.19999981</v>
      </c>
      <c r="Q85" s="34"/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5">+D87</f>
        <v>0</v>
      </c>
      <c r="E86" s="17">
        <f t="shared" si="45"/>
        <v>0</v>
      </c>
      <c r="F86" s="17">
        <f t="shared" si="45"/>
        <v>515000000</v>
      </c>
      <c r="G86" s="17">
        <f t="shared" si="45"/>
        <v>0</v>
      </c>
      <c r="H86" s="17">
        <f t="shared" si="45"/>
        <v>515000000</v>
      </c>
      <c r="I86" s="17">
        <f t="shared" si="45"/>
        <v>0</v>
      </c>
      <c r="J86" s="17">
        <f t="shared" si="45"/>
        <v>514950000</v>
      </c>
      <c r="K86" s="17">
        <f t="shared" si="45"/>
        <v>0</v>
      </c>
      <c r="L86" s="17">
        <f t="shared" si="45"/>
        <v>0</v>
      </c>
      <c r="M86" s="17">
        <f t="shared" si="45"/>
        <v>0</v>
      </c>
      <c r="N86" s="19">
        <f t="shared" si="2"/>
        <v>0.99990291262135922</v>
      </c>
      <c r="O86" s="19">
        <f t="shared" si="3"/>
        <v>0</v>
      </c>
      <c r="P86" s="34"/>
      <c r="Q86" s="34" t="e">
        <f>+C86-#REF!</f>
        <v>#REF!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v>515000000</v>
      </c>
      <c r="D87" s="12">
        <v>0</v>
      </c>
      <c r="E87" s="12">
        <v>0</v>
      </c>
      <c r="F87" s="12">
        <v>515000000</v>
      </c>
      <c r="G87" s="12">
        <v>0</v>
      </c>
      <c r="H87" s="12">
        <v>515000000</v>
      </c>
      <c r="I87" s="12">
        <v>0</v>
      </c>
      <c r="J87" s="12">
        <v>514950000</v>
      </c>
      <c r="K87" s="12">
        <v>0</v>
      </c>
      <c r="L87" s="12">
        <v>0</v>
      </c>
      <c r="M87" s="12">
        <v>0</v>
      </c>
      <c r="N87" s="14">
        <f t="shared" si="2"/>
        <v>0.99990291262135922</v>
      </c>
      <c r="O87" s="14">
        <f t="shared" si="3"/>
        <v>0</v>
      </c>
      <c r="P87" s="34"/>
      <c r="Q87" s="34" t="e">
        <f>+C87-#REF!</f>
        <v>#REF!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6">SUM(D89:D91)</f>
        <v>0</v>
      </c>
      <c r="E88" s="17">
        <f t="shared" si="46"/>
        <v>0</v>
      </c>
      <c r="F88" s="17">
        <f t="shared" si="46"/>
        <v>545060000</v>
      </c>
      <c r="G88" s="17">
        <f t="shared" si="46"/>
        <v>0</v>
      </c>
      <c r="H88" s="17">
        <f t="shared" si="46"/>
        <v>531801764</v>
      </c>
      <c r="I88" s="17">
        <f t="shared" si="46"/>
        <v>13258236</v>
      </c>
      <c r="J88" s="17">
        <f t="shared" si="46"/>
        <v>90894840</v>
      </c>
      <c r="K88" s="17">
        <f t="shared" si="46"/>
        <v>51800000</v>
      </c>
      <c r="L88" s="17">
        <f t="shared" si="46"/>
        <v>51800000</v>
      </c>
      <c r="M88" s="17">
        <f t="shared" si="46"/>
        <v>51800000</v>
      </c>
      <c r="N88" s="19">
        <f t="shared" si="2"/>
        <v>0.16676116390856052</v>
      </c>
      <c r="O88" s="19">
        <f t="shared" si="3"/>
        <v>9.5035408945804131E-2</v>
      </c>
      <c r="P88" s="34"/>
      <c r="Q88" s="34" t="e">
        <f>+C88-#REF!</f>
        <v>#REF!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v>445060000</v>
      </c>
      <c r="D89" s="12">
        <v>0</v>
      </c>
      <c r="E89" s="12">
        <v>0</v>
      </c>
      <c r="F89" s="12">
        <v>445060000</v>
      </c>
      <c r="G89" s="12">
        <v>0</v>
      </c>
      <c r="H89" s="12">
        <v>432612580</v>
      </c>
      <c r="I89" s="12">
        <v>12447420</v>
      </c>
      <c r="J89" s="12">
        <v>90894840</v>
      </c>
      <c r="K89" s="12">
        <v>51800000</v>
      </c>
      <c r="L89" s="12">
        <v>51800000</v>
      </c>
      <c r="M89" s="12">
        <v>51800000</v>
      </c>
      <c r="N89" s="14">
        <f t="shared" si="2"/>
        <v>0.20423053071495978</v>
      </c>
      <c r="O89" s="14">
        <f t="shared" si="3"/>
        <v>0.11638880150990878</v>
      </c>
      <c r="P89" s="34"/>
      <c r="Q89" s="34" t="e">
        <f>+C89-#REF!</f>
        <v>#REF!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v>100000000</v>
      </c>
      <c r="D90" s="12">
        <v>0</v>
      </c>
      <c r="E90" s="12">
        <v>0</v>
      </c>
      <c r="F90" s="12">
        <v>100000000</v>
      </c>
      <c r="G90" s="12">
        <v>0</v>
      </c>
      <c r="H90" s="12">
        <v>99189184</v>
      </c>
      <c r="I90" s="12">
        <v>810816</v>
      </c>
      <c r="J90" s="12">
        <v>0</v>
      </c>
      <c r="K90" s="12">
        <v>0</v>
      </c>
      <c r="L90" s="12">
        <v>0</v>
      </c>
      <c r="M90" s="12">
        <v>0</v>
      </c>
      <c r="N90" s="14">
        <f t="shared" ref="N90:N92" si="47">+IF(F90=0,0,J90/F90)</f>
        <v>0</v>
      </c>
      <c r="O90" s="14">
        <f t="shared" ref="O90:O92" si="48">+IF(F90=0,0,K90/F90)</f>
        <v>0</v>
      </c>
      <c r="P90" s="34"/>
      <c r="Q90" s="34" t="e">
        <f>+C90-#REF!</f>
        <v>#REF!</v>
      </c>
      <c r="R90" s="34"/>
    </row>
    <row r="91" spans="1:18" s="20" customFormat="1" ht="11.25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 t="e">
        <f>+C91-#REF!</f>
        <v>#REF!</v>
      </c>
      <c r="R91" s="34"/>
    </row>
    <row r="92" spans="1:18" s="20" customFormat="1" ht="67.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49">SUM(D93:D94)</f>
        <v>0</v>
      </c>
      <c r="E92" s="17">
        <f t="shared" si="49"/>
        <v>0</v>
      </c>
      <c r="F92" s="17">
        <f t="shared" si="49"/>
        <v>2256623124</v>
      </c>
      <c r="G92" s="17">
        <f t="shared" si="49"/>
        <v>0</v>
      </c>
      <c r="H92" s="17">
        <f t="shared" si="49"/>
        <v>1204397541.7</v>
      </c>
      <c r="I92" s="17">
        <f t="shared" si="49"/>
        <v>1052225582.3</v>
      </c>
      <c r="J92" s="17">
        <f t="shared" si="49"/>
        <v>965473774.70000005</v>
      </c>
      <c r="K92" s="17">
        <f t="shared" si="49"/>
        <v>532609439.98000002</v>
      </c>
      <c r="L92" s="17">
        <f t="shared" si="49"/>
        <v>532609439.98000002</v>
      </c>
      <c r="M92" s="17">
        <f t="shared" si="49"/>
        <v>532609439.98000002</v>
      </c>
      <c r="N92" s="19">
        <f t="shared" si="47"/>
        <v>0.42784006085546078</v>
      </c>
      <c r="O92" s="19">
        <f t="shared" si="48"/>
        <v>0.23602055403736083</v>
      </c>
      <c r="P92" s="34"/>
      <c r="Q92" s="34" t="e">
        <f>+C92-#REF!</f>
        <v>#REF!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v>1581004999</v>
      </c>
      <c r="D93" s="12">
        <v>0</v>
      </c>
      <c r="E93" s="12">
        <v>0</v>
      </c>
      <c r="F93" s="12">
        <v>1581004999</v>
      </c>
      <c r="G93" s="12">
        <v>0</v>
      </c>
      <c r="H93" s="12">
        <v>766356774.70000005</v>
      </c>
      <c r="I93" s="12">
        <v>814648224.29999995</v>
      </c>
      <c r="J93" s="12">
        <v>766356774.70000005</v>
      </c>
      <c r="K93" s="12">
        <v>455009439.98000002</v>
      </c>
      <c r="L93" s="12">
        <v>455009439.98000002</v>
      </c>
      <c r="M93" s="12">
        <v>455009439.98000002</v>
      </c>
      <c r="N93" s="14">
        <f>+IF(F94=0,0,J94/F94)</f>
        <v>0.29471826262801937</v>
      </c>
      <c r="O93" s="14">
        <f>+IF(F94=0,0,K94/F94)</f>
        <v>0.11485778301166802</v>
      </c>
      <c r="P93" s="34"/>
      <c r="Q93" s="34" t="e">
        <f>+C93-#REF!</f>
        <v>#REF!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v>675618125</v>
      </c>
      <c r="D94" s="12">
        <v>0</v>
      </c>
      <c r="E94" s="12">
        <v>0</v>
      </c>
      <c r="F94" s="12">
        <v>675618125</v>
      </c>
      <c r="G94" s="12">
        <v>0</v>
      </c>
      <c r="H94" s="12">
        <v>438040767</v>
      </c>
      <c r="I94" s="12">
        <v>237577358</v>
      </c>
      <c r="J94" s="12">
        <v>199117000</v>
      </c>
      <c r="K94" s="12">
        <v>77600000</v>
      </c>
      <c r="L94" s="12">
        <v>77600000</v>
      </c>
      <c r="M94" s="12">
        <v>77600000</v>
      </c>
      <c r="N94" s="14">
        <f>+IF(F93=0,0,J93/F93)</f>
        <v>0.48472761008644988</v>
      </c>
      <c r="O94" s="14">
        <f>+IF(F93=0,0,K93/F93)</f>
        <v>0.28779759726743281</v>
      </c>
      <c r="P94" s="34"/>
      <c r="Q94" s="34" t="e">
        <f>+C94-#REF!</f>
        <v>#REF!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0">SUM(D96:D99)</f>
        <v>0</v>
      </c>
      <c r="E95" s="17">
        <f t="shared" si="50"/>
        <v>0</v>
      </c>
      <c r="F95" s="17">
        <f t="shared" si="50"/>
        <v>3614241398</v>
      </c>
      <c r="G95" s="17">
        <f t="shared" si="50"/>
        <v>0</v>
      </c>
      <c r="H95" s="17">
        <f t="shared" si="50"/>
        <v>2887527059</v>
      </c>
      <c r="I95" s="17">
        <f t="shared" si="50"/>
        <v>726714339</v>
      </c>
      <c r="J95" s="17">
        <f t="shared" si="50"/>
        <v>2580274666</v>
      </c>
      <c r="K95" s="17">
        <f t="shared" si="50"/>
        <v>1533456332</v>
      </c>
      <c r="L95" s="17">
        <f t="shared" si="50"/>
        <v>1533456332</v>
      </c>
      <c r="M95" s="17">
        <f t="shared" si="50"/>
        <v>1533456332</v>
      </c>
      <c r="N95" s="19">
        <f>+IF(F95=0,0,J95/F95)</f>
        <v>0.71391874029992508</v>
      </c>
      <c r="O95" s="19">
        <f>+IF(F95=0,0,K95/F95)</f>
        <v>0.42428165779091659</v>
      </c>
      <c r="P95" s="34"/>
      <c r="Q95" s="34" t="e">
        <f>+C95-#REF!</f>
        <v>#REF!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v>1114357727</v>
      </c>
      <c r="D96" s="12">
        <v>0</v>
      </c>
      <c r="E96" s="12">
        <v>0</v>
      </c>
      <c r="F96" s="12">
        <v>1114357727</v>
      </c>
      <c r="G96" s="12">
        <v>0</v>
      </c>
      <c r="H96" s="12">
        <v>1014616653</v>
      </c>
      <c r="I96" s="12">
        <v>99741074</v>
      </c>
      <c r="J96" s="12">
        <v>932016667</v>
      </c>
      <c r="K96" s="12">
        <v>630650000</v>
      </c>
      <c r="L96" s="12">
        <v>630650000</v>
      </c>
      <c r="M96" s="12">
        <v>630650000</v>
      </c>
      <c r="N96" s="14">
        <f>+IF(F96=0,0,J96/F96)</f>
        <v>0.83637116198683659</v>
      </c>
      <c r="O96" s="14">
        <f>+IF(F96=0,0,K96/F96)</f>
        <v>0.56593137438710472</v>
      </c>
      <c r="P96" s="34"/>
      <c r="Q96" s="34" t="e">
        <f>+C96-#REF!</f>
        <v>#REF!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v>414000000</v>
      </c>
      <c r="D97" s="12">
        <v>0</v>
      </c>
      <c r="E97" s="12">
        <v>0</v>
      </c>
      <c r="F97" s="12">
        <v>414000000</v>
      </c>
      <c r="G97" s="12">
        <v>0</v>
      </c>
      <c r="H97" s="12">
        <v>384500000</v>
      </c>
      <c r="I97" s="12">
        <v>29500000</v>
      </c>
      <c r="J97" s="12">
        <v>384500000</v>
      </c>
      <c r="K97" s="12">
        <v>247383000</v>
      </c>
      <c r="L97" s="12">
        <v>247383000</v>
      </c>
      <c r="M97" s="12">
        <v>247383000</v>
      </c>
      <c r="N97" s="14">
        <f>+IF(F98=0,0,J98/F98)</f>
        <v>0.17345862901809239</v>
      </c>
      <c r="O97" s="14">
        <f>+IF(F98=0,0,K98/F98)</f>
        <v>7.3189267521517653E-3</v>
      </c>
      <c r="P97" s="34"/>
      <c r="Q97" s="34" t="e">
        <f>+C97-#REF!</f>
        <v>#REF!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v>227720000</v>
      </c>
      <c r="D98" s="12">
        <v>0</v>
      </c>
      <c r="E98" s="12">
        <v>0</v>
      </c>
      <c r="F98" s="12">
        <v>227720000</v>
      </c>
      <c r="G98" s="12">
        <v>0</v>
      </c>
      <c r="H98" s="12">
        <v>39499999</v>
      </c>
      <c r="I98" s="12">
        <v>188220001</v>
      </c>
      <c r="J98" s="12">
        <v>39499999</v>
      </c>
      <c r="K98" s="12">
        <v>1666666</v>
      </c>
      <c r="L98" s="12">
        <v>1666666</v>
      </c>
      <c r="M98" s="12">
        <v>1666666</v>
      </c>
      <c r="N98" s="14">
        <f>+IF(F99=0,0,J99/F99)</f>
        <v>0.65885369470233279</v>
      </c>
      <c r="O98" s="14">
        <f>+IF(F99=0,0,K99/F99)</f>
        <v>0.35182943042265519</v>
      </c>
      <c r="P98" s="34"/>
      <c r="Q98" s="34" t="e">
        <f>+C98-#REF!</f>
        <v>#REF!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v>1858163671</v>
      </c>
      <c r="D99" s="12">
        <v>0</v>
      </c>
      <c r="E99" s="12">
        <v>0</v>
      </c>
      <c r="F99" s="12">
        <v>1858163671</v>
      </c>
      <c r="G99" s="12">
        <v>0</v>
      </c>
      <c r="H99" s="12">
        <v>1448910407</v>
      </c>
      <c r="I99" s="12">
        <v>409253264</v>
      </c>
      <c r="J99" s="12">
        <v>1224258000</v>
      </c>
      <c r="K99" s="12">
        <v>653756666</v>
      </c>
      <c r="L99" s="12">
        <v>653756666</v>
      </c>
      <c r="M99" s="12">
        <v>653756666</v>
      </c>
      <c r="N99" s="14">
        <f>+IF(F97=0,0,J97/F97)</f>
        <v>0.92874396135265702</v>
      </c>
      <c r="O99" s="14">
        <f>+IF(F97=0,0,K97/F97)</f>
        <v>0.59754347826086962</v>
      </c>
      <c r="P99" s="34"/>
      <c r="Q99" s="34" t="e">
        <f>+C99-#REF!</f>
        <v>#REF!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1">SUM(D101:D102)</f>
        <v>0</v>
      </c>
      <c r="E100" s="17">
        <f t="shared" si="51"/>
        <v>0</v>
      </c>
      <c r="F100" s="17">
        <f t="shared" si="51"/>
        <v>383320000</v>
      </c>
      <c r="G100" s="17">
        <f t="shared" si="51"/>
        <v>0</v>
      </c>
      <c r="H100" s="17">
        <f t="shared" si="51"/>
        <v>180833334</v>
      </c>
      <c r="I100" s="17">
        <f t="shared" si="51"/>
        <v>202486666</v>
      </c>
      <c r="J100" s="17">
        <f t="shared" si="51"/>
        <v>180833334</v>
      </c>
      <c r="K100" s="17">
        <f t="shared" si="51"/>
        <v>89476950</v>
      </c>
      <c r="L100" s="17">
        <f t="shared" si="51"/>
        <v>89476950</v>
      </c>
      <c r="M100" s="17">
        <f t="shared" si="51"/>
        <v>89476950</v>
      </c>
      <c r="N100" s="19">
        <f>+IF(F100=0,0,J100/F100)</f>
        <v>0.47175554106229783</v>
      </c>
      <c r="O100" s="19">
        <f>+IF(F100=0,0,K100/F100)</f>
        <v>0.23342624960868205</v>
      </c>
      <c r="P100" s="34"/>
      <c r="Q100" s="34" t="e">
        <f>+C100-#REF!</f>
        <v>#REF!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v>257000000</v>
      </c>
      <c r="D101" s="12">
        <v>0</v>
      </c>
      <c r="E101" s="12">
        <v>0</v>
      </c>
      <c r="F101" s="12">
        <v>257000000</v>
      </c>
      <c r="G101" s="12">
        <v>0</v>
      </c>
      <c r="H101" s="12">
        <v>79580000</v>
      </c>
      <c r="I101" s="12">
        <v>177420000</v>
      </c>
      <c r="J101" s="12">
        <v>79580000</v>
      </c>
      <c r="K101" s="12">
        <v>51443333</v>
      </c>
      <c r="L101" s="12">
        <v>51443333</v>
      </c>
      <c r="M101" s="12">
        <v>51443333</v>
      </c>
      <c r="N101" s="14">
        <f>+IF(F102=0,0,J102/F102)</f>
        <v>0.80156217542748576</v>
      </c>
      <c r="O101" s="14">
        <f>+IF(F102=0,0,K102/F102)</f>
        <v>0.30108943160227991</v>
      </c>
      <c r="P101" s="34"/>
      <c r="Q101" s="34" t="e">
        <f>+C101-#REF!</f>
        <v>#REF!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v>126320000</v>
      </c>
      <c r="D102" s="12">
        <v>0</v>
      </c>
      <c r="E102" s="12">
        <v>0</v>
      </c>
      <c r="F102" s="12">
        <v>126320000</v>
      </c>
      <c r="G102" s="12">
        <v>0</v>
      </c>
      <c r="H102" s="12">
        <v>101253334</v>
      </c>
      <c r="I102" s="12">
        <v>25066666</v>
      </c>
      <c r="J102" s="12">
        <v>101253334</v>
      </c>
      <c r="K102" s="12">
        <v>38033617</v>
      </c>
      <c r="L102" s="12">
        <v>38033617</v>
      </c>
      <c r="M102" s="12">
        <v>38033617</v>
      </c>
      <c r="N102" s="14">
        <f>+IF(F101=0,0,J101/F101)</f>
        <v>0.30964980544747084</v>
      </c>
      <c r="O102" s="14">
        <f>+IF(F101=0,0,K101/F101)</f>
        <v>0.20016861089494165</v>
      </c>
      <c r="P102" s="34"/>
      <c r="Q102" s="34" t="e">
        <f>+C102-#REF!</f>
        <v>#REF!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2">SUM(D104:D105)</f>
        <v>0</v>
      </c>
      <c r="E103" s="17">
        <f t="shared" si="52"/>
        <v>0</v>
      </c>
      <c r="F103" s="17">
        <f t="shared" si="52"/>
        <v>685755478</v>
      </c>
      <c r="G103" s="17">
        <f t="shared" si="52"/>
        <v>0</v>
      </c>
      <c r="H103" s="17">
        <f t="shared" si="52"/>
        <v>673965266.82000005</v>
      </c>
      <c r="I103" s="17">
        <f t="shared" si="52"/>
        <v>11790211.18</v>
      </c>
      <c r="J103" s="17">
        <f t="shared" si="52"/>
        <v>512829979.81999999</v>
      </c>
      <c r="K103" s="17">
        <f t="shared" si="52"/>
        <v>179889762.19999999</v>
      </c>
      <c r="L103" s="17">
        <f t="shared" si="52"/>
        <v>179889762.19999999</v>
      </c>
      <c r="M103" s="17">
        <f t="shared" si="52"/>
        <v>179889762.19999999</v>
      </c>
      <c r="N103" s="19">
        <f>+IF(F103=0,0,J103/F103)</f>
        <v>0.74783213007012972</v>
      </c>
      <c r="O103" s="19">
        <f>+IF(F103=0,0,K103/F103)</f>
        <v>0.26232347822382251</v>
      </c>
      <c r="P103" s="34"/>
      <c r="Q103" s="34" t="e">
        <f>+C103-#REF!</f>
        <v>#REF!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v>56328984</v>
      </c>
      <c r="D104" s="12">
        <v>0</v>
      </c>
      <c r="E104" s="12">
        <v>0</v>
      </c>
      <c r="F104" s="12">
        <v>56328984</v>
      </c>
      <c r="G104" s="12">
        <v>0</v>
      </c>
      <c r="H104" s="12">
        <v>56328984</v>
      </c>
      <c r="I104" s="12">
        <v>0</v>
      </c>
      <c r="J104" s="12">
        <v>56328984</v>
      </c>
      <c r="K104" s="12">
        <v>0</v>
      </c>
      <c r="L104" s="12">
        <v>0</v>
      </c>
      <c r="M104" s="12">
        <v>0</v>
      </c>
      <c r="N104" s="14">
        <f>+IF(F105=0,0,J105/F105)</f>
        <v>0.72526498355501379</v>
      </c>
      <c r="O104" s="14">
        <f>+IF(F105=0,0,K105/F105)</f>
        <v>0.28579947605446682</v>
      </c>
      <c r="P104" s="34"/>
      <c r="Q104" s="34" t="e">
        <f>+C104-#REF!</f>
        <v>#REF!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v>629426494</v>
      </c>
      <c r="D105" s="12">
        <v>0</v>
      </c>
      <c r="E105" s="12">
        <v>0</v>
      </c>
      <c r="F105" s="12">
        <v>629426494</v>
      </c>
      <c r="G105" s="12">
        <v>0</v>
      </c>
      <c r="H105" s="12">
        <v>617636282.82000005</v>
      </c>
      <c r="I105" s="12">
        <v>11790211.18</v>
      </c>
      <c r="J105" s="12">
        <v>456500995.81999999</v>
      </c>
      <c r="K105" s="12">
        <v>179889762.19999999</v>
      </c>
      <c r="L105" s="12">
        <v>179889762.19999999</v>
      </c>
      <c r="M105" s="12">
        <v>179889762.19999999</v>
      </c>
      <c r="N105" s="14">
        <f>+IF(F104=0,0,J104/F104)</f>
        <v>1</v>
      </c>
      <c r="O105" s="14">
        <f>+IF(F104=0,0,K104/F104)</f>
        <v>0</v>
      </c>
      <c r="P105" s="34"/>
      <c r="Q105" s="34" t="e">
        <f>+C105-#REF!</f>
        <v>#REF!</v>
      </c>
      <c r="R105" s="34"/>
    </row>
    <row r="106" spans="1:18" s="20" customFormat="1" ht="12" x14ac:dyDescent="0.25">
      <c r="A106" s="74" t="s">
        <v>116</v>
      </c>
      <c r="B106" s="74" t="s">
        <v>0</v>
      </c>
      <c r="C106" s="6">
        <f t="shared" ref="C106:M106" si="53">+C5+C85</f>
        <v>38371429000</v>
      </c>
      <c r="D106" s="7">
        <f t="shared" si="53"/>
        <v>2976886000</v>
      </c>
      <c r="E106" s="7">
        <f t="shared" si="53"/>
        <v>2976886000</v>
      </c>
      <c r="F106" s="7">
        <f t="shared" si="53"/>
        <v>38371429000.000107</v>
      </c>
      <c r="G106" s="7">
        <f t="shared" si="53"/>
        <v>3156115000.0001101</v>
      </c>
      <c r="H106" s="7">
        <f t="shared" si="53"/>
        <v>30623702173.07</v>
      </c>
      <c r="I106" s="7">
        <f t="shared" si="53"/>
        <v>4591611826.9300003</v>
      </c>
      <c r="J106" s="7">
        <f t="shared" si="53"/>
        <v>24061701725.390003</v>
      </c>
      <c r="K106" s="7">
        <f t="shared" si="53"/>
        <v>19575148097.830002</v>
      </c>
      <c r="L106" s="7">
        <f t="shared" si="53"/>
        <v>19575148097.830002</v>
      </c>
      <c r="M106" s="7">
        <f t="shared" si="53"/>
        <v>19570775392.830002</v>
      </c>
      <c r="N106" s="8">
        <f>+IF(F106=0,0,J106/F106)</f>
        <v>0.62707338122304324</v>
      </c>
      <c r="O106" s="9">
        <f>+IF(F106=0,0,K106/F106)</f>
        <v>0.51014905120760412</v>
      </c>
      <c r="P106" s="34">
        <f>+K106-Agosto!K106</f>
        <v>1800788278.5500031</v>
      </c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1"/>
      <c r="F107" s="1"/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2069-CA6B-42B0-89E7-FF3269748AFF}">
  <dimension ref="A1:V107"/>
  <sheetViews>
    <sheetView showGridLines="0" workbookViewId="0">
      <pane xSplit="1" ySplit="4" topLeftCell="B5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75" t="s">
        <v>221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</row>
    <row r="2" spans="1:22" ht="15" customHeight="1" x14ac:dyDescent="0.25">
      <c r="A2" s="78" t="s">
        <v>271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80"/>
    </row>
    <row r="3" spans="1:22" ht="15" customHeight="1" x14ac:dyDescent="0.25">
      <c r="A3" s="81" t="s">
        <v>300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  <c r="P3" s="36">
        <v>44138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84" t="s">
        <v>19</v>
      </c>
      <c r="B5" s="84"/>
      <c r="C5" s="6">
        <f t="shared" ref="C5:M5" si="0">+C6+C39+C74+C79</f>
        <v>30371429000</v>
      </c>
      <c r="D5" s="6">
        <f t="shared" si="0"/>
        <v>3602886000</v>
      </c>
      <c r="E5" s="6">
        <f t="shared" si="0"/>
        <v>4320463461</v>
      </c>
      <c r="F5" s="6">
        <f t="shared" si="0"/>
        <v>29653851539.000111</v>
      </c>
      <c r="G5" s="6">
        <f t="shared" si="0"/>
        <v>3156115000.0001101</v>
      </c>
      <c r="H5" s="6">
        <f t="shared" si="0"/>
        <v>24782978540.919998</v>
      </c>
      <c r="I5" s="6">
        <f t="shared" si="0"/>
        <v>1714757998.0799999</v>
      </c>
      <c r="J5" s="6">
        <f t="shared" si="0"/>
        <v>20622479217.75</v>
      </c>
      <c r="K5" s="6">
        <f t="shared" si="0"/>
        <v>19173446297.5</v>
      </c>
      <c r="L5" s="6">
        <f t="shared" si="0"/>
        <v>19173446297.5</v>
      </c>
      <c r="M5" s="6">
        <f t="shared" si="0"/>
        <v>19168165976.5</v>
      </c>
      <c r="N5" s="8">
        <f>+IF(F5=0,0,J5/F5)</f>
        <v>0.69544015861237307</v>
      </c>
      <c r="O5" s="9">
        <f>+IF(F5=0,0,K5/F5)</f>
        <v>0.64657524410559264</v>
      </c>
      <c r="P5" s="34">
        <f>+K5-Septiembre!K5</f>
        <v>1985530683.8499985</v>
      </c>
      <c r="Q5" s="34"/>
      <c r="R5" s="34"/>
      <c r="S5" s="20"/>
      <c r="T5" s="20"/>
      <c r="U5" s="20"/>
      <c r="V5" s="20"/>
    </row>
    <row r="6" spans="1:22" s="2" customFormat="1" x14ac:dyDescent="0.25">
      <c r="A6" s="84" t="s">
        <v>20</v>
      </c>
      <c r="B6" s="84"/>
      <c r="C6" s="6">
        <f>+C7</f>
        <v>16328192000</v>
      </c>
      <c r="D6" s="6">
        <f>+D7+D37+D38</f>
        <v>179000000</v>
      </c>
      <c r="E6" s="6">
        <f>+E7+E37+E38</f>
        <v>879000000</v>
      </c>
      <c r="F6" s="6">
        <f>+F7</f>
        <v>15628192000.000099</v>
      </c>
      <c r="G6" s="6">
        <f>+G7</f>
        <v>721115000.00010002</v>
      </c>
      <c r="H6" s="6">
        <f t="shared" ref="H6:M6" si="1">+H7+H37+H38</f>
        <v>14907077000</v>
      </c>
      <c r="I6" s="6">
        <f t="shared" si="1"/>
        <v>0</v>
      </c>
      <c r="J6" s="6">
        <f t="shared" si="1"/>
        <v>11962381322</v>
      </c>
      <c r="K6" s="6">
        <f t="shared" si="1"/>
        <v>11962381322</v>
      </c>
      <c r="L6" s="6">
        <f t="shared" si="1"/>
        <v>11962381322</v>
      </c>
      <c r="M6" s="6">
        <f t="shared" si="1"/>
        <v>11962381322</v>
      </c>
      <c r="N6" s="8">
        <f t="shared" ref="N6:N89" si="2">+IF(F6=0,0,J6/F6)</f>
        <v>0.76543603521123393</v>
      </c>
      <c r="O6" s="9">
        <f t="shared" ref="O6:O89" si="3">+IF(F6=0,0,K6/F6)</f>
        <v>0.76543603521123393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179000000</v>
      </c>
      <c r="E7" s="17">
        <f>+E8+E21+E31</f>
        <v>879000000</v>
      </c>
      <c r="F7" s="17">
        <f>+F8+F21+F31+F37</f>
        <v>15628192000.000099</v>
      </c>
      <c r="G7" s="17">
        <f>+G8+G21+G31+G37</f>
        <v>721115000.00010002</v>
      </c>
      <c r="H7" s="17">
        <f>+H8+H21+H31</f>
        <v>14907077000</v>
      </c>
      <c r="I7" s="18">
        <f>+F7-G7-H7</f>
        <v>0</v>
      </c>
      <c r="J7" s="17">
        <f>+J8+J21+J31</f>
        <v>11962381322</v>
      </c>
      <c r="K7" s="17">
        <f>+K8+K21+K31</f>
        <v>11962381322</v>
      </c>
      <c r="L7" s="17">
        <f>+L8+L21+L31</f>
        <v>11962381322</v>
      </c>
      <c r="M7" s="17">
        <f>+M8+M21+M31</f>
        <v>11962381322</v>
      </c>
      <c r="N7" s="19">
        <f t="shared" si="2"/>
        <v>0.76543603521123393</v>
      </c>
      <c r="O7" s="19">
        <f t="shared" si="3"/>
        <v>0.76543603521123393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39000000</v>
      </c>
      <c r="E8" s="17">
        <f>+E9</f>
        <v>39000000</v>
      </c>
      <c r="F8" s="18">
        <f t="shared" ref="F8:F31" si="4">+C8+D8-E8</f>
        <v>10078488000</v>
      </c>
      <c r="G8" s="17">
        <f>+G9</f>
        <v>0</v>
      </c>
      <c r="H8" s="17">
        <f>+H9</f>
        <v>10078488000</v>
      </c>
      <c r="I8" s="18">
        <f t="shared" ref="I8" si="5">+F8-G8-H8</f>
        <v>0</v>
      </c>
      <c r="J8" s="17">
        <f>+J9</f>
        <v>8162129835</v>
      </c>
      <c r="K8" s="17">
        <f>+K9</f>
        <v>8162129835</v>
      </c>
      <c r="L8" s="17">
        <f>+L9</f>
        <v>8162129835</v>
      </c>
      <c r="M8" s="17">
        <f>+M9</f>
        <v>8162129835</v>
      </c>
      <c r="N8" s="19">
        <f t="shared" si="2"/>
        <v>0.80985658116574633</v>
      </c>
      <c r="O8" s="19">
        <f t="shared" si="3"/>
        <v>0.80985658116574633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39000000</v>
      </c>
      <c r="E9" s="17">
        <f t="shared" si="6"/>
        <v>39000000</v>
      </c>
      <c r="F9" s="17">
        <f t="shared" si="6"/>
        <v>10078488000</v>
      </c>
      <c r="G9" s="17">
        <f t="shared" si="6"/>
        <v>0</v>
      </c>
      <c r="H9" s="17">
        <f t="shared" si="6"/>
        <v>10078488000</v>
      </c>
      <c r="I9" s="17">
        <f t="shared" si="6"/>
        <v>0</v>
      </c>
      <c r="J9" s="17">
        <f t="shared" si="6"/>
        <v>8162129835</v>
      </c>
      <c r="K9" s="17">
        <f t="shared" si="6"/>
        <v>8162129835</v>
      </c>
      <c r="L9" s="17">
        <f t="shared" si="6"/>
        <v>8162129835</v>
      </c>
      <c r="M9" s="17">
        <f t="shared" si="6"/>
        <v>8162129835</v>
      </c>
      <c r="N9" s="19">
        <f t="shared" si="2"/>
        <v>0.80985658116574633</v>
      </c>
      <c r="O9" s="19">
        <f t="shared" si="3"/>
        <v>0.80985658116574633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30000000</v>
      </c>
      <c r="F10" s="12">
        <v>7870000000</v>
      </c>
      <c r="G10" s="12">
        <v>0</v>
      </c>
      <c r="H10" s="12">
        <v>7870000000</v>
      </c>
      <c r="I10" s="12">
        <v>0</v>
      </c>
      <c r="J10" s="12">
        <v>6731140703</v>
      </c>
      <c r="K10" s="12">
        <v>6731140703</v>
      </c>
      <c r="L10" s="12">
        <v>6731140703</v>
      </c>
      <c r="M10" s="12">
        <v>6731140703</v>
      </c>
      <c r="N10" s="14">
        <f t="shared" si="2"/>
        <v>0.85529106772553998</v>
      </c>
      <c r="O10" s="14">
        <f t="shared" si="3"/>
        <v>0.85529106772553998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395108161</v>
      </c>
      <c r="K12" s="12">
        <v>395108161</v>
      </c>
      <c r="L12" s="12">
        <v>395108161</v>
      </c>
      <c r="M12" s="12">
        <v>395108161</v>
      </c>
      <c r="N12" s="14">
        <f t="shared" si="2"/>
        <v>0.79021632200000003</v>
      </c>
      <c r="O12" s="14">
        <f t="shared" si="3"/>
        <v>0.79021632200000003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11842555</v>
      </c>
      <c r="K13" s="12">
        <v>11842555</v>
      </c>
      <c r="L13" s="12">
        <v>11842555</v>
      </c>
      <c r="M13" s="12">
        <v>11842555</v>
      </c>
      <c r="N13" s="14">
        <f t="shared" si="2"/>
        <v>0.78950366666666671</v>
      </c>
      <c r="O13" s="14">
        <f t="shared" si="3"/>
        <v>0.78950366666666671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30000000</v>
      </c>
      <c r="E15" s="12">
        <v>0</v>
      </c>
      <c r="F15" s="12">
        <v>410000000</v>
      </c>
      <c r="G15" s="12">
        <v>0</v>
      </c>
      <c r="H15" s="12">
        <v>410000000</v>
      </c>
      <c r="I15" s="12">
        <v>0</v>
      </c>
      <c r="J15" s="12">
        <v>408018973</v>
      </c>
      <c r="K15" s="12">
        <v>408018973</v>
      </c>
      <c r="L15" s="12">
        <v>408018973</v>
      </c>
      <c r="M15" s="12">
        <v>408018973</v>
      </c>
      <c r="N15" s="14">
        <f t="shared" si="2"/>
        <v>0.99516822682926831</v>
      </c>
      <c r="O15" s="14">
        <f t="shared" si="3"/>
        <v>0.99516822682926831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248197162</v>
      </c>
      <c r="K16" s="12">
        <v>248197162</v>
      </c>
      <c r="L16" s="12">
        <v>248197162</v>
      </c>
      <c r="M16" s="12">
        <v>248197162</v>
      </c>
      <c r="N16" s="14">
        <f t="shared" si="2"/>
        <v>0.91924874814814816</v>
      </c>
      <c r="O16" s="14">
        <f t="shared" si="3"/>
        <v>0.91924874814814816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9000000</v>
      </c>
      <c r="F17" s="12">
        <v>41000000</v>
      </c>
      <c r="G17" s="12">
        <v>0</v>
      </c>
      <c r="H17" s="12">
        <v>41000000</v>
      </c>
      <c r="I17" s="12">
        <v>0</v>
      </c>
      <c r="J17" s="12">
        <v>20078004</v>
      </c>
      <c r="K17" s="12">
        <v>20078004</v>
      </c>
      <c r="L17" s="12">
        <v>20078004</v>
      </c>
      <c r="M17" s="12">
        <v>20078004</v>
      </c>
      <c r="N17" s="14">
        <f t="shared" si="2"/>
        <v>0.48970741463414635</v>
      </c>
      <c r="O17" s="14">
        <f t="shared" si="3"/>
        <v>0.48970741463414635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81883954</v>
      </c>
      <c r="K18" s="12">
        <v>81883954</v>
      </c>
      <c r="L18" s="12">
        <v>81883954</v>
      </c>
      <c r="M18" s="12">
        <v>81883954</v>
      </c>
      <c r="N18" s="14">
        <f t="shared" si="2"/>
        <v>0.14033528367335746</v>
      </c>
      <c r="O18" s="14">
        <f t="shared" si="3"/>
        <v>0.14033528367335746</v>
      </c>
      <c r="P18" s="34"/>
      <c r="Q18" s="34"/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260775906</v>
      </c>
      <c r="K19" s="12">
        <v>260775906</v>
      </c>
      <c r="L19" s="12">
        <v>260775906</v>
      </c>
      <c r="M19" s="12">
        <v>260775906</v>
      </c>
      <c r="N19" s="14">
        <f t="shared" si="2"/>
        <v>0.68625238421052637</v>
      </c>
      <c r="O19" s="14">
        <f t="shared" si="3"/>
        <v>0.68625238421052637</v>
      </c>
      <c r="P19" s="34"/>
      <c r="Q19" s="34"/>
      <c r="R19" s="34"/>
    </row>
    <row r="20" spans="1:18" s="20" customFormat="1" ht="13.5" customHeight="1" x14ac:dyDescent="0.25">
      <c r="A20" s="10" t="s">
        <v>291</v>
      </c>
      <c r="B20" s="11" t="s">
        <v>292</v>
      </c>
      <c r="C20" s="12">
        <v>0</v>
      </c>
      <c r="D20" s="12">
        <v>9000000</v>
      </c>
      <c r="E20" s="12">
        <v>0</v>
      </c>
      <c r="F20" s="12">
        <v>9000000</v>
      </c>
      <c r="G20" s="12">
        <v>0</v>
      </c>
      <c r="H20" s="12">
        <v>9000000</v>
      </c>
      <c r="I20" s="12">
        <v>0</v>
      </c>
      <c r="J20" s="12">
        <v>5084417</v>
      </c>
      <c r="K20" s="12">
        <v>5084417</v>
      </c>
      <c r="L20" s="12">
        <v>5084417</v>
      </c>
      <c r="M20" s="12">
        <v>5084417</v>
      </c>
      <c r="N20" s="14">
        <f t="shared" si="2"/>
        <v>0.56493522222222226</v>
      </c>
      <c r="O20" s="14">
        <f t="shared" si="3"/>
        <v>0.56493522222222226</v>
      </c>
      <c r="P20" s="34"/>
      <c r="Q20" s="34"/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3730155000</v>
      </c>
      <c r="G21" s="17">
        <f t="shared" ref="G21:H21" si="8">SUM(G22:G30)</f>
        <v>0</v>
      </c>
      <c r="H21" s="17">
        <f t="shared" si="8"/>
        <v>3730155000</v>
      </c>
      <c r="I21" s="18">
        <f>+F21-G21-H21</f>
        <v>0</v>
      </c>
      <c r="J21" s="17">
        <f t="shared" ref="J21" si="9">SUM(J22:J30)</f>
        <v>3085244093</v>
      </c>
      <c r="K21" s="17">
        <f t="shared" ref="K21:M21" si="10">SUM(K22:K30)</f>
        <v>3085244093</v>
      </c>
      <c r="L21" s="17">
        <f t="shared" si="10"/>
        <v>3085244093</v>
      </c>
      <c r="M21" s="17">
        <f t="shared" si="10"/>
        <v>3085244093</v>
      </c>
      <c r="N21" s="19">
        <f t="shared" si="2"/>
        <v>0.8271088179981797</v>
      </c>
      <c r="O21" s="19">
        <f t="shared" si="3"/>
        <v>0.8271088179981797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1000000000</v>
      </c>
      <c r="D22" s="12">
        <v>0</v>
      </c>
      <c r="E22" s="12">
        <v>0</v>
      </c>
      <c r="F22" s="12">
        <v>1000000000</v>
      </c>
      <c r="G22" s="12">
        <v>0</v>
      </c>
      <c r="H22" s="12">
        <v>1000000000</v>
      </c>
      <c r="I22" s="12">
        <v>0</v>
      </c>
      <c r="J22" s="12">
        <v>933744607</v>
      </c>
      <c r="K22" s="12">
        <v>933744607</v>
      </c>
      <c r="L22" s="12">
        <v>933744607</v>
      </c>
      <c r="M22" s="12">
        <v>933744607</v>
      </c>
      <c r="N22" s="14">
        <f t="shared" si="2"/>
        <v>0.93374460699999995</v>
      </c>
      <c r="O22" s="14">
        <f t="shared" si="3"/>
        <v>0.93374460699999995</v>
      </c>
      <c r="P22" s="34"/>
      <c r="Q22" s="34"/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661422534</v>
      </c>
      <c r="K23" s="12">
        <v>661422534</v>
      </c>
      <c r="L23" s="12">
        <v>661422534</v>
      </c>
      <c r="M23" s="12">
        <v>661422534</v>
      </c>
      <c r="N23" s="14">
        <f t="shared" si="2"/>
        <v>0.82677816749999999</v>
      </c>
      <c r="O23" s="14">
        <f t="shared" si="3"/>
        <v>0.82677816749999999</v>
      </c>
      <c r="P23" s="34"/>
      <c r="Q23" s="34"/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920000000</v>
      </c>
      <c r="D24" s="12">
        <v>0</v>
      </c>
      <c r="E24" s="12">
        <v>0</v>
      </c>
      <c r="F24" s="12">
        <v>920000000</v>
      </c>
      <c r="G24" s="12">
        <v>0</v>
      </c>
      <c r="H24" s="12">
        <v>920000000</v>
      </c>
      <c r="I24" s="12">
        <v>0</v>
      </c>
      <c r="J24" s="12">
        <v>715305952</v>
      </c>
      <c r="K24" s="12">
        <v>715305952</v>
      </c>
      <c r="L24" s="12">
        <v>715305952</v>
      </c>
      <c r="M24" s="12">
        <v>715305952</v>
      </c>
      <c r="N24" s="14">
        <f t="shared" si="2"/>
        <v>0.77750646956521741</v>
      </c>
      <c r="O24" s="14">
        <f t="shared" si="3"/>
        <v>0.77750646956521741</v>
      </c>
      <c r="P24" s="34"/>
      <c r="Q24" s="34"/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430000000</v>
      </c>
      <c r="D25" s="12">
        <v>0</v>
      </c>
      <c r="E25" s="12">
        <v>0</v>
      </c>
      <c r="F25" s="12">
        <v>430000000</v>
      </c>
      <c r="G25" s="12">
        <v>0</v>
      </c>
      <c r="H25" s="12">
        <v>430000000</v>
      </c>
      <c r="I25" s="12">
        <v>0</v>
      </c>
      <c r="J25" s="12">
        <v>325442500</v>
      </c>
      <c r="K25" s="12">
        <v>325442500</v>
      </c>
      <c r="L25" s="12">
        <v>325442500</v>
      </c>
      <c r="M25" s="12">
        <v>325442500</v>
      </c>
      <c r="N25" s="14">
        <f t="shared" si="2"/>
        <v>0.75684302325581398</v>
      </c>
      <c r="O25" s="14">
        <f t="shared" si="3"/>
        <v>0.75684302325581398</v>
      </c>
      <c r="P25" s="34"/>
      <c r="Q25" s="34"/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50000000</v>
      </c>
      <c r="D26" s="12">
        <v>0</v>
      </c>
      <c r="E26" s="12">
        <v>0</v>
      </c>
      <c r="F26" s="12">
        <v>50000000</v>
      </c>
      <c r="G26" s="12">
        <v>0</v>
      </c>
      <c r="H26" s="12">
        <v>50000000</v>
      </c>
      <c r="I26" s="12">
        <v>0</v>
      </c>
      <c r="J26" s="12">
        <v>42290000</v>
      </c>
      <c r="K26" s="12">
        <v>42290000</v>
      </c>
      <c r="L26" s="12">
        <v>42290000</v>
      </c>
      <c r="M26" s="12">
        <v>42290000</v>
      </c>
      <c r="N26" s="14">
        <f t="shared" si="2"/>
        <v>0.8458</v>
      </c>
      <c r="O26" s="14">
        <f t="shared" si="3"/>
        <v>0.8458</v>
      </c>
      <c r="P26" s="34"/>
      <c r="Q26" s="34"/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315155000</v>
      </c>
      <c r="D27" s="12">
        <v>0</v>
      </c>
      <c r="E27" s="12">
        <v>0</v>
      </c>
      <c r="F27" s="12">
        <v>315155000</v>
      </c>
      <c r="G27" s="12">
        <v>0</v>
      </c>
      <c r="H27" s="12">
        <v>315155000</v>
      </c>
      <c r="I27" s="12">
        <v>0</v>
      </c>
      <c r="J27" s="12">
        <v>244103600</v>
      </c>
      <c r="K27" s="12">
        <v>244103600</v>
      </c>
      <c r="L27" s="12">
        <v>244103600</v>
      </c>
      <c r="M27" s="12">
        <v>244103600</v>
      </c>
      <c r="N27" s="14">
        <f t="shared" si="2"/>
        <v>0.77455093525408136</v>
      </c>
      <c r="O27" s="14">
        <f t="shared" si="3"/>
        <v>0.77455093525408136</v>
      </c>
      <c r="P27" s="34"/>
      <c r="Q27" s="34"/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40755800</v>
      </c>
      <c r="K28" s="12">
        <v>40755800</v>
      </c>
      <c r="L28" s="12">
        <v>40755800</v>
      </c>
      <c r="M28" s="12">
        <v>40755800</v>
      </c>
      <c r="N28" s="14">
        <f t="shared" si="2"/>
        <v>0.74101454545454548</v>
      </c>
      <c r="O28" s="14">
        <f t="shared" si="3"/>
        <v>0.74101454545454548</v>
      </c>
      <c r="P28" s="34"/>
      <c r="Q28" s="34"/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40755800</v>
      </c>
      <c r="K29" s="12">
        <v>40755800</v>
      </c>
      <c r="L29" s="12">
        <v>40755800</v>
      </c>
      <c r="M29" s="12">
        <v>40755800</v>
      </c>
      <c r="N29" s="14">
        <f t="shared" si="2"/>
        <v>0.74101454545454548</v>
      </c>
      <c r="O29" s="14">
        <f t="shared" si="3"/>
        <v>0.74101454545454548</v>
      </c>
      <c r="P29" s="34"/>
      <c r="Q29" s="34"/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105000000</v>
      </c>
      <c r="D30" s="12">
        <v>0</v>
      </c>
      <c r="E30" s="12">
        <v>0</v>
      </c>
      <c r="F30" s="12">
        <v>105000000</v>
      </c>
      <c r="G30" s="12">
        <v>0</v>
      </c>
      <c r="H30" s="12">
        <v>105000000</v>
      </c>
      <c r="I30" s="12">
        <v>0</v>
      </c>
      <c r="J30" s="12">
        <v>81423300</v>
      </c>
      <c r="K30" s="12">
        <v>81423300</v>
      </c>
      <c r="L30" s="12">
        <v>81423300</v>
      </c>
      <c r="M30" s="12">
        <v>81423300</v>
      </c>
      <c r="N30" s="14">
        <f t="shared" si="2"/>
        <v>0.77546000000000004</v>
      </c>
      <c r="O30" s="14">
        <f t="shared" si="3"/>
        <v>0.77546000000000004</v>
      </c>
      <c r="P30" s="34"/>
      <c r="Q30" s="34"/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1">SUM(D32:D36)</f>
        <v>140000000</v>
      </c>
      <c r="E31" s="17">
        <f t="shared" si="11"/>
        <v>840000000</v>
      </c>
      <c r="F31" s="18">
        <f t="shared" si="4"/>
        <v>1098434000</v>
      </c>
      <c r="G31" s="17">
        <f t="shared" ref="G31:H31" si="12">SUM(G32:G36)</f>
        <v>0</v>
      </c>
      <c r="H31" s="17">
        <f t="shared" si="12"/>
        <v>1098434000</v>
      </c>
      <c r="I31" s="18">
        <f>+F31-G31-H31</f>
        <v>0</v>
      </c>
      <c r="J31" s="17">
        <f t="shared" ref="J31" si="13">SUM(J32:J36)</f>
        <v>715007394</v>
      </c>
      <c r="K31" s="17">
        <f t="shared" ref="K31:M31" si="14">SUM(K32:K36)</f>
        <v>715007394</v>
      </c>
      <c r="L31" s="17">
        <f t="shared" si="14"/>
        <v>715007394</v>
      </c>
      <c r="M31" s="17">
        <f t="shared" si="14"/>
        <v>715007394</v>
      </c>
      <c r="N31" s="19">
        <f t="shared" si="2"/>
        <v>0.65093341429708107</v>
      </c>
      <c r="O31" s="19">
        <f t="shared" si="3"/>
        <v>0.65093341429708107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1220000000</v>
      </c>
      <c r="D32" s="12">
        <v>0</v>
      </c>
      <c r="E32" s="12">
        <v>750000000</v>
      </c>
      <c r="F32" s="12">
        <v>470000000</v>
      </c>
      <c r="G32" s="12">
        <v>0</v>
      </c>
      <c r="H32" s="12">
        <v>470000000</v>
      </c>
      <c r="I32" s="12">
        <v>0</v>
      </c>
      <c r="J32" s="12">
        <v>236714368</v>
      </c>
      <c r="K32" s="12">
        <v>236714368</v>
      </c>
      <c r="L32" s="12">
        <v>236714368</v>
      </c>
      <c r="M32" s="12">
        <v>236714368</v>
      </c>
      <c r="N32" s="14">
        <f t="shared" si="2"/>
        <v>0.50364759148936167</v>
      </c>
      <c r="O32" s="14">
        <f t="shared" si="3"/>
        <v>0.50364759148936167</v>
      </c>
      <c r="P32" s="34"/>
      <c r="Q32" s="34"/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98434000</v>
      </c>
      <c r="D33" s="12">
        <v>140000000</v>
      </c>
      <c r="E33" s="12">
        <v>40000000</v>
      </c>
      <c r="F33" s="12">
        <v>198434000</v>
      </c>
      <c r="G33" s="12">
        <v>0</v>
      </c>
      <c r="H33" s="12">
        <v>198434000</v>
      </c>
      <c r="I33" s="12">
        <v>0</v>
      </c>
      <c r="J33" s="12">
        <v>169272410</v>
      </c>
      <c r="K33" s="12">
        <v>169272410</v>
      </c>
      <c r="L33" s="12">
        <v>169272410</v>
      </c>
      <c r="M33" s="12">
        <v>169272410</v>
      </c>
      <c r="N33" s="14">
        <f t="shared" si="2"/>
        <v>0.85304136387917395</v>
      </c>
      <c r="O33" s="14">
        <f t="shared" si="3"/>
        <v>0.85304136387917395</v>
      </c>
      <c r="P33" s="34"/>
      <c r="Q33" s="34"/>
      <c r="R33" s="34"/>
    </row>
    <row r="34" spans="1:22" x14ac:dyDescent="0.25">
      <c r="A34" s="10" t="s">
        <v>83</v>
      </c>
      <c r="B34" s="11" t="s">
        <v>84</v>
      </c>
      <c r="C34" s="12">
        <v>60000000</v>
      </c>
      <c r="D34" s="12">
        <v>0</v>
      </c>
      <c r="E34" s="12">
        <v>0</v>
      </c>
      <c r="F34" s="12">
        <v>60000000</v>
      </c>
      <c r="G34" s="12">
        <v>0</v>
      </c>
      <c r="H34" s="12">
        <v>60000000</v>
      </c>
      <c r="I34" s="12">
        <v>0</v>
      </c>
      <c r="J34" s="12">
        <v>28244972</v>
      </c>
      <c r="K34" s="12">
        <v>28244972</v>
      </c>
      <c r="L34" s="12">
        <v>28244972</v>
      </c>
      <c r="M34" s="12">
        <v>28244972</v>
      </c>
      <c r="N34" s="14">
        <f t="shared" si="2"/>
        <v>0.47074953333333336</v>
      </c>
      <c r="O34" s="14">
        <f t="shared" si="3"/>
        <v>0.47074953333333336</v>
      </c>
      <c r="P34" s="34"/>
      <c r="Q34" s="34"/>
      <c r="R34" s="34"/>
    </row>
    <row r="35" spans="1:22" x14ac:dyDescent="0.25">
      <c r="A35" s="10" t="s">
        <v>85</v>
      </c>
      <c r="B35" s="11" t="s">
        <v>86</v>
      </c>
      <c r="C35" s="12">
        <v>340000000</v>
      </c>
      <c r="D35" s="12">
        <v>0</v>
      </c>
      <c r="E35" s="12">
        <v>50000000</v>
      </c>
      <c r="F35" s="12">
        <v>290000000</v>
      </c>
      <c r="G35" s="12">
        <v>0</v>
      </c>
      <c r="H35" s="12">
        <v>290000000</v>
      </c>
      <c r="I35" s="12">
        <v>0</v>
      </c>
      <c r="J35" s="12">
        <v>224879044</v>
      </c>
      <c r="K35" s="12">
        <v>224879044</v>
      </c>
      <c r="L35" s="12">
        <v>224879044</v>
      </c>
      <c r="M35" s="12">
        <v>224879044</v>
      </c>
      <c r="N35" s="14">
        <f t="shared" si="2"/>
        <v>0.77544497931034484</v>
      </c>
      <c r="O35" s="14">
        <f t="shared" si="3"/>
        <v>0.77544497931034484</v>
      </c>
      <c r="P35" s="34"/>
      <c r="Q35" s="34"/>
      <c r="R35" s="34"/>
    </row>
    <row r="36" spans="1:22" x14ac:dyDescent="0.25">
      <c r="A36" s="10" t="s">
        <v>87</v>
      </c>
      <c r="B36" s="11" t="s">
        <v>88</v>
      </c>
      <c r="C36" s="12">
        <v>80000000</v>
      </c>
      <c r="D36" s="12">
        <v>0</v>
      </c>
      <c r="E36" s="12">
        <v>0</v>
      </c>
      <c r="F36" s="12">
        <v>80000000</v>
      </c>
      <c r="G36" s="12">
        <v>0</v>
      </c>
      <c r="H36" s="12">
        <v>80000000</v>
      </c>
      <c r="I36" s="12">
        <v>0</v>
      </c>
      <c r="J36" s="12">
        <v>55896600</v>
      </c>
      <c r="K36" s="12">
        <v>55896600</v>
      </c>
      <c r="L36" s="12">
        <v>55896600</v>
      </c>
      <c r="M36" s="12">
        <v>55896600</v>
      </c>
      <c r="N36" s="14">
        <f t="shared" si="2"/>
        <v>0.69870750000000004</v>
      </c>
      <c r="O36" s="14">
        <f t="shared" si="3"/>
        <v>0.69870750000000004</v>
      </c>
      <c r="P36" s="34"/>
      <c r="Q36" s="34"/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v>0</v>
      </c>
      <c r="F37" s="13">
        <v>721115000.00010002</v>
      </c>
      <c r="G37" s="12">
        <v>721115000.00010002</v>
      </c>
      <c r="H37" s="12">
        <v>0</v>
      </c>
      <c r="I37" s="13"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73" t="s">
        <v>23</v>
      </c>
      <c r="B39" s="73"/>
      <c r="C39" s="7">
        <f>+C40+C44</f>
        <v>10288298000</v>
      </c>
      <c r="D39" s="7">
        <f t="shared" ref="D39:M39" si="15">+D40+D44</f>
        <v>3420486000</v>
      </c>
      <c r="E39" s="7">
        <f t="shared" si="15"/>
        <v>3440963461</v>
      </c>
      <c r="F39" s="7">
        <f t="shared" si="15"/>
        <v>10267820539</v>
      </c>
      <c r="G39" s="7">
        <f t="shared" si="15"/>
        <v>0</v>
      </c>
      <c r="H39" s="7">
        <f t="shared" si="15"/>
        <v>9759289540.9200001</v>
      </c>
      <c r="I39" s="7">
        <f t="shared" si="15"/>
        <v>508530998.07999992</v>
      </c>
      <c r="J39" s="7">
        <f t="shared" si="15"/>
        <v>8592716334.75</v>
      </c>
      <c r="K39" s="7">
        <f t="shared" si="15"/>
        <v>7143683414.5</v>
      </c>
      <c r="L39" s="7">
        <f t="shared" si="15"/>
        <v>7143683414.5</v>
      </c>
      <c r="M39" s="7">
        <f t="shared" si="15"/>
        <v>7138403093.5</v>
      </c>
      <c r="N39" s="8">
        <f t="shared" si="2"/>
        <v>0.83685883504805192</v>
      </c>
      <c r="O39" s="9">
        <f t="shared" si="3"/>
        <v>0.69573512581042196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121931000</v>
      </c>
      <c r="E40" s="17">
        <f t="shared" si="16"/>
        <v>121931000</v>
      </c>
      <c r="F40" s="18">
        <f t="shared" ref="F40:F53" si="17">+C40+D40-E40</f>
        <v>136931000</v>
      </c>
      <c r="G40" s="17">
        <f t="shared" ref="G40:H40" si="18">+G41</f>
        <v>0</v>
      </c>
      <c r="H40" s="17">
        <f t="shared" si="18"/>
        <v>136049608</v>
      </c>
      <c r="I40" s="18">
        <f t="shared" ref="I40:I53" si="19">+F40-G40-H40</f>
        <v>881392</v>
      </c>
      <c r="J40" s="17">
        <f t="shared" ref="J40:M40" si="20">+J41</f>
        <v>136049608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0.99356323987993955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121931000</v>
      </c>
      <c r="E41" s="17">
        <f t="shared" si="21"/>
        <v>121931000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136049608</v>
      </c>
      <c r="I41" s="18">
        <f t="shared" si="19"/>
        <v>881392</v>
      </c>
      <c r="J41" s="17">
        <f t="shared" ref="J41:M41" si="23">SUM(J42:J43)</f>
        <v>136049608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0.99356323987993955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222</v>
      </c>
      <c r="B42" s="11" t="s">
        <v>223</v>
      </c>
      <c r="C42" s="12">
        <v>15000000</v>
      </c>
      <c r="D42" s="12">
        <v>121931000</v>
      </c>
      <c r="E42" s="12">
        <v>0</v>
      </c>
      <c r="F42" s="12">
        <v>136931000</v>
      </c>
      <c r="G42" s="12">
        <v>0</v>
      </c>
      <c r="H42" s="12">
        <v>136049608</v>
      </c>
      <c r="I42" s="12">
        <v>881392</v>
      </c>
      <c r="J42" s="12">
        <v>136049608</v>
      </c>
      <c r="K42" s="12">
        <v>0</v>
      </c>
      <c r="L42" s="12">
        <v>0</v>
      </c>
      <c r="M42" s="12">
        <v>0</v>
      </c>
      <c r="N42" s="14">
        <f t="shared" si="2"/>
        <v>0.99356323987993955</v>
      </c>
      <c r="O42" s="14">
        <f t="shared" si="3"/>
        <v>0</v>
      </c>
      <c r="P42" s="34"/>
      <c r="Q42" s="34"/>
      <c r="R42" s="34"/>
    </row>
    <row r="43" spans="1:22" x14ac:dyDescent="0.25">
      <c r="A43" s="10" t="s">
        <v>224</v>
      </c>
      <c r="B43" s="11" t="s">
        <v>225</v>
      </c>
      <c r="C43" s="12">
        <v>121931000</v>
      </c>
      <c r="D43" s="12">
        <v>0</v>
      </c>
      <c r="E43" s="12">
        <v>121931000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/>
      <c r="Q43" s="34"/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4">+D45+D53</f>
        <v>3298555000</v>
      </c>
      <c r="E44" s="17">
        <f t="shared" si="24"/>
        <v>3319032461</v>
      </c>
      <c r="F44" s="18">
        <f t="shared" si="17"/>
        <v>10130889539</v>
      </c>
      <c r="G44" s="17">
        <f t="shared" ref="G44:H44" si="25">+G45+G53</f>
        <v>0</v>
      </c>
      <c r="H44" s="17">
        <f t="shared" si="25"/>
        <v>9623239932.9200001</v>
      </c>
      <c r="I44" s="18">
        <f t="shared" si="19"/>
        <v>507649606.07999992</v>
      </c>
      <c r="J44" s="17">
        <f t="shared" ref="J44:M44" si="26">+J45+J53</f>
        <v>8456666726.75</v>
      </c>
      <c r="K44" s="17">
        <f t="shared" si="26"/>
        <v>7143683414.5</v>
      </c>
      <c r="L44" s="17">
        <f t="shared" si="26"/>
        <v>7143683414.5</v>
      </c>
      <c r="M44" s="17">
        <f t="shared" si="26"/>
        <v>7138403093.5</v>
      </c>
      <c r="N44" s="19">
        <f t="shared" si="2"/>
        <v>0.83474078896972559</v>
      </c>
      <c r="O44" s="19">
        <f t="shared" si="3"/>
        <v>0.7051388120460288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7">SUM(D46:D52)</f>
        <v>986000000</v>
      </c>
      <c r="E45" s="17">
        <f t="shared" si="27"/>
        <v>56900000</v>
      </c>
      <c r="F45" s="18">
        <f>+C45+D45-E45</f>
        <v>1069100000</v>
      </c>
      <c r="G45" s="17">
        <f t="shared" si="27"/>
        <v>0</v>
      </c>
      <c r="H45" s="17">
        <f t="shared" si="27"/>
        <v>692704477.00999999</v>
      </c>
      <c r="I45" s="18">
        <f t="shared" si="19"/>
        <v>376395522.99000001</v>
      </c>
      <c r="J45" s="17">
        <f t="shared" ref="J45" si="28">SUM(J46:J52)</f>
        <v>549912810.00999999</v>
      </c>
      <c r="K45" s="17">
        <f t="shared" ref="K45:M45" si="29">SUM(K46:K52)</f>
        <v>532315087.63</v>
      </c>
      <c r="L45" s="17">
        <f t="shared" si="29"/>
        <v>532315087.63</v>
      </c>
      <c r="M45" s="17">
        <f t="shared" si="29"/>
        <v>532315087.63</v>
      </c>
      <c r="N45" s="19">
        <f t="shared" si="2"/>
        <v>0.5143698531568609</v>
      </c>
      <c r="O45" s="19">
        <f t="shared" si="3"/>
        <v>0.49790953851837993</v>
      </c>
      <c r="P45" s="34"/>
      <c r="Q45" s="34"/>
      <c r="R45" s="34"/>
    </row>
    <row r="46" spans="1:22" ht="33.75" x14ac:dyDescent="0.25">
      <c r="A46" s="10" t="s">
        <v>226</v>
      </c>
      <c r="B46" s="11" t="s">
        <v>227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151900</v>
      </c>
      <c r="I46" s="12">
        <v>848100</v>
      </c>
      <c r="J46" s="12">
        <v>151900</v>
      </c>
      <c r="K46" s="12">
        <v>151900</v>
      </c>
      <c r="L46" s="12">
        <v>151900</v>
      </c>
      <c r="M46" s="12">
        <v>151900</v>
      </c>
      <c r="N46" s="14">
        <f t="shared" si="2"/>
        <v>0.15190000000000001</v>
      </c>
      <c r="O46" s="14">
        <f t="shared" si="3"/>
        <v>0.15190000000000001</v>
      </c>
      <c r="P46" s="34"/>
      <c r="Q46" s="34"/>
      <c r="R46" s="34"/>
    </row>
    <row r="47" spans="1:22" x14ac:dyDescent="0.25">
      <c r="A47" s="10" t="s">
        <v>228</v>
      </c>
      <c r="B47" s="11" t="s">
        <v>229</v>
      </c>
      <c r="C47" s="12">
        <v>20000000</v>
      </c>
      <c r="D47" s="12">
        <v>0</v>
      </c>
      <c r="E47" s="12">
        <v>7000000</v>
      </c>
      <c r="F47" s="12">
        <v>13000000</v>
      </c>
      <c r="G47" s="12">
        <v>0</v>
      </c>
      <c r="H47" s="12">
        <v>12598304.01</v>
      </c>
      <c r="I47" s="12">
        <v>401695.99</v>
      </c>
      <c r="J47" s="12">
        <v>12598304.01</v>
      </c>
      <c r="K47" s="12">
        <v>4236958.63</v>
      </c>
      <c r="L47" s="12">
        <v>4236958.63</v>
      </c>
      <c r="M47" s="12">
        <v>4236958.63</v>
      </c>
      <c r="N47" s="14">
        <f t="shared" si="2"/>
        <v>0.9691003084615385</v>
      </c>
      <c r="O47" s="14">
        <f t="shared" si="3"/>
        <v>0.32591989461538462</v>
      </c>
      <c r="P47" s="34"/>
      <c r="Q47" s="34"/>
      <c r="R47" s="34"/>
    </row>
    <row r="48" spans="1:22" ht="22.5" x14ac:dyDescent="0.25">
      <c r="A48" s="10" t="s">
        <v>230</v>
      </c>
      <c r="B48" s="11" t="s">
        <v>231</v>
      </c>
      <c r="C48" s="12">
        <v>30000000</v>
      </c>
      <c r="D48" s="12">
        <v>0</v>
      </c>
      <c r="E48" s="12">
        <v>5900000</v>
      </c>
      <c r="F48" s="12">
        <v>24100000</v>
      </c>
      <c r="G48" s="12">
        <v>0</v>
      </c>
      <c r="H48" s="12">
        <v>23703134</v>
      </c>
      <c r="I48" s="12">
        <v>396866</v>
      </c>
      <c r="J48" s="12">
        <v>23703134</v>
      </c>
      <c r="K48" s="12">
        <v>23703134</v>
      </c>
      <c r="L48" s="12">
        <v>23703134</v>
      </c>
      <c r="M48" s="12"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/>
      <c r="R48" s="34"/>
    </row>
    <row r="49" spans="1:18" ht="22.5" x14ac:dyDescent="0.25">
      <c r="A49" s="10" t="s">
        <v>232</v>
      </c>
      <c r="B49" s="11" t="s">
        <v>233</v>
      </c>
      <c r="C49" s="12">
        <v>26000000</v>
      </c>
      <c r="D49" s="12">
        <v>4000000</v>
      </c>
      <c r="E49" s="12">
        <v>14000000</v>
      </c>
      <c r="F49" s="12">
        <v>16000000</v>
      </c>
      <c r="G49" s="12">
        <v>0</v>
      </c>
      <c r="H49" s="12">
        <v>15681078</v>
      </c>
      <c r="I49" s="12">
        <v>318922</v>
      </c>
      <c r="J49" s="12">
        <v>15681078</v>
      </c>
      <c r="K49" s="12">
        <v>8139661</v>
      </c>
      <c r="L49" s="12">
        <v>8139661</v>
      </c>
      <c r="M49" s="12">
        <v>8139661</v>
      </c>
      <c r="N49" s="14">
        <f t="shared" si="2"/>
        <v>0.98006737499999996</v>
      </c>
      <c r="O49" s="14">
        <f t="shared" si="3"/>
        <v>0.50872881250000002</v>
      </c>
      <c r="P49" s="34"/>
      <c r="Q49" s="34"/>
      <c r="R49" s="34"/>
    </row>
    <row r="50" spans="1:18" s="20" customFormat="1" ht="11.25" x14ac:dyDescent="0.25">
      <c r="A50" s="10" t="s">
        <v>234</v>
      </c>
      <c r="B50" s="11" t="s">
        <v>235</v>
      </c>
      <c r="C50" s="12">
        <v>5000000</v>
      </c>
      <c r="D50" s="12">
        <v>2000000</v>
      </c>
      <c r="E50" s="12">
        <v>3000000</v>
      </c>
      <c r="F50" s="12">
        <v>4000000</v>
      </c>
      <c r="G50" s="12">
        <v>0</v>
      </c>
      <c r="H50" s="12">
        <v>2201200</v>
      </c>
      <c r="I50" s="12">
        <v>1798800</v>
      </c>
      <c r="J50" s="12">
        <v>2201200</v>
      </c>
      <c r="K50" s="12">
        <v>821200</v>
      </c>
      <c r="L50" s="12">
        <v>821200</v>
      </c>
      <c r="M50" s="12">
        <v>821200</v>
      </c>
      <c r="N50" s="14">
        <f t="shared" si="2"/>
        <v>0.55030000000000001</v>
      </c>
      <c r="O50" s="14">
        <f t="shared" si="3"/>
        <v>0.20530000000000001</v>
      </c>
      <c r="P50" s="34"/>
      <c r="Q50" s="34"/>
      <c r="R50" s="34"/>
    </row>
    <row r="51" spans="1:18" s="20" customFormat="1" ht="22.5" x14ac:dyDescent="0.25">
      <c r="A51" s="10" t="s">
        <v>236</v>
      </c>
      <c r="B51" s="11" t="s">
        <v>223</v>
      </c>
      <c r="C51" s="12">
        <v>58000000</v>
      </c>
      <c r="D51" s="12">
        <v>0</v>
      </c>
      <c r="E51" s="12">
        <v>0</v>
      </c>
      <c r="F51" s="12">
        <v>58000000</v>
      </c>
      <c r="G51" s="12">
        <v>0</v>
      </c>
      <c r="H51" s="12">
        <v>55394052.560000002</v>
      </c>
      <c r="I51" s="12">
        <v>2605947.44</v>
      </c>
      <c r="J51" s="12">
        <v>55394052.560000002</v>
      </c>
      <c r="K51" s="12">
        <v>55394052.560000002</v>
      </c>
      <c r="L51" s="12">
        <v>55394052.560000002</v>
      </c>
      <c r="M51" s="12"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/>
      <c r="R51" s="34"/>
    </row>
    <row r="52" spans="1:18" s="20" customFormat="1" ht="22.5" x14ac:dyDescent="0.25">
      <c r="A52" s="10" t="s">
        <v>237</v>
      </c>
      <c r="B52" s="11" t="s">
        <v>238</v>
      </c>
      <c r="C52" s="12">
        <v>0</v>
      </c>
      <c r="D52" s="12">
        <v>980000000</v>
      </c>
      <c r="E52" s="12">
        <v>27000000</v>
      </c>
      <c r="F52" s="12">
        <v>953000000</v>
      </c>
      <c r="G52" s="12">
        <v>0</v>
      </c>
      <c r="H52" s="12">
        <v>582974808.44000006</v>
      </c>
      <c r="I52" s="12">
        <v>370025191.56</v>
      </c>
      <c r="J52" s="12">
        <v>440183141.44</v>
      </c>
      <c r="K52" s="12">
        <v>439868181.44</v>
      </c>
      <c r="L52" s="12">
        <v>439868181.44</v>
      </c>
      <c r="M52" s="12">
        <v>439868181.44</v>
      </c>
      <c r="N52" s="14">
        <f t="shared" si="2"/>
        <v>0.46189206866736621</v>
      </c>
      <c r="O52" s="14">
        <f t="shared" si="3"/>
        <v>0.46156157548793286</v>
      </c>
      <c r="P52" s="34"/>
      <c r="Q52" s="34"/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0">SUM(D54:D73)</f>
        <v>2312555000</v>
      </c>
      <c r="E53" s="17">
        <f t="shared" si="30"/>
        <v>3262132461</v>
      </c>
      <c r="F53" s="18">
        <f t="shared" si="17"/>
        <v>9061789539</v>
      </c>
      <c r="G53" s="17">
        <f t="shared" ref="G53:H53" si="31">SUM(G54:G73)</f>
        <v>0</v>
      </c>
      <c r="H53" s="17">
        <f t="shared" si="31"/>
        <v>8930535455.9099998</v>
      </c>
      <c r="I53" s="18">
        <f t="shared" si="19"/>
        <v>131254083.09000015</v>
      </c>
      <c r="J53" s="17">
        <f t="shared" ref="J53:M53" si="32">SUM(J54:J73)</f>
        <v>7906753916.7399998</v>
      </c>
      <c r="K53" s="17">
        <f t="shared" si="32"/>
        <v>6611368326.8699999</v>
      </c>
      <c r="L53" s="17">
        <f t="shared" si="32"/>
        <v>6611368326.8699999</v>
      </c>
      <c r="M53" s="17">
        <f t="shared" si="32"/>
        <v>6606088005.8699999</v>
      </c>
      <c r="N53" s="19">
        <f t="shared" si="2"/>
        <v>0.872537800917912</v>
      </c>
      <c r="O53" s="19">
        <f t="shared" si="3"/>
        <v>0.72958749465721839</v>
      </c>
      <c r="P53" s="34"/>
      <c r="Q53" s="34"/>
      <c r="R53" s="34"/>
    </row>
    <row r="54" spans="1:18" s="20" customFormat="1" ht="22.5" x14ac:dyDescent="0.25">
      <c r="A54" s="10" t="s">
        <v>239</v>
      </c>
      <c r="B54" s="11" t="s">
        <v>240</v>
      </c>
      <c r="C54" s="12">
        <v>40000000</v>
      </c>
      <c r="D54" s="12">
        <v>0</v>
      </c>
      <c r="E54" s="12">
        <v>34000000</v>
      </c>
      <c r="F54" s="12">
        <v>6000000</v>
      </c>
      <c r="G54" s="12">
        <v>0</v>
      </c>
      <c r="H54" s="12">
        <v>1715372</v>
      </c>
      <c r="I54" s="12">
        <v>4284628</v>
      </c>
      <c r="J54" s="12">
        <v>1715372</v>
      </c>
      <c r="K54" s="12">
        <v>1715372</v>
      </c>
      <c r="L54" s="12">
        <v>1715372</v>
      </c>
      <c r="M54" s="12">
        <v>1715372</v>
      </c>
      <c r="N54" s="14">
        <f t="shared" si="2"/>
        <v>0.28589533333333333</v>
      </c>
      <c r="O54" s="14">
        <f t="shared" si="3"/>
        <v>0.28589533333333333</v>
      </c>
      <c r="P54" s="34"/>
      <c r="Q54" s="34"/>
      <c r="R54" s="34"/>
    </row>
    <row r="55" spans="1:18" s="20" customFormat="1" ht="11.25" x14ac:dyDescent="0.25">
      <c r="A55" s="10" t="s">
        <v>241</v>
      </c>
      <c r="B55" s="11" t="s">
        <v>242</v>
      </c>
      <c r="C55" s="12">
        <v>1249000000</v>
      </c>
      <c r="D55" s="12">
        <v>0</v>
      </c>
      <c r="E55" s="12">
        <v>846000000</v>
      </c>
      <c r="F55" s="12">
        <v>403000000</v>
      </c>
      <c r="G55" s="12">
        <v>0</v>
      </c>
      <c r="H55" s="12">
        <v>402059831</v>
      </c>
      <c r="I55" s="12">
        <v>940169</v>
      </c>
      <c r="J55" s="12">
        <v>260269031</v>
      </c>
      <c r="K55" s="12">
        <v>197372968</v>
      </c>
      <c r="L55" s="12">
        <v>197372968</v>
      </c>
      <c r="M55" s="12">
        <v>197372968</v>
      </c>
      <c r="N55" s="14">
        <f t="shared" si="2"/>
        <v>0.64582886104218362</v>
      </c>
      <c r="O55" s="14">
        <f t="shared" si="3"/>
        <v>0.48975922580645159</v>
      </c>
      <c r="P55" s="34"/>
      <c r="Q55" s="34"/>
      <c r="R55" s="34"/>
    </row>
    <row r="56" spans="1:18" s="20" customFormat="1" ht="11.25" x14ac:dyDescent="0.25">
      <c r="A56" s="10" t="s">
        <v>243</v>
      </c>
      <c r="B56" s="11" t="s">
        <v>244</v>
      </c>
      <c r="C56" s="12">
        <v>26000000</v>
      </c>
      <c r="D56" s="12">
        <v>0</v>
      </c>
      <c r="E56" s="12">
        <v>0</v>
      </c>
      <c r="F56" s="12">
        <v>26000000</v>
      </c>
      <c r="G56" s="12">
        <v>0</v>
      </c>
      <c r="H56" s="12">
        <v>25561600</v>
      </c>
      <c r="I56" s="12">
        <v>438400</v>
      </c>
      <c r="J56" s="12">
        <v>25561600</v>
      </c>
      <c r="K56" s="12">
        <v>10520000</v>
      </c>
      <c r="L56" s="12">
        <v>10520000</v>
      </c>
      <c r="M56" s="12">
        <v>10520000</v>
      </c>
      <c r="N56" s="14">
        <f t="shared" si="2"/>
        <v>0.98313846153846152</v>
      </c>
      <c r="O56" s="14">
        <f t="shared" si="3"/>
        <v>0.4046153846153846</v>
      </c>
      <c r="P56" s="34"/>
      <c r="Q56" s="34"/>
      <c r="R56" s="34"/>
    </row>
    <row r="57" spans="1:18" s="20" customFormat="1" ht="22.5" x14ac:dyDescent="0.25">
      <c r="A57" s="10" t="s">
        <v>245</v>
      </c>
      <c r="B57" s="11" t="s">
        <v>246</v>
      </c>
      <c r="C57" s="12">
        <v>85000000</v>
      </c>
      <c r="D57" s="12">
        <v>5000000</v>
      </c>
      <c r="E57" s="12">
        <v>0</v>
      </c>
      <c r="F57" s="12">
        <v>90000000</v>
      </c>
      <c r="G57" s="12">
        <v>0</v>
      </c>
      <c r="H57" s="12">
        <v>86000000</v>
      </c>
      <c r="I57" s="12">
        <v>4000000</v>
      </c>
      <c r="J57" s="12">
        <v>55086008</v>
      </c>
      <c r="K57" s="12">
        <v>55086008</v>
      </c>
      <c r="L57" s="12">
        <v>55086008</v>
      </c>
      <c r="M57" s="12">
        <v>55086008</v>
      </c>
      <c r="N57" s="14">
        <f t="shared" si="2"/>
        <v>0.61206675555555556</v>
      </c>
      <c r="O57" s="14">
        <f t="shared" si="3"/>
        <v>0.61206675555555556</v>
      </c>
      <c r="P57" s="34"/>
      <c r="Q57" s="34"/>
      <c r="R57" s="34"/>
    </row>
    <row r="58" spans="1:18" s="20" customFormat="1" ht="11.25" x14ac:dyDescent="0.25">
      <c r="A58" s="10" t="s">
        <v>247</v>
      </c>
      <c r="B58" s="11" t="s">
        <v>248</v>
      </c>
      <c r="C58" s="12">
        <v>110000000</v>
      </c>
      <c r="D58" s="12">
        <v>228000000</v>
      </c>
      <c r="E58" s="12">
        <v>46000000</v>
      </c>
      <c r="F58" s="12">
        <v>292000000</v>
      </c>
      <c r="G58" s="12">
        <v>0</v>
      </c>
      <c r="H58" s="12">
        <v>291747148</v>
      </c>
      <c r="I58" s="12">
        <v>252852</v>
      </c>
      <c r="J58" s="12">
        <v>291747148</v>
      </c>
      <c r="K58" s="12">
        <v>290951867</v>
      </c>
      <c r="L58" s="12">
        <v>290951867</v>
      </c>
      <c r="M58" s="12">
        <v>290951867</v>
      </c>
      <c r="N58" s="14">
        <f t="shared" si="2"/>
        <v>0.99913406849315067</v>
      </c>
      <c r="O58" s="14">
        <f t="shared" si="3"/>
        <v>0.99641050342465753</v>
      </c>
      <c r="P58" s="34"/>
      <c r="Q58" s="34"/>
      <c r="R58" s="34"/>
    </row>
    <row r="59" spans="1:18" s="20" customFormat="1" ht="11.25" x14ac:dyDescent="0.25">
      <c r="A59" s="10" t="s">
        <v>249</v>
      </c>
      <c r="B59" s="11" t="s">
        <v>250</v>
      </c>
      <c r="C59" s="12">
        <v>4433000000</v>
      </c>
      <c r="D59" s="12">
        <v>0</v>
      </c>
      <c r="E59" s="12">
        <v>326000000</v>
      </c>
      <c r="F59" s="12">
        <v>4107000000</v>
      </c>
      <c r="G59" s="12">
        <v>0</v>
      </c>
      <c r="H59" s="12">
        <v>4106881913</v>
      </c>
      <c r="I59" s="12">
        <v>118087</v>
      </c>
      <c r="J59" s="12">
        <v>4106881913</v>
      </c>
      <c r="K59" s="12">
        <v>4096689913</v>
      </c>
      <c r="L59" s="12">
        <v>4096689913</v>
      </c>
      <c r="M59" s="12">
        <v>4096689913</v>
      </c>
      <c r="N59" s="14">
        <f t="shared" si="2"/>
        <v>0.99997124738251764</v>
      </c>
      <c r="O59" s="14">
        <f t="shared" si="3"/>
        <v>0.99748963063063067</v>
      </c>
      <c r="P59" s="34"/>
      <c r="Q59" s="34"/>
      <c r="R59" s="34"/>
    </row>
    <row r="60" spans="1:18" s="20" customFormat="1" ht="11.25" x14ac:dyDescent="0.25">
      <c r="A60" s="10" t="s">
        <v>251</v>
      </c>
      <c r="B60" s="11" t="s">
        <v>252</v>
      </c>
      <c r="C60" s="12">
        <v>0</v>
      </c>
      <c r="D60" s="12">
        <v>896500000</v>
      </c>
      <c r="E60" s="12">
        <v>33000000</v>
      </c>
      <c r="F60" s="12">
        <v>863500000</v>
      </c>
      <c r="G60" s="12">
        <v>0</v>
      </c>
      <c r="H60" s="12">
        <v>854603333</v>
      </c>
      <c r="I60" s="12">
        <v>8896667</v>
      </c>
      <c r="J60" s="12">
        <v>854603333</v>
      </c>
      <c r="K60" s="12">
        <v>584903333</v>
      </c>
      <c r="L60" s="12">
        <v>584903333</v>
      </c>
      <c r="M60" s="12">
        <v>584903333</v>
      </c>
      <c r="N60" s="14">
        <f t="shared" si="2"/>
        <v>0.98969696931094386</v>
      </c>
      <c r="O60" s="14">
        <f t="shared" si="3"/>
        <v>0.67736344296467865</v>
      </c>
      <c r="P60" s="34"/>
      <c r="Q60" s="34"/>
      <c r="R60" s="34"/>
    </row>
    <row r="61" spans="1:18" s="20" customFormat="1" ht="22.5" x14ac:dyDescent="0.25">
      <c r="A61" s="10" t="s">
        <v>253</v>
      </c>
      <c r="B61" s="11" t="s">
        <v>254</v>
      </c>
      <c r="C61" s="12">
        <v>1388367000</v>
      </c>
      <c r="D61" s="12">
        <v>245000000</v>
      </c>
      <c r="E61" s="12">
        <v>859500000</v>
      </c>
      <c r="F61" s="12">
        <v>773867000</v>
      </c>
      <c r="G61" s="12">
        <v>0</v>
      </c>
      <c r="H61" s="12">
        <v>763356304</v>
      </c>
      <c r="I61" s="12">
        <v>10510696</v>
      </c>
      <c r="J61" s="12">
        <v>533565075</v>
      </c>
      <c r="K61" s="12">
        <v>395266508</v>
      </c>
      <c r="L61" s="12">
        <v>395266508</v>
      </c>
      <c r="M61" s="12">
        <v>395266508</v>
      </c>
      <c r="N61" s="14">
        <f t="shared" si="2"/>
        <v>0.68947903838773328</v>
      </c>
      <c r="O61" s="14">
        <f t="shared" si="3"/>
        <v>0.51076801052377219</v>
      </c>
      <c r="P61" s="34"/>
      <c r="Q61" s="34"/>
      <c r="R61" s="34"/>
    </row>
    <row r="62" spans="1:18" s="20" customFormat="1" ht="22.5" x14ac:dyDescent="0.25">
      <c r="A62" s="10" t="s">
        <v>255</v>
      </c>
      <c r="B62" s="11" t="s">
        <v>256</v>
      </c>
      <c r="C62" s="12">
        <v>131000000</v>
      </c>
      <c r="D62" s="12">
        <v>66000000</v>
      </c>
      <c r="E62" s="12">
        <v>86000000</v>
      </c>
      <c r="F62" s="12">
        <v>111000000</v>
      </c>
      <c r="G62" s="12">
        <v>0</v>
      </c>
      <c r="H62" s="12">
        <v>106588319.40000001</v>
      </c>
      <c r="I62" s="12">
        <v>4411680.5999999996</v>
      </c>
      <c r="J62" s="12">
        <v>94010671.230000004</v>
      </c>
      <c r="K62" s="12">
        <v>88179718.829999998</v>
      </c>
      <c r="L62" s="12">
        <v>88179718.829999998</v>
      </c>
      <c r="M62" s="12">
        <v>88179718.829999998</v>
      </c>
      <c r="N62" s="14">
        <f t="shared" si="2"/>
        <v>0.8469429840540541</v>
      </c>
      <c r="O62" s="14">
        <f t="shared" si="3"/>
        <v>0.79441188135135132</v>
      </c>
      <c r="P62" s="34"/>
      <c r="Q62" s="34"/>
      <c r="R62" s="34"/>
    </row>
    <row r="63" spans="1:18" s="20" customFormat="1" ht="11.25" x14ac:dyDescent="0.25">
      <c r="A63" s="10" t="s">
        <v>257</v>
      </c>
      <c r="B63" s="11" t="s">
        <v>258</v>
      </c>
      <c r="C63" s="12">
        <v>424000000</v>
      </c>
      <c r="D63" s="12">
        <v>116000000</v>
      </c>
      <c r="E63" s="12">
        <v>71000000</v>
      </c>
      <c r="F63" s="12">
        <v>469000000</v>
      </c>
      <c r="G63" s="12">
        <v>0</v>
      </c>
      <c r="H63" s="12">
        <v>468778966.41000003</v>
      </c>
      <c r="I63" s="12">
        <v>221033.59</v>
      </c>
      <c r="J63" s="12">
        <v>435883100.41000003</v>
      </c>
      <c r="K63" s="12">
        <v>314845360.66000003</v>
      </c>
      <c r="L63" s="12">
        <v>314845360.66000003</v>
      </c>
      <c r="M63" s="12">
        <v>314845360.66000003</v>
      </c>
      <c r="N63" s="14">
        <f t="shared" si="2"/>
        <v>0.92938827379530919</v>
      </c>
      <c r="O63" s="14">
        <f t="shared" si="3"/>
        <v>0.67131206963752665</v>
      </c>
      <c r="P63" s="34"/>
      <c r="Q63" s="34"/>
      <c r="R63" s="34"/>
    </row>
    <row r="64" spans="1:18" s="20" customFormat="1" ht="22.5" x14ac:dyDescent="0.25">
      <c r="A64" s="10" t="s">
        <v>259</v>
      </c>
      <c r="B64" s="11" t="s">
        <v>260</v>
      </c>
      <c r="C64" s="12">
        <v>460000000</v>
      </c>
      <c r="D64" s="12">
        <v>490000000</v>
      </c>
      <c r="E64" s="12">
        <v>145000000</v>
      </c>
      <c r="F64" s="12">
        <v>805000000</v>
      </c>
      <c r="G64" s="12">
        <v>0</v>
      </c>
      <c r="H64" s="12">
        <v>786629442.10000002</v>
      </c>
      <c r="I64" s="12">
        <v>18370557.899999999</v>
      </c>
      <c r="J64" s="12">
        <v>281629442.10000002</v>
      </c>
      <c r="K64" s="12">
        <v>176177302.38</v>
      </c>
      <c r="L64" s="12">
        <v>176177302.38</v>
      </c>
      <c r="M64" s="12">
        <v>176177302.38</v>
      </c>
      <c r="N64" s="14">
        <f t="shared" si="2"/>
        <v>0.34985023863354042</v>
      </c>
      <c r="O64" s="14">
        <f t="shared" si="3"/>
        <v>0.21885379177639752</v>
      </c>
      <c r="P64" s="34"/>
      <c r="Q64" s="34"/>
      <c r="R64" s="34"/>
    </row>
    <row r="65" spans="1:22" s="20" customFormat="1" ht="33.75" x14ac:dyDescent="0.25">
      <c r="A65" s="10" t="s">
        <v>261</v>
      </c>
      <c r="B65" s="11" t="s">
        <v>262</v>
      </c>
      <c r="C65" s="12">
        <v>31000000</v>
      </c>
      <c r="D65" s="12">
        <v>0</v>
      </c>
      <c r="E65" s="12">
        <v>0</v>
      </c>
      <c r="F65" s="12">
        <v>31000000</v>
      </c>
      <c r="G65" s="12">
        <v>0</v>
      </c>
      <c r="H65" s="12">
        <v>28805000</v>
      </c>
      <c r="I65" s="12">
        <v>2195000</v>
      </c>
      <c r="J65" s="12">
        <v>28805000</v>
      </c>
      <c r="K65" s="12">
        <v>4009900</v>
      </c>
      <c r="L65" s="12">
        <v>4009900</v>
      </c>
      <c r="M65" s="12">
        <v>4009900</v>
      </c>
      <c r="N65" s="14">
        <f t="shared" si="2"/>
        <v>0.92919354838709678</v>
      </c>
      <c r="O65" s="14">
        <f t="shared" si="3"/>
        <v>0.1293516129032258</v>
      </c>
      <c r="P65" s="34"/>
      <c r="Q65" s="34"/>
      <c r="R65" s="34"/>
    </row>
    <row r="66" spans="1:22" x14ac:dyDescent="0.25">
      <c r="A66" s="10" t="s">
        <v>263</v>
      </c>
      <c r="B66" s="11" t="s">
        <v>264</v>
      </c>
      <c r="C66" s="12">
        <v>213000000</v>
      </c>
      <c r="D66" s="12">
        <v>18055000</v>
      </c>
      <c r="E66" s="12">
        <v>70000000</v>
      </c>
      <c r="F66" s="12">
        <v>161055000</v>
      </c>
      <c r="G66" s="12">
        <v>0</v>
      </c>
      <c r="H66" s="12">
        <v>158705000</v>
      </c>
      <c r="I66" s="12">
        <v>2350000</v>
      </c>
      <c r="J66" s="12">
        <v>158705000</v>
      </c>
      <c r="K66" s="12">
        <v>0</v>
      </c>
      <c r="L66" s="12">
        <v>0</v>
      </c>
      <c r="M66" s="12">
        <v>0</v>
      </c>
      <c r="N66" s="14">
        <f t="shared" si="2"/>
        <v>0.98540871130980101</v>
      </c>
      <c r="O66" s="14">
        <f t="shared" si="3"/>
        <v>0</v>
      </c>
      <c r="P66" s="34"/>
      <c r="Q66" s="34"/>
      <c r="R66" s="34"/>
    </row>
    <row r="67" spans="1:22" ht="22.5" x14ac:dyDescent="0.25">
      <c r="A67" s="10" t="s">
        <v>265</v>
      </c>
      <c r="B67" s="11" t="s">
        <v>266</v>
      </c>
      <c r="C67" s="12">
        <v>17000000</v>
      </c>
      <c r="D67" s="12">
        <v>138000000</v>
      </c>
      <c r="E67" s="12">
        <v>50000000</v>
      </c>
      <c r="F67" s="12">
        <v>105000000</v>
      </c>
      <c r="G67" s="12">
        <v>0</v>
      </c>
      <c r="H67" s="12">
        <v>40045000</v>
      </c>
      <c r="I67" s="12">
        <v>64955000</v>
      </c>
      <c r="J67" s="12">
        <v>40045000</v>
      </c>
      <c r="K67" s="12">
        <v>192000</v>
      </c>
      <c r="L67" s="12">
        <v>192000</v>
      </c>
      <c r="M67" s="12">
        <v>192000</v>
      </c>
      <c r="N67" s="14">
        <f t="shared" si="2"/>
        <v>0.38138095238095238</v>
      </c>
      <c r="O67" s="14">
        <f t="shared" si="3"/>
        <v>1.8285714285714285E-3</v>
      </c>
      <c r="P67" s="34"/>
      <c r="Q67" s="34"/>
      <c r="R67" s="34"/>
    </row>
    <row r="68" spans="1:22" ht="33.75" x14ac:dyDescent="0.25">
      <c r="A68" s="10" t="s">
        <v>267</v>
      </c>
      <c r="B68" s="11" t="s">
        <v>268</v>
      </c>
      <c r="C68" s="12">
        <v>30000000</v>
      </c>
      <c r="D68" s="12">
        <v>0</v>
      </c>
      <c r="E68" s="12">
        <v>20000000</v>
      </c>
      <c r="F68" s="12">
        <v>10000000</v>
      </c>
      <c r="G68" s="12">
        <v>0</v>
      </c>
      <c r="H68" s="12">
        <v>9000000</v>
      </c>
      <c r="I68" s="12">
        <v>1000000</v>
      </c>
      <c r="J68" s="12">
        <v>1382152</v>
      </c>
      <c r="K68" s="12">
        <v>1382152</v>
      </c>
      <c r="L68" s="12">
        <v>1382152</v>
      </c>
      <c r="M68" s="12">
        <v>1382152</v>
      </c>
      <c r="N68" s="14">
        <f t="shared" si="2"/>
        <v>0.13821520000000001</v>
      </c>
      <c r="O68" s="14">
        <f t="shared" si="3"/>
        <v>0.13821520000000001</v>
      </c>
      <c r="P68" s="34"/>
      <c r="Q68" s="34"/>
      <c r="R68" s="34"/>
    </row>
    <row r="69" spans="1:22" ht="22.5" x14ac:dyDescent="0.25">
      <c r="A69" s="10" t="s">
        <v>269</v>
      </c>
      <c r="B69" s="11" t="s">
        <v>270</v>
      </c>
      <c r="C69" s="12">
        <v>814000000</v>
      </c>
      <c r="D69" s="12">
        <v>0</v>
      </c>
      <c r="E69" s="12">
        <v>195632461</v>
      </c>
      <c r="F69" s="12">
        <v>618367539</v>
      </c>
      <c r="G69" s="12">
        <v>0</v>
      </c>
      <c r="H69" s="12">
        <v>617680000</v>
      </c>
      <c r="I69" s="12">
        <v>687539</v>
      </c>
      <c r="J69" s="12">
        <v>617680000</v>
      </c>
      <c r="K69" s="12">
        <v>280625758</v>
      </c>
      <c r="L69" s="12">
        <v>280625758</v>
      </c>
      <c r="M69" s="12">
        <v>280625758</v>
      </c>
      <c r="N69" s="14">
        <f t="shared" si="2"/>
        <v>0.99888813859616266</v>
      </c>
      <c r="O69" s="14">
        <f t="shared" si="3"/>
        <v>0.45381709145634824</v>
      </c>
      <c r="P69" s="34"/>
      <c r="Q69" s="34"/>
      <c r="R69" s="34"/>
    </row>
    <row r="70" spans="1:22" x14ac:dyDescent="0.25">
      <c r="A70" s="10" t="s">
        <v>100</v>
      </c>
      <c r="B70" s="11" t="s">
        <v>101</v>
      </c>
      <c r="C70" s="12">
        <v>560000000</v>
      </c>
      <c r="D70" s="12">
        <v>110000000</v>
      </c>
      <c r="E70" s="12">
        <v>480000000</v>
      </c>
      <c r="F70" s="12">
        <v>190000000</v>
      </c>
      <c r="G70" s="12">
        <v>0</v>
      </c>
      <c r="H70" s="12">
        <v>182378227</v>
      </c>
      <c r="I70" s="12">
        <v>7621773</v>
      </c>
      <c r="J70" s="12">
        <v>119184071</v>
      </c>
      <c r="K70" s="12">
        <v>113450166</v>
      </c>
      <c r="L70" s="12">
        <v>113450166</v>
      </c>
      <c r="M70" s="12">
        <v>108169845</v>
      </c>
      <c r="N70" s="14">
        <f t="shared" si="2"/>
        <v>0.62728458421052635</v>
      </c>
      <c r="O70" s="14">
        <f t="shared" si="3"/>
        <v>0.59710613684210523</v>
      </c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73" t="s">
        <v>24</v>
      </c>
      <c r="B74" s="73"/>
      <c r="C74" s="7">
        <f>SUM(C75:C78)</f>
        <v>3687268000</v>
      </c>
      <c r="D74" s="7">
        <f>SUM(D75:D78)</f>
        <v>0</v>
      </c>
      <c r="E74" s="7">
        <f t="shared" ref="E74" si="33">SUM(E75:E78)</f>
        <v>0</v>
      </c>
      <c r="F74" s="7">
        <f>SUM(F75:F78)</f>
        <v>3687268000.00001</v>
      </c>
      <c r="G74" s="7">
        <f t="shared" ref="G74:M74" si="34">SUM(G75:G78)</f>
        <v>2435000000.00001</v>
      </c>
      <c r="H74" s="7">
        <f t="shared" si="34"/>
        <v>104374000</v>
      </c>
      <c r="I74" s="7">
        <f t="shared" si="34"/>
        <v>1147894000</v>
      </c>
      <c r="J74" s="7">
        <f t="shared" si="34"/>
        <v>55143561</v>
      </c>
      <c r="K74" s="7">
        <f t="shared" si="34"/>
        <v>55143561</v>
      </c>
      <c r="L74" s="7">
        <f t="shared" si="34"/>
        <v>55143561</v>
      </c>
      <c r="M74" s="7">
        <f t="shared" si="34"/>
        <v>55143561</v>
      </c>
      <c r="N74" s="8">
        <f t="shared" si="2"/>
        <v>1.4955126939511815E-2</v>
      </c>
      <c r="O74" s="9">
        <f t="shared" si="3"/>
        <v>1.4955126939511815E-2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v>0</v>
      </c>
      <c r="F75" s="30">
        <v>2435000000.00001</v>
      </c>
      <c r="G75" s="29">
        <v>2435000000.00001</v>
      </c>
      <c r="H75" s="29">
        <v>0</v>
      </c>
      <c r="I75" s="30">
        <v>0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v>74374000</v>
      </c>
      <c r="D76" s="12">
        <v>0</v>
      </c>
      <c r="E76" s="12">
        <v>0</v>
      </c>
      <c r="F76" s="12">
        <v>74374000</v>
      </c>
      <c r="G76" s="12">
        <v>0</v>
      </c>
      <c r="H76" s="12">
        <v>74374000</v>
      </c>
      <c r="I76" s="12">
        <v>0</v>
      </c>
      <c r="J76" s="12">
        <v>55143561</v>
      </c>
      <c r="K76" s="12">
        <v>55143561</v>
      </c>
      <c r="L76" s="12">
        <v>55143561</v>
      </c>
      <c r="M76" s="12">
        <v>55143561</v>
      </c>
      <c r="N76" s="14">
        <f t="shared" si="2"/>
        <v>0.74143599913948421</v>
      </c>
      <c r="O76" s="14">
        <f t="shared" si="3"/>
        <v>0.74143599913948421</v>
      </c>
      <c r="P76" s="34"/>
      <c r="Q76" s="34"/>
      <c r="R76" s="34"/>
    </row>
    <row r="77" spans="1:22" ht="22.5" x14ac:dyDescent="0.25">
      <c r="A77" s="10" t="s">
        <v>119</v>
      </c>
      <c r="B77" s="11" t="s">
        <v>121</v>
      </c>
      <c r="C77" s="12">
        <v>30000000</v>
      </c>
      <c r="D77" s="12">
        <v>0</v>
      </c>
      <c r="E77" s="12">
        <v>0</v>
      </c>
      <c r="F77" s="12">
        <v>30000000</v>
      </c>
      <c r="G77" s="12">
        <v>0</v>
      </c>
      <c r="H77" s="12">
        <v>30000000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v>1147894000</v>
      </c>
      <c r="G78" s="12">
        <v>0</v>
      </c>
      <c r="H78" s="12">
        <v>0</v>
      </c>
      <c r="I78" s="13"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/>
      <c r="R78" s="34"/>
    </row>
    <row r="79" spans="1:22" s="3" customFormat="1" x14ac:dyDescent="0.25">
      <c r="A79" s="73" t="s">
        <v>25</v>
      </c>
      <c r="B79" s="73"/>
      <c r="C79" s="7">
        <f>+C80+C84</f>
        <v>67671000</v>
      </c>
      <c r="D79" s="7">
        <f t="shared" ref="D79:M79" si="35">+D80+D84</f>
        <v>3400000</v>
      </c>
      <c r="E79" s="7">
        <f t="shared" si="35"/>
        <v>500000</v>
      </c>
      <c r="F79" s="7">
        <f t="shared" si="35"/>
        <v>70571000</v>
      </c>
      <c r="G79" s="7">
        <f t="shared" si="35"/>
        <v>0</v>
      </c>
      <c r="H79" s="7">
        <f t="shared" si="35"/>
        <v>12238000</v>
      </c>
      <c r="I79" s="7">
        <f t="shared" si="35"/>
        <v>58333000</v>
      </c>
      <c r="J79" s="7">
        <f t="shared" si="35"/>
        <v>12238000</v>
      </c>
      <c r="K79" s="7">
        <f t="shared" si="35"/>
        <v>12238000</v>
      </c>
      <c r="L79" s="7">
        <f t="shared" si="35"/>
        <v>12238000</v>
      </c>
      <c r="M79" s="7">
        <f t="shared" si="35"/>
        <v>12238000</v>
      </c>
      <c r="N79" s="8">
        <f t="shared" si="2"/>
        <v>0.17341400858709669</v>
      </c>
      <c r="O79" s="9">
        <f t="shared" si="3"/>
        <v>0.17341400858709669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6">+D81</f>
        <v>3400000</v>
      </c>
      <c r="E80" s="17">
        <f t="shared" si="36"/>
        <v>500000</v>
      </c>
      <c r="F80" s="18">
        <f t="shared" ref="F80:F81" si="37">+C80+D80-E80</f>
        <v>13921000</v>
      </c>
      <c r="G80" s="17">
        <f t="shared" ref="G80:H80" si="38">+G81</f>
        <v>0</v>
      </c>
      <c r="H80" s="17">
        <f t="shared" si="38"/>
        <v>12238000</v>
      </c>
      <c r="I80" s="18">
        <f t="shared" ref="I80:I81" si="39">+F80-G80-H80</f>
        <v>1683000</v>
      </c>
      <c r="J80" s="17">
        <f t="shared" ref="J80:M80" si="40">+J81</f>
        <v>12238000</v>
      </c>
      <c r="K80" s="17">
        <f t="shared" si="40"/>
        <v>12238000</v>
      </c>
      <c r="L80" s="17">
        <f t="shared" si="40"/>
        <v>12238000</v>
      </c>
      <c r="M80" s="17">
        <f t="shared" si="40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1">SUM(D82:D83)</f>
        <v>3400000</v>
      </c>
      <c r="E81" s="17">
        <f t="shared" si="41"/>
        <v>500000</v>
      </c>
      <c r="F81" s="18">
        <f t="shared" si="37"/>
        <v>13921000</v>
      </c>
      <c r="G81" s="17">
        <f t="shared" ref="G81:H81" si="42">SUM(G82:G83)</f>
        <v>0</v>
      </c>
      <c r="H81" s="17">
        <f t="shared" si="42"/>
        <v>12238000</v>
      </c>
      <c r="I81" s="18">
        <f t="shared" si="39"/>
        <v>1683000</v>
      </c>
      <c r="J81" s="17">
        <f t="shared" ref="J81:M81" si="43">SUM(J82:J83)</f>
        <v>12238000</v>
      </c>
      <c r="K81" s="17">
        <f t="shared" si="43"/>
        <v>12238000</v>
      </c>
      <c r="L81" s="17">
        <f t="shared" si="43"/>
        <v>12238000</v>
      </c>
      <c r="M81" s="17">
        <f t="shared" si="43"/>
        <v>12238000</v>
      </c>
      <c r="N81" s="19">
        <f t="shared" si="2"/>
        <v>0.87910351267868692</v>
      </c>
      <c r="O81" s="19">
        <f t="shared" si="3"/>
        <v>0.87910351267868692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v>10021000</v>
      </c>
      <c r="D82" s="12">
        <v>3400000</v>
      </c>
      <c r="E82" s="12">
        <v>0</v>
      </c>
      <c r="F82" s="12">
        <v>13421000</v>
      </c>
      <c r="G82" s="12">
        <v>0</v>
      </c>
      <c r="H82" s="12">
        <v>11884000</v>
      </c>
      <c r="I82" s="12">
        <v>1537000</v>
      </c>
      <c r="J82" s="12">
        <v>11884000</v>
      </c>
      <c r="K82" s="12">
        <v>11884000</v>
      </c>
      <c r="L82" s="12">
        <v>11884000</v>
      </c>
      <c r="M82" s="12">
        <v>11884000</v>
      </c>
      <c r="N82" s="14">
        <f t="shared" si="2"/>
        <v>0.88547798226659713</v>
      </c>
      <c r="O82" s="14">
        <f t="shared" si="3"/>
        <v>0.88547798226659713</v>
      </c>
      <c r="P82" s="34"/>
      <c r="Q82" s="34"/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v>1000000</v>
      </c>
      <c r="D83" s="12">
        <v>0</v>
      </c>
      <c r="E83" s="12">
        <v>500000</v>
      </c>
      <c r="F83" s="12">
        <v>500000</v>
      </c>
      <c r="G83" s="12">
        <v>0</v>
      </c>
      <c r="H83" s="12">
        <v>354000</v>
      </c>
      <c r="I83" s="12">
        <v>146000</v>
      </c>
      <c r="J83" s="12">
        <v>354000</v>
      </c>
      <c r="K83" s="12">
        <v>354000</v>
      </c>
      <c r="L83" s="12">
        <v>354000</v>
      </c>
      <c r="M83" s="12">
        <v>354000</v>
      </c>
      <c r="N83" s="14">
        <f t="shared" si="2"/>
        <v>0.70799999999999996</v>
      </c>
      <c r="O83" s="14">
        <f t="shared" si="3"/>
        <v>0.70799999999999996</v>
      </c>
      <c r="P83" s="34"/>
      <c r="Q83" s="34"/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0</v>
      </c>
      <c r="E84" s="32">
        <v>0</v>
      </c>
      <c r="F84" s="33">
        <v>56650000</v>
      </c>
      <c r="G84" s="17">
        <v>0</v>
      </c>
      <c r="H84" s="17">
        <v>0</v>
      </c>
      <c r="I84" s="18">
        <v>56650000</v>
      </c>
      <c r="J84" s="17">
        <v>0</v>
      </c>
      <c r="K84" s="17">
        <v>0</v>
      </c>
      <c r="L84" s="17">
        <v>0</v>
      </c>
      <c r="M84" s="17"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18" s="20" customFormat="1" ht="12.75" x14ac:dyDescent="0.25">
      <c r="A85" s="74" t="s">
        <v>21</v>
      </c>
      <c r="B85" s="74"/>
      <c r="C85" s="7">
        <f t="shared" ref="C85:M85" si="44">+C86+C88+C92+C95+C100+C103</f>
        <v>8000000000</v>
      </c>
      <c r="D85" s="7">
        <f t="shared" si="44"/>
        <v>0</v>
      </c>
      <c r="E85" s="7">
        <f t="shared" si="44"/>
        <v>0</v>
      </c>
      <c r="F85" s="7">
        <f t="shared" si="44"/>
        <v>8000000000</v>
      </c>
      <c r="G85" s="7">
        <f t="shared" si="44"/>
        <v>0</v>
      </c>
      <c r="H85" s="7">
        <f t="shared" si="44"/>
        <v>7007986214.3599997</v>
      </c>
      <c r="I85" s="7">
        <f t="shared" si="44"/>
        <v>992013785.63999999</v>
      </c>
      <c r="J85" s="7">
        <f t="shared" si="44"/>
        <v>5997140403.3599997</v>
      </c>
      <c r="K85" s="7">
        <f t="shared" si="44"/>
        <v>2810681454.8600001</v>
      </c>
      <c r="L85" s="7">
        <f t="shared" si="44"/>
        <v>2810681454.8600001</v>
      </c>
      <c r="M85" s="7">
        <f t="shared" si="44"/>
        <v>2810681454.8600001</v>
      </c>
      <c r="N85" s="8">
        <f t="shared" si="2"/>
        <v>0.74964255041999994</v>
      </c>
      <c r="O85" s="9">
        <f t="shared" si="3"/>
        <v>0.35133518185750001</v>
      </c>
      <c r="P85" s="34">
        <f>+K85-Septiembre!K85</f>
        <v>423448970.68000031</v>
      </c>
      <c r="Q85" s="34"/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5">+D87</f>
        <v>0</v>
      </c>
      <c r="E86" s="17">
        <f t="shared" si="45"/>
        <v>0</v>
      </c>
      <c r="F86" s="17">
        <f t="shared" si="45"/>
        <v>515000000</v>
      </c>
      <c r="G86" s="17">
        <f t="shared" si="45"/>
        <v>0</v>
      </c>
      <c r="H86" s="17">
        <f t="shared" si="45"/>
        <v>514950000</v>
      </c>
      <c r="I86" s="17">
        <f t="shared" si="45"/>
        <v>50000</v>
      </c>
      <c r="J86" s="17">
        <f t="shared" si="45"/>
        <v>514950000</v>
      </c>
      <c r="K86" s="17">
        <f t="shared" si="45"/>
        <v>0</v>
      </c>
      <c r="L86" s="17">
        <f t="shared" si="45"/>
        <v>0</v>
      </c>
      <c r="M86" s="17">
        <f t="shared" si="45"/>
        <v>0</v>
      </c>
      <c r="N86" s="19">
        <f t="shared" si="2"/>
        <v>0.99990291262135922</v>
      </c>
      <c r="O86" s="19">
        <f t="shared" si="3"/>
        <v>0</v>
      </c>
      <c r="P86" s="34"/>
      <c r="Q86" s="34" t="e">
        <f>+C86-#REF!</f>
        <v>#REF!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v>515000000</v>
      </c>
      <c r="D87" s="12">
        <v>0</v>
      </c>
      <c r="E87" s="12">
        <v>0</v>
      </c>
      <c r="F87" s="12">
        <v>515000000</v>
      </c>
      <c r="G87" s="12">
        <v>0</v>
      </c>
      <c r="H87" s="12">
        <v>514950000</v>
      </c>
      <c r="I87" s="12">
        <v>50000</v>
      </c>
      <c r="J87" s="12">
        <v>514950000</v>
      </c>
      <c r="K87" s="12">
        <v>0</v>
      </c>
      <c r="L87" s="12">
        <v>0</v>
      </c>
      <c r="M87" s="12">
        <v>0</v>
      </c>
      <c r="N87" s="14">
        <f t="shared" si="2"/>
        <v>0.99990291262135922</v>
      </c>
      <c r="O87" s="14">
        <f t="shared" si="3"/>
        <v>0</v>
      </c>
      <c r="P87" s="34"/>
      <c r="Q87" s="34" t="e">
        <f>+C87-#REF!</f>
        <v>#REF!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6">SUM(D89:D91)</f>
        <v>0</v>
      </c>
      <c r="E88" s="17">
        <f t="shared" si="46"/>
        <v>0</v>
      </c>
      <c r="F88" s="17">
        <f t="shared" si="46"/>
        <v>545060000</v>
      </c>
      <c r="G88" s="17">
        <f t="shared" si="46"/>
        <v>0</v>
      </c>
      <c r="H88" s="17">
        <f t="shared" si="46"/>
        <v>394921520.83999997</v>
      </c>
      <c r="I88" s="17">
        <f t="shared" si="46"/>
        <v>150138479.16</v>
      </c>
      <c r="J88" s="17">
        <f t="shared" si="46"/>
        <v>394921520.83999997</v>
      </c>
      <c r="K88" s="17">
        <f t="shared" si="46"/>
        <v>59200000</v>
      </c>
      <c r="L88" s="17">
        <f t="shared" si="46"/>
        <v>59200000</v>
      </c>
      <c r="M88" s="17">
        <f t="shared" si="46"/>
        <v>59200000</v>
      </c>
      <c r="N88" s="19">
        <f t="shared" si="2"/>
        <v>0.7245468771144461</v>
      </c>
      <c r="O88" s="19">
        <f t="shared" si="3"/>
        <v>0.10861189593806186</v>
      </c>
      <c r="P88" s="34"/>
      <c r="Q88" s="34" t="e">
        <f>+C88-#REF!</f>
        <v>#REF!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v>445060000</v>
      </c>
      <c r="D89" s="12">
        <v>0</v>
      </c>
      <c r="E89" s="12">
        <v>0</v>
      </c>
      <c r="F89" s="12">
        <v>445060000</v>
      </c>
      <c r="G89" s="12">
        <v>0</v>
      </c>
      <c r="H89" s="12">
        <v>295752520.83999997</v>
      </c>
      <c r="I89" s="12">
        <v>149307479.16</v>
      </c>
      <c r="J89" s="12">
        <v>295752520.83999997</v>
      </c>
      <c r="K89" s="12">
        <v>59200000</v>
      </c>
      <c r="L89" s="12">
        <v>59200000</v>
      </c>
      <c r="M89" s="12">
        <v>59200000</v>
      </c>
      <c r="N89" s="14">
        <f t="shared" si="2"/>
        <v>0.66452280780119533</v>
      </c>
      <c r="O89" s="14">
        <f t="shared" si="3"/>
        <v>0.13301577315418145</v>
      </c>
      <c r="P89" s="34"/>
      <c r="Q89" s="34" t="e">
        <f>+C89-#REF!</f>
        <v>#REF!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v>100000000</v>
      </c>
      <c r="D90" s="12">
        <v>0</v>
      </c>
      <c r="E90" s="12">
        <v>0</v>
      </c>
      <c r="F90" s="12">
        <v>100000000</v>
      </c>
      <c r="G90" s="12">
        <v>0</v>
      </c>
      <c r="H90" s="12">
        <v>99169000</v>
      </c>
      <c r="I90" s="12">
        <v>831000</v>
      </c>
      <c r="J90" s="12">
        <v>99169000</v>
      </c>
      <c r="K90" s="12">
        <v>0</v>
      </c>
      <c r="L90" s="12">
        <v>0</v>
      </c>
      <c r="M90" s="12">
        <v>0</v>
      </c>
      <c r="N90" s="14">
        <f t="shared" ref="N90:N92" si="47">+IF(F90=0,0,J90/F90)</f>
        <v>0.99168999999999996</v>
      </c>
      <c r="O90" s="14">
        <f t="shared" ref="O90:O92" si="48">+IF(F90=0,0,K90/F90)</f>
        <v>0</v>
      </c>
      <c r="P90" s="34"/>
      <c r="Q90" s="34" t="e">
        <f>+C90-#REF!</f>
        <v>#REF!</v>
      </c>
      <c r="R90" s="34"/>
    </row>
    <row r="91" spans="1:18" s="20" customFormat="1" ht="11.25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 t="e">
        <f>+C91-#REF!</f>
        <v>#REF!</v>
      </c>
      <c r="R91" s="34"/>
    </row>
    <row r="92" spans="1:18" s="20" customFormat="1" ht="67.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49">SUM(D93:D94)</f>
        <v>0</v>
      </c>
      <c r="E92" s="17">
        <f t="shared" si="49"/>
        <v>0</v>
      </c>
      <c r="F92" s="17">
        <f t="shared" si="49"/>
        <v>2256623124</v>
      </c>
      <c r="G92" s="17">
        <f t="shared" si="49"/>
        <v>0</v>
      </c>
      <c r="H92" s="17">
        <f t="shared" si="49"/>
        <v>2026166906.7</v>
      </c>
      <c r="I92" s="17">
        <f t="shared" si="49"/>
        <v>230456217.30000001</v>
      </c>
      <c r="J92" s="17">
        <f t="shared" si="49"/>
        <v>1232271734.7</v>
      </c>
      <c r="K92" s="17">
        <f t="shared" si="49"/>
        <v>635079983.48000002</v>
      </c>
      <c r="L92" s="17">
        <f t="shared" si="49"/>
        <v>635079983.48000002</v>
      </c>
      <c r="M92" s="17">
        <f t="shared" si="49"/>
        <v>635079983.48000002</v>
      </c>
      <c r="N92" s="19">
        <f t="shared" si="47"/>
        <v>0.5460689122584742</v>
      </c>
      <c r="O92" s="19">
        <f t="shared" si="48"/>
        <v>0.28142935199311553</v>
      </c>
      <c r="P92" s="34"/>
      <c r="Q92" s="34" t="e">
        <f>+C92-#REF!</f>
        <v>#REF!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v>1581004999</v>
      </c>
      <c r="D93" s="12">
        <v>0</v>
      </c>
      <c r="E93" s="12">
        <v>0</v>
      </c>
      <c r="F93" s="12">
        <v>1581004999</v>
      </c>
      <c r="G93" s="12">
        <v>0</v>
      </c>
      <c r="H93" s="12">
        <v>1564793379.7</v>
      </c>
      <c r="I93" s="12">
        <v>16211619.300000001</v>
      </c>
      <c r="J93" s="12">
        <v>837306774.70000005</v>
      </c>
      <c r="K93" s="12">
        <v>537479983.48000002</v>
      </c>
      <c r="L93" s="12">
        <v>537479983.48000002</v>
      </c>
      <c r="M93" s="12">
        <v>537479983.48000002</v>
      </c>
      <c r="N93" s="14">
        <f>+IF(F94=0,0,J94/F94)</f>
        <v>0.58459793392902237</v>
      </c>
      <c r="O93" s="14">
        <f>+IF(F94=0,0,K94/F94)</f>
        <v>0.14446030440642782</v>
      </c>
      <c r="P93" s="34"/>
      <c r="Q93" s="34" t="e">
        <f>+C93-#REF!</f>
        <v>#REF!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v>675618125</v>
      </c>
      <c r="D94" s="12">
        <v>0</v>
      </c>
      <c r="E94" s="12">
        <v>0</v>
      </c>
      <c r="F94" s="12">
        <v>675618125</v>
      </c>
      <c r="G94" s="12">
        <v>0</v>
      </c>
      <c r="H94" s="12">
        <v>461373527</v>
      </c>
      <c r="I94" s="12">
        <v>214244598</v>
      </c>
      <c r="J94" s="12">
        <v>394964960</v>
      </c>
      <c r="K94" s="12">
        <v>97600000</v>
      </c>
      <c r="L94" s="12">
        <v>97600000</v>
      </c>
      <c r="M94" s="12">
        <v>97600000</v>
      </c>
      <c r="N94" s="14">
        <f>+IF(F93=0,0,J93/F93)</f>
        <v>0.52960412853191752</v>
      </c>
      <c r="O94" s="14">
        <f>+IF(F93=0,0,K93/F93)</f>
        <v>0.33996096395644604</v>
      </c>
      <c r="P94" s="34"/>
      <c r="Q94" s="34" t="e">
        <f>+C94-#REF!</f>
        <v>#REF!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0">SUM(D96:D99)</f>
        <v>0</v>
      </c>
      <c r="E95" s="17">
        <f t="shared" si="50"/>
        <v>0</v>
      </c>
      <c r="F95" s="17">
        <f t="shared" si="50"/>
        <v>3614241398</v>
      </c>
      <c r="G95" s="17">
        <f t="shared" si="50"/>
        <v>0</v>
      </c>
      <c r="H95" s="17">
        <f t="shared" si="50"/>
        <v>3155381186</v>
      </c>
      <c r="I95" s="17">
        <f t="shared" si="50"/>
        <v>458860212</v>
      </c>
      <c r="J95" s="17">
        <f t="shared" si="50"/>
        <v>3099565834</v>
      </c>
      <c r="K95" s="17">
        <f t="shared" si="50"/>
        <v>1746284443</v>
      </c>
      <c r="L95" s="17">
        <f t="shared" si="50"/>
        <v>1746284443</v>
      </c>
      <c r="M95" s="17">
        <f t="shared" si="50"/>
        <v>1746284443</v>
      </c>
      <c r="N95" s="19">
        <f>+IF(F95=0,0,J95/F95)</f>
        <v>0.85759790027174054</v>
      </c>
      <c r="O95" s="19">
        <f>+IF(F95=0,0,K95/F95)</f>
        <v>0.48316762791946749</v>
      </c>
      <c r="P95" s="34"/>
      <c r="Q95" s="34" t="e">
        <f>+C95-#REF!</f>
        <v>#REF!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v>1114357727</v>
      </c>
      <c r="D96" s="12">
        <v>0</v>
      </c>
      <c r="E96" s="12">
        <v>0</v>
      </c>
      <c r="F96" s="12">
        <v>1114357727</v>
      </c>
      <c r="G96" s="12">
        <v>0</v>
      </c>
      <c r="H96" s="12">
        <v>1034704495</v>
      </c>
      <c r="I96" s="12">
        <v>79653232</v>
      </c>
      <c r="J96" s="12">
        <v>1030658711</v>
      </c>
      <c r="K96" s="12">
        <v>703692044</v>
      </c>
      <c r="L96" s="12">
        <v>703692044</v>
      </c>
      <c r="M96" s="12">
        <v>703692044</v>
      </c>
      <c r="N96" s="14">
        <f>+IF(F96=0,0,J96/F96)</f>
        <v>0.92489035255731666</v>
      </c>
      <c r="O96" s="14">
        <f>+IF(F96=0,0,K96/F96)</f>
        <v>0.63147769064646153</v>
      </c>
      <c r="P96" s="34"/>
      <c r="Q96" s="34" t="e">
        <f>+C96-#REF!</f>
        <v>#REF!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v>414000000</v>
      </c>
      <c r="D97" s="12">
        <v>0</v>
      </c>
      <c r="E97" s="12">
        <v>0</v>
      </c>
      <c r="F97" s="12">
        <v>414000000</v>
      </c>
      <c r="G97" s="12">
        <v>0</v>
      </c>
      <c r="H97" s="12">
        <v>408089618</v>
      </c>
      <c r="I97" s="12">
        <v>5910382</v>
      </c>
      <c r="J97" s="12">
        <v>406867661</v>
      </c>
      <c r="K97" s="12">
        <v>283848871</v>
      </c>
      <c r="L97" s="12">
        <v>283848871</v>
      </c>
      <c r="M97" s="12">
        <v>283848871</v>
      </c>
      <c r="N97" s="14">
        <f>+IF(F98=0,0,J98/F98)</f>
        <v>0.54351112330932727</v>
      </c>
      <c r="O97" s="14">
        <f>+IF(F98=0,0,K98/F98)</f>
        <v>2.9275715791322678E-2</v>
      </c>
      <c r="P97" s="34"/>
      <c r="Q97" s="34" t="e">
        <f>+C97-#REF!</f>
        <v>#REF!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v>227720000</v>
      </c>
      <c r="D98" s="12">
        <v>0</v>
      </c>
      <c r="E98" s="12">
        <v>0</v>
      </c>
      <c r="F98" s="12">
        <v>227720000</v>
      </c>
      <c r="G98" s="12">
        <v>0</v>
      </c>
      <c r="H98" s="12">
        <v>135768353</v>
      </c>
      <c r="I98" s="12">
        <v>91951647</v>
      </c>
      <c r="J98" s="12">
        <v>123768353</v>
      </c>
      <c r="K98" s="12">
        <v>6666666</v>
      </c>
      <c r="L98" s="12">
        <v>6666666</v>
      </c>
      <c r="M98" s="12">
        <v>6666666</v>
      </c>
      <c r="N98" s="14">
        <f>+IF(F99=0,0,J99/F99)</f>
        <v>0.82784478730668287</v>
      </c>
      <c r="O98" s="14">
        <f>+IF(F99=0,0,K99/F99)</f>
        <v>0.40474199002892897</v>
      </c>
      <c r="P98" s="34"/>
      <c r="Q98" s="34" t="e">
        <f>+C98-#REF!</f>
        <v>#REF!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v>1858163671</v>
      </c>
      <c r="D99" s="12">
        <v>0</v>
      </c>
      <c r="E99" s="12">
        <v>0</v>
      </c>
      <c r="F99" s="12">
        <v>1858163671</v>
      </c>
      <c r="G99" s="12">
        <v>0</v>
      </c>
      <c r="H99" s="12">
        <v>1576818720</v>
      </c>
      <c r="I99" s="12">
        <v>281344951</v>
      </c>
      <c r="J99" s="12">
        <v>1538271109</v>
      </c>
      <c r="K99" s="12">
        <v>752076862</v>
      </c>
      <c r="L99" s="12">
        <v>752076862</v>
      </c>
      <c r="M99" s="12">
        <v>752076862</v>
      </c>
      <c r="N99" s="14">
        <f>+IF(F97=0,0,J97/F97)</f>
        <v>0.98277212801932368</v>
      </c>
      <c r="O99" s="14">
        <f>+IF(F97=0,0,K97/F97)</f>
        <v>0.68562529227053137</v>
      </c>
      <c r="P99" s="34"/>
      <c r="Q99" s="34" t="e">
        <f>+C99-#REF!</f>
        <v>#REF!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1">SUM(D101:D102)</f>
        <v>0</v>
      </c>
      <c r="E100" s="17">
        <f t="shared" si="51"/>
        <v>0</v>
      </c>
      <c r="F100" s="17">
        <f t="shared" si="51"/>
        <v>383320000</v>
      </c>
      <c r="G100" s="17">
        <f t="shared" si="51"/>
        <v>0</v>
      </c>
      <c r="H100" s="17">
        <f t="shared" si="51"/>
        <v>242601334</v>
      </c>
      <c r="I100" s="17">
        <f t="shared" si="51"/>
        <v>140718666</v>
      </c>
      <c r="J100" s="17">
        <f t="shared" si="51"/>
        <v>242601334</v>
      </c>
      <c r="K100" s="17">
        <f t="shared" si="51"/>
        <v>111480210</v>
      </c>
      <c r="L100" s="17">
        <f t="shared" si="51"/>
        <v>111480210</v>
      </c>
      <c r="M100" s="17">
        <f t="shared" si="51"/>
        <v>111480210</v>
      </c>
      <c r="N100" s="19">
        <f>+IF(F100=0,0,J100/F100)</f>
        <v>0.63289505895857245</v>
      </c>
      <c r="O100" s="19">
        <f>+IF(F100=0,0,K100/F100)</f>
        <v>0.29082805488886571</v>
      </c>
      <c r="P100" s="34"/>
      <c r="Q100" s="34" t="e">
        <f>+C100-#REF!</f>
        <v>#REF!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v>257000000</v>
      </c>
      <c r="D101" s="12">
        <v>0</v>
      </c>
      <c r="E101" s="12">
        <v>0</v>
      </c>
      <c r="F101" s="12">
        <v>257000000</v>
      </c>
      <c r="G101" s="12">
        <v>0</v>
      </c>
      <c r="H101" s="12">
        <v>121214000</v>
      </c>
      <c r="I101" s="12">
        <v>135786000</v>
      </c>
      <c r="J101" s="12">
        <v>121214000</v>
      </c>
      <c r="K101" s="12">
        <v>61143333</v>
      </c>
      <c r="L101" s="12">
        <v>61143333</v>
      </c>
      <c r="M101" s="12">
        <v>61143333</v>
      </c>
      <c r="N101" s="14">
        <f>+IF(F102=0,0,J102/F102)</f>
        <v>0.9609510291323623</v>
      </c>
      <c r="O101" s="14">
        <f>+IF(F102=0,0,K102/F102)</f>
        <v>0.39848699335022164</v>
      </c>
      <c r="P101" s="34"/>
      <c r="Q101" s="34" t="e">
        <f>+C101-#REF!</f>
        <v>#REF!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v>126320000</v>
      </c>
      <c r="D102" s="12">
        <v>0</v>
      </c>
      <c r="E102" s="12">
        <v>0</v>
      </c>
      <c r="F102" s="12">
        <v>126320000</v>
      </c>
      <c r="G102" s="12">
        <v>0</v>
      </c>
      <c r="H102" s="12">
        <v>121387334</v>
      </c>
      <c r="I102" s="12">
        <v>4932666</v>
      </c>
      <c r="J102" s="12">
        <v>121387334</v>
      </c>
      <c r="K102" s="12">
        <v>50336877</v>
      </c>
      <c r="L102" s="12">
        <v>50336877</v>
      </c>
      <c r="M102" s="12">
        <v>50336877</v>
      </c>
      <c r="N102" s="14">
        <f>+IF(F101=0,0,J101/F101)</f>
        <v>0.47164980544747082</v>
      </c>
      <c r="O102" s="14">
        <f>+IF(F101=0,0,K101/F101)</f>
        <v>0.23791180155642022</v>
      </c>
      <c r="P102" s="34"/>
      <c r="Q102" s="34" t="e">
        <f>+C102-#REF!</f>
        <v>#REF!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2">SUM(D104:D105)</f>
        <v>0</v>
      </c>
      <c r="E103" s="17">
        <f t="shared" si="52"/>
        <v>0</v>
      </c>
      <c r="F103" s="17">
        <f t="shared" si="52"/>
        <v>685755478</v>
      </c>
      <c r="G103" s="17">
        <f t="shared" si="52"/>
        <v>0</v>
      </c>
      <c r="H103" s="17">
        <f t="shared" si="52"/>
        <v>673965266.82000005</v>
      </c>
      <c r="I103" s="17">
        <f t="shared" si="52"/>
        <v>11790211.18</v>
      </c>
      <c r="J103" s="17">
        <f t="shared" si="52"/>
        <v>512829979.81999999</v>
      </c>
      <c r="K103" s="17">
        <f t="shared" si="52"/>
        <v>258636818.38</v>
      </c>
      <c r="L103" s="17">
        <f t="shared" si="52"/>
        <v>258636818.38</v>
      </c>
      <c r="M103" s="17">
        <f t="shared" si="52"/>
        <v>258636818.38</v>
      </c>
      <c r="N103" s="19">
        <f>+IF(F103=0,0,J103/F103)</f>
        <v>0.74783213007012972</v>
      </c>
      <c r="O103" s="19">
        <f>+IF(F103=0,0,K103/F103)</f>
        <v>0.37715603692195371</v>
      </c>
      <c r="P103" s="34"/>
      <c r="Q103" s="34" t="e">
        <f>+C103-#REF!</f>
        <v>#REF!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v>56328984</v>
      </c>
      <c r="D104" s="12">
        <v>0</v>
      </c>
      <c r="E104" s="12">
        <v>0</v>
      </c>
      <c r="F104" s="12">
        <v>56328984</v>
      </c>
      <c r="G104" s="12">
        <v>0</v>
      </c>
      <c r="H104" s="12">
        <v>56328984</v>
      </c>
      <c r="I104" s="12">
        <v>0</v>
      </c>
      <c r="J104" s="12">
        <v>56328984</v>
      </c>
      <c r="K104" s="12">
        <v>16898695</v>
      </c>
      <c r="L104" s="12">
        <v>16898695</v>
      </c>
      <c r="M104" s="12">
        <v>16898695</v>
      </c>
      <c r="N104" s="14">
        <f>+IF(F105=0,0,J105/F105)</f>
        <v>0.72526498355501379</v>
      </c>
      <c r="O104" s="14">
        <f>+IF(F105=0,0,K105/F105)</f>
        <v>0.38406092797866875</v>
      </c>
      <c r="P104" s="34"/>
      <c r="Q104" s="34" t="e">
        <f>+C104-#REF!</f>
        <v>#REF!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v>629426494</v>
      </c>
      <c r="D105" s="12">
        <v>0</v>
      </c>
      <c r="E105" s="12">
        <v>0</v>
      </c>
      <c r="F105" s="12">
        <v>629426494</v>
      </c>
      <c r="G105" s="12">
        <v>0</v>
      </c>
      <c r="H105" s="12">
        <v>617636282.82000005</v>
      </c>
      <c r="I105" s="12">
        <v>11790211.18</v>
      </c>
      <c r="J105" s="12">
        <v>456500995.81999999</v>
      </c>
      <c r="K105" s="12">
        <v>241738123.38</v>
      </c>
      <c r="L105" s="12">
        <v>241738123.38</v>
      </c>
      <c r="M105" s="12">
        <v>241738123.38</v>
      </c>
      <c r="N105" s="14">
        <f>+IF(F104=0,0,J104/F104)</f>
        <v>1</v>
      </c>
      <c r="O105" s="14">
        <f>+IF(F104=0,0,K104/F104)</f>
        <v>0.29999999644943004</v>
      </c>
      <c r="P105" s="34"/>
      <c r="Q105" s="34" t="e">
        <f>+C105-#REF!</f>
        <v>#REF!</v>
      </c>
      <c r="R105" s="34"/>
    </row>
    <row r="106" spans="1:18" s="20" customFormat="1" ht="12" x14ac:dyDescent="0.25">
      <c r="A106" s="74" t="s">
        <v>116</v>
      </c>
      <c r="B106" s="74" t="s">
        <v>0</v>
      </c>
      <c r="C106" s="6">
        <f t="shared" ref="C106:M106" si="53">+C5+C85</f>
        <v>38371429000</v>
      </c>
      <c r="D106" s="7">
        <f t="shared" si="53"/>
        <v>3602886000</v>
      </c>
      <c r="E106" s="7">
        <f t="shared" si="53"/>
        <v>4320463461</v>
      </c>
      <c r="F106" s="7">
        <f t="shared" si="53"/>
        <v>37653851539.000107</v>
      </c>
      <c r="G106" s="7">
        <f t="shared" si="53"/>
        <v>3156115000.0001101</v>
      </c>
      <c r="H106" s="7">
        <f t="shared" si="53"/>
        <v>31790964755.279999</v>
      </c>
      <c r="I106" s="7">
        <f t="shared" si="53"/>
        <v>2706771783.7199998</v>
      </c>
      <c r="J106" s="7">
        <f t="shared" si="53"/>
        <v>26619619621.110001</v>
      </c>
      <c r="K106" s="7">
        <f t="shared" si="53"/>
        <v>21984127752.360001</v>
      </c>
      <c r="L106" s="7">
        <f t="shared" si="53"/>
        <v>21984127752.360001</v>
      </c>
      <c r="M106" s="7">
        <f t="shared" si="53"/>
        <v>21978847431.360001</v>
      </c>
      <c r="N106" s="8">
        <f>+IF(F106=0,0,J106/F106)</f>
        <v>0.70695608903483986</v>
      </c>
      <c r="O106" s="9">
        <f>+IF(F106=0,0,K106/F106)</f>
        <v>0.58384804884009978</v>
      </c>
      <c r="P106" s="34">
        <f>+K106-Septiembre!K106</f>
        <v>2408979654.5299988</v>
      </c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1"/>
      <c r="F107" s="1"/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487DE-0F87-42C1-AF78-07BADD6737EF}">
  <dimension ref="A1:V107"/>
  <sheetViews>
    <sheetView showGridLines="0" workbookViewId="0">
      <pane xSplit="1" ySplit="4" topLeftCell="B49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75" t="s">
        <v>221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</row>
    <row r="2" spans="1:22" ht="15" customHeight="1" x14ac:dyDescent="0.25">
      <c r="A2" s="78" t="s">
        <v>271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80"/>
    </row>
    <row r="3" spans="1:22" ht="15" customHeight="1" x14ac:dyDescent="0.25">
      <c r="A3" s="81" t="s">
        <v>301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  <c r="P3" s="36">
        <v>44166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84" t="s">
        <v>19</v>
      </c>
      <c r="B5" s="84"/>
      <c r="C5" s="6">
        <f t="shared" ref="C5:M5" si="0">+C6+C39+C74+C79</f>
        <v>30371429000</v>
      </c>
      <c r="D5" s="6">
        <f t="shared" si="0"/>
        <v>3957886000</v>
      </c>
      <c r="E5" s="6">
        <f t="shared" si="0"/>
        <v>5138261461</v>
      </c>
      <c r="F5" s="6">
        <f t="shared" si="0"/>
        <v>29191053539.000011</v>
      </c>
      <c r="G5" s="6">
        <f t="shared" si="0"/>
        <v>2695000000.0001101</v>
      </c>
      <c r="H5" s="6">
        <f t="shared" si="0"/>
        <v>24872610736.919998</v>
      </c>
      <c r="I5" s="6">
        <f t="shared" si="0"/>
        <v>1623442802.0799007</v>
      </c>
      <c r="J5" s="6">
        <f t="shared" si="0"/>
        <v>22965856138.849998</v>
      </c>
      <c r="K5" s="6">
        <f t="shared" si="0"/>
        <v>21561358896.43</v>
      </c>
      <c r="L5" s="6">
        <f t="shared" si="0"/>
        <v>21561358896.43</v>
      </c>
      <c r="M5" s="6">
        <f t="shared" si="0"/>
        <v>21509745912.23</v>
      </c>
      <c r="N5" s="8">
        <f>+IF(F5=0,0,J5/F5)</f>
        <v>0.78674296931993271</v>
      </c>
      <c r="O5" s="9">
        <f>+IF(F5=0,0,K5/F5)</f>
        <v>0.73862900726153857</v>
      </c>
      <c r="P5" s="34">
        <f>+K5-Septiembre!K5</f>
        <v>4373443282.7799988</v>
      </c>
      <c r="Q5" s="34"/>
      <c r="R5" s="34"/>
      <c r="S5" s="20"/>
      <c r="T5" s="20"/>
      <c r="U5" s="20"/>
      <c r="V5" s="20"/>
    </row>
    <row r="6" spans="1:22" s="2" customFormat="1" x14ac:dyDescent="0.25">
      <c r="A6" s="84" t="s">
        <v>20</v>
      </c>
      <c r="B6" s="84"/>
      <c r="C6" s="6">
        <f>+C7</f>
        <v>16328192000</v>
      </c>
      <c r="D6" s="6">
        <f>+D7+D37+D38</f>
        <v>489000000</v>
      </c>
      <c r="E6" s="6">
        <f>+E7+E37+E38</f>
        <v>1650115000</v>
      </c>
      <c r="F6" s="6">
        <f>+F7</f>
        <v>15167077000</v>
      </c>
      <c r="G6" s="6">
        <f>+G7</f>
        <v>260000000.00009999</v>
      </c>
      <c r="H6" s="6">
        <f t="shared" ref="H6:M6" si="1">+H7+H37+H38</f>
        <v>14907077000</v>
      </c>
      <c r="I6" s="6">
        <f t="shared" si="1"/>
        <v>-9.918212890625E-5</v>
      </c>
      <c r="J6" s="6">
        <f t="shared" si="1"/>
        <v>13976183789</v>
      </c>
      <c r="K6" s="6">
        <f t="shared" si="1"/>
        <v>13974728898</v>
      </c>
      <c r="L6" s="6">
        <f t="shared" si="1"/>
        <v>13974728898</v>
      </c>
      <c r="M6" s="6">
        <f t="shared" si="1"/>
        <v>13974728898</v>
      </c>
      <c r="N6" s="8">
        <f t="shared" ref="N6:N89" si="2">+IF(F6=0,0,J6/F6)</f>
        <v>0.92148169281398118</v>
      </c>
      <c r="O6" s="9">
        <f t="shared" ref="O6:O89" si="3">+IF(F6=0,0,K6/F6)</f>
        <v>0.92138576853008658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489000000</v>
      </c>
      <c r="E7" s="17">
        <f>+E8+E21+E31</f>
        <v>1189000000</v>
      </c>
      <c r="F7" s="17">
        <f>+F8+F21+F31+F37</f>
        <v>15167077000</v>
      </c>
      <c r="G7" s="17">
        <f>+G8+G21+G31+G37</f>
        <v>260000000.00009999</v>
      </c>
      <c r="H7" s="17">
        <f>+H8+H21+H31</f>
        <v>14907077000</v>
      </c>
      <c r="I7" s="18">
        <f>+F7-G7-H7</f>
        <v>-9.918212890625E-5</v>
      </c>
      <c r="J7" s="17">
        <f>+J8+J21+J31</f>
        <v>13976183789</v>
      </c>
      <c r="K7" s="17">
        <f>+K8+K21+K31</f>
        <v>13974728898</v>
      </c>
      <c r="L7" s="17">
        <f>+L8+L21+L31</f>
        <v>13974728898</v>
      </c>
      <c r="M7" s="17">
        <f>+M8+M21+M31</f>
        <v>13974728898</v>
      </c>
      <c r="N7" s="19">
        <f t="shared" si="2"/>
        <v>0.92148169281398118</v>
      </c>
      <c r="O7" s="19">
        <f t="shared" si="3"/>
        <v>0.92138576853008658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309000000</v>
      </c>
      <c r="E8" s="17">
        <f>+E9</f>
        <v>309000000</v>
      </c>
      <c r="F8" s="18">
        <f t="shared" ref="F8:F31" si="4">+C8+D8-E8</f>
        <v>10078488000</v>
      </c>
      <c r="G8" s="17">
        <f>+G9</f>
        <v>0</v>
      </c>
      <c r="H8" s="17">
        <f>+H9</f>
        <v>10078488000</v>
      </c>
      <c r="I8" s="18">
        <f t="shared" ref="I8" si="5">+F8-G8-H8</f>
        <v>0</v>
      </c>
      <c r="J8" s="17">
        <f>+J9</f>
        <v>9706732161</v>
      </c>
      <c r="K8" s="17">
        <f>+K9</f>
        <v>9706732161</v>
      </c>
      <c r="L8" s="17">
        <f>+L9</f>
        <v>9706732161</v>
      </c>
      <c r="M8" s="17">
        <f>+M9</f>
        <v>9706732161</v>
      </c>
      <c r="N8" s="19">
        <f t="shared" si="2"/>
        <v>0.9631139275057925</v>
      </c>
      <c r="O8" s="19">
        <f t="shared" si="3"/>
        <v>0.9631139275057925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309000000</v>
      </c>
      <c r="E9" s="17">
        <f t="shared" si="6"/>
        <v>309000000</v>
      </c>
      <c r="F9" s="17">
        <f t="shared" si="6"/>
        <v>10078488000</v>
      </c>
      <c r="G9" s="17">
        <f t="shared" si="6"/>
        <v>0</v>
      </c>
      <c r="H9" s="17">
        <f t="shared" si="6"/>
        <v>10078488000</v>
      </c>
      <c r="I9" s="17">
        <f t="shared" si="6"/>
        <v>0</v>
      </c>
      <c r="J9" s="17">
        <f t="shared" si="6"/>
        <v>9706732161</v>
      </c>
      <c r="K9" s="17">
        <f t="shared" si="6"/>
        <v>9706732161</v>
      </c>
      <c r="L9" s="17">
        <f t="shared" si="6"/>
        <v>9706732161</v>
      </c>
      <c r="M9" s="17">
        <f t="shared" si="6"/>
        <v>9706732161</v>
      </c>
      <c r="N9" s="19">
        <f t="shared" si="2"/>
        <v>0.9631139275057925</v>
      </c>
      <c r="O9" s="19">
        <f t="shared" si="3"/>
        <v>0.9631139275057925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300000000</v>
      </c>
      <c r="F10" s="12">
        <v>7600000000</v>
      </c>
      <c r="G10" s="12">
        <v>0</v>
      </c>
      <c r="H10" s="12">
        <v>7600000000</v>
      </c>
      <c r="I10" s="12">
        <v>0</v>
      </c>
      <c r="J10" s="12">
        <v>7418507460</v>
      </c>
      <c r="K10" s="12">
        <v>7418507460</v>
      </c>
      <c r="L10" s="12">
        <v>7418507460</v>
      </c>
      <c r="M10" s="12">
        <v>7418507460</v>
      </c>
      <c r="N10" s="14">
        <f t="shared" si="2"/>
        <v>0.97611940263157893</v>
      </c>
      <c r="O10" s="14">
        <f t="shared" si="3"/>
        <v>0.97611940263157893</v>
      </c>
      <c r="P10" s="34"/>
      <c r="Q10" s="34" t="b">
        <f>+A10=datos!C5</f>
        <v>1</v>
      </c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 t="b">
        <f>+A11=datos!C6</f>
        <v>0</v>
      </c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439946656</v>
      </c>
      <c r="K12" s="12">
        <v>439946656</v>
      </c>
      <c r="L12" s="12">
        <v>439946656</v>
      </c>
      <c r="M12" s="12">
        <v>439946656</v>
      </c>
      <c r="N12" s="14">
        <f t="shared" si="2"/>
        <v>0.87989331199999998</v>
      </c>
      <c r="O12" s="14">
        <f t="shared" si="3"/>
        <v>0.87989331199999998</v>
      </c>
      <c r="P12" s="34"/>
      <c r="Q12" s="34" t="b">
        <f>+A12=datos!C6</f>
        <v>1</v>
      </c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13094010</v>
      </c>
      <c r="K13" s="12">
        <v>13094010</v>
      </c>
      <c r="L13" s="12">
        <v>13094010</v>
      </c>
      <c r="M13" s="12">
        <v>13094010</v>
      </c>
      <c r="N13" s="14">
        <f t="shared" si="2"/>
        <v>0.87293399999999999</v>
      </c>
      <c r="O13" s="14">
        <f t="shared" si="3"/>
        <v>0.87293399999999999</v>
      </c>
      <c r="P13" s="34"/>
      <c r="Q13" s="34" t="b">
        <f>+A13=datos!C7</f>
        <v>1</v>
      </c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 t="b">
        <f>+A14=datos!C8</f>
        <v>0</v>
      </c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30000000</v>
      </c>
      <c r="E15" s="12">
        <v>0</v>
      </c>
      <c r="F15" s="12">
        <v>410000000</v>
      </c>
      <c r="G15" s="12">
        <v>0</v>
      </c>
      <c r="H15" s="12">
        <v>410000000</v>
      </c>
      <c r="I15" s="12">
        <v>0</v>
      </c>
      <c r="J15" s="12">
        <v>408018973</v>
      </c>
      <c r="K15" s="12">
        <v>408018973</v>
      </c>
      <c r="L15" s="12">
        <v>408018973</v>
      </c>
      <c r="M15" s="12">
        <v>408018973</v>
      </c>
      <c r="N15" s="14">
        <f t="shared" si="2"/>
        <v>0.99516822682926831</v>
      </c>
      <c r="O15" s="14">
        <f t="shared" si="3"/>
        <v>0.99516822682926831</v>
      </c>
      <c r="P15" s="34"/>
      <c r="Q15" s="34" t="b">
        <f>+A15=datos!C8</f>
        <v>1</v>
      </c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262580639</v>
      </c>
      <c r="K16" s="12">
        <v>262580639</v>
      </c>
      <c r="L16" s="12">
        <v>262580639</v>
      </c>
      <c r="M16" s="12">
        <v>262580639</v>
      </c>
      <c r="N16" s="14">
        <f t="shared" si="2"/>
        <v>0.9725208851851852</v>
      </c>
      <c r="O16" s="14">
        <f t="shared" si="3"/>
        <v>0.9725208851851852</v>
      </c>
      <c r="P16" s="34"/>
      <c r="Q16" s="34" t="b">
        <f>+A16=datos!C9</f>
        <v>1</v>
      </c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9000000</v>
      </c>
      <c r="F17" s="12">
        <v>41000000</v>
      </c>
      <c r="G17" s="12">
        <v>0</v>
      </c>
      <c r="H17" s="12">
        <v>41000000</v>
      </c>
      <c r="I17" s="12">
        <v>0</v>
      </c>
      <c r="J17" s="12">
        <v>25689159</v>
      </c>
      <c r="K17" s="12">
        <v>25689159</v>
      </c>
      <c r="L17" s="12">
        <v>25689159</v>
      </c>
      <c r="M17" s="12">
        <v>25689159</v>
      </c>
      <c r="N17" s="14">
        <f t="shared" si="2"/>
        <v>0.62656485365853654</v>
      </c>
      <c r="O17" s="14">
        <f t="shared" si="3"/>
        <v>0.62656485365853654</v>
      </c>
      <c r="P17" s="34"/>
      <c r="Q17" s="34" t="b">
        <f>+A17=datos!C10</f>
        <v>1</v>
      </c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270000000</v>
      </c>
      <c r="E18" s="12">
        <v>0</v>
      </c>
      <c r="F18" s="12">
        <v>853488000</v>
      </c>
      <c r="G18" s="12">
        <v>0</v>
      </c>
      <c r="H18" s="12">
        <v>853488000</v>
      </c>
      <c r="I18" s="12">
        <v>0</v>
      </c>
      <c r="J18" s="12">
        <v>822811059</v>
      </c>
      <c r="K18" s="12">
        <v>822811059</v>
      </c>
      <c r="L18" s="12">
        <v>822811059</v>
      </c>
      <c r="M18" s="12">
        <v>822811059</v>
      </c>
      <c r="N18" s="14">
        <f t="shared" si="2"/>
        <v>0.96405697443900795</v>
      </c>
      <c r="O18" s="14">
        <f t="shared" si="3"/>
        <v>0.96405697443900795</v>
      </c>
      <c r="P18" s="34"/>
      <c r="Q18" s="34" t="b">
        <f>+A18=datos!C11</f>
        <v>1</v>
      </c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310262667</v>
      </c>
      <c r="K19" s="12">
        <v>310262667</v>
      </c>
      <c r="L19" s="12">
        <v>310262667</v>
      </c>
      <c r="M19" s="12">
        <v>310262667</v>
      </c>
      <c r="N19" s="14">
        <f t="shared" si="2"/>
        <v>0.8164807026315789</v>
      </c>
      <c r="O19" s="14">
        <f t="shared" si="3"/>
        <v>0.8164807026315789</v>
      </c>
      <c r="P19" s="34"/>
      <c r="Q19" s="34" t="b">
        <f>+A19=datos!C12</f>
        <v>1</v>
      </c>
      <c r="R19" s="34"/>
    </row>
    <row r="20" spans="1:18" s="20" customFormat="1" ht="13.5" customHeight="1" x14ac:dyDescent="0.25">
      <c r="A20" s="10" t="s">
        <v>291</v>
      </c>
      <c r="B20" s="11" t="s">
        <v>292</v>
      </c>
      <c r="C20" s="12">
        <v>0</v>
      </c>
      <c r="D20" s="12">
        <v>9000000</v>
      </c>
      <c r="E20" s="12">
        <v>0</v>
      </c>
      <c r="F20" s="12">
        <v>9000000</v>
      </c>
      <c r="G20" s="12">
        <v>0</v>
      </c>
      <c r="H20" s="12">
        <v>9000000</v>
      </c>
      <c r="I20" s="12">
        <v>0</v>
      </c>
      <c r="J20" s="12">
        <v>5821538</v>
      </c>
      <c r="K20" s="12">
        <v>5821538</v>
      </c>
      <c r="L20" s="12">
        <v>5821538</v>
      </c>
      <c r="M20" s="12">
        <v>5821538</v>
      </c>
      <c r="N20" s="14">
        <f t="shared" si="2"/>
        <v>0.64683755555555555</v>
      </c>
      <c r="O20" s="14">
        <f t="shared" si="3"/>
        <v>0.64683755555555555</v>
      </c>
      <c r="P20" s="34"/>
      <c r="Q20" s="34" t="b">
        <f>+A20=datos!C13</f>
        <v>1</v>
      </c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7">SUM(D22:D30)</f>
        <v>40000000</v>
      </c>
      <c r="E21" s="17">
        <f t="shared" si="7"/>
        <v>40000000</v>
      </c>
      <c r="F21" s="18">
        <f t="shared" si="4"/>
        <v>3730155000</v>
      </c>
      <c r="G21" s="17">
        <f t="shared" ref="G21:H21" si="8">SUM(G22:G30)</f>
        <v>0</v>
      </c>
      <c r="H21" s="17">
        <f t="shared" si="8"/>
        <v>3730155000</v>
      </c>
      <c r="I21" s="18">
        <f>+F21-G21-H21</f>
        <v>0</v>
      </c>
      <c r="J21" s="17">
        <f t="shared" ref="J21" si="9">SUM(J22:J30)</f>
        <v>3455077971</v>
      </c>
      <c r="K21" s="17">
        <f t="shared" ref="K21:M21" si="10">SUM(K22:K30)</f>
        <v>3455077971</v>
      </c>
      <c r="L21" s="17">
        <f t="shared" si="10"/>
        <v>3455077971</v>
      </c>
      <c r="M21" s="17">
        <f t="shared" si="10"/>
        <v>3455077971</v>
      </c>
      <c r="N21" s="19">
        <f t="shared" si="2"/>
        <v>0.92625587167289292</v>
      </c>
      <c r="O21" s="19">
        <f t="shared" si="3"/>
        <v>0.92625587167289292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1000000000</v>
      </c>
      <c r="D22" s="12">
        <v>40000000</v>
      </c>
      <c r="E22" s="12">
        <v>0</v>
      </c>
      <c r="F22" s="12">
        <v>1040000000</v>
      </c>
      <c r="G22" s="12">
        <v>0</v>
      </c>
      <c r="H22" s="12">
        <v>1040000000</v>
      </c>
      <c r="I22" s="12">
        <v>0</v>
      </c>
      <c r="J22" s="12">
        <v>1027134811</v>
      </c>
      <c r="K22" s="12">
        <v>1027134811</v>
      </c>
      <c r="L22" s="12">
        <v>1027134811</v>
      </c>
      <c r="M22" s="12">
        <v>1027134811</v>
      </c>
      <c r="N22" s="14">
        <f t="shared" si="2"/>
        <v>0.98762962596153847</v>
      </c>
      <c r="O22" s="14">
        <f t="shared" si="3"/>
        <v>0.98762962596153847</v>
      </c>
      <c r="P22" s="34"/>
      <c r="Q22" s="34" t="b">
        <f>+A22=datos!C14</f>
        <v>1</v>
      </c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727576238</v>
      </c>
      <c r="K23" s="12">
        <v>727576238</v>
      </c>
      <c r="L23" s="12">
        <v>727576238</v>
      </c>
      <c r="M23" s="12">
        <v>727576238</v>
      </c>
      <c r="N23" s="14">
        <f t="shared" si="2"/>
        <v>0.90947029749999997</v>
      </c>
      <c r="O23" s="14">
        <f t="shared" si="3"/>
        <v>0.90947029749999997</v>
      </c>
      <c r="P23" s="34"/>
      <c r="Q23" s="34" t="b">
        <f>+A23=datos!C15</f>
        <v>1</v>
      </c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920000000</v>
      </c>
      <c r="D24" s="12">
        <v>0</v>
      </c>
      <c r="E24" s="12">
        <v>40000000</v>
      </c>
      <c r="F24" s="12">
        <v>880000000</v>
      </c>
      <c r="G24" s="12">
        <v>0</v>
      </c>
      <c r="H24" s="12">
        <v>880000000</v>
      </c>
      <c r="I24" s="12">
        <v>0</v>
      </c>
      <c r="J24" s="12">
        <v>846383622</v>
      </c>
      <c r="K24" s="12">
        <v>846383622</v>
      </c>
      <c r="L24" s="12">
        <v>846383622</v>
      </c>
      <c r="M24" s="12">
        <v>846383622</v>
      </c>
      <c r="N24" s="14">
        <f t="shared" si="2"/>
        <v>0.96179957045454545</v>
      </c>
      <c r="O24" s="14">
        <f t="shared" si="3"/>
        <v>0.96179957045454545</v>
      </c>
      <c r="P24" s="34"/>
      <c r="Q24" s="34" t="b">
        <f>+A24=datos!C16</f>
        <v>1</v>
      </c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430000000</v>
      </c>
      <c r="D25" s="12">
        <v>0</v>
      </c>
      <c r="E25" s="12">
        <v>0</v>
      </c>
      <c r="F25" s="12">
        <v>430000000</v>
      </c>
      <c r="G25" s="12">
        <v>0</v>
      </c>
      <c r="H25" s="12">
        <v>430000000</v>
      </c>
      <c r="I25" s="12">
        <v>0</v>
      </c>
      <c r="J25" s="12">
        <v>358700000</v>
      </c>
      <c r="K25" s="12">
        <v>358700000</v>
      </c>
      <c r="L25" s="12">
        <v>358700000</v>
      </c>
      <c r="M25" s="12">
        <v>358700000</v>
      </c>
      <c r="N25" s="14">
        <f t="shared" si="2"/>
        <v>0.83418604651162787</v>
      </c>
      <c r="O25" s="14">
        <f t="shared" si="3"/>
        <v>0.83418604651162787</v>
      </c>
      <c r="P25" s="34"/>
      <c r="Q25" s="34" t="b">
        <f>+A25=datos!C17</f>
        <v>1</v>
      </c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50000000</v>
      </c>
      <c r="D26" s="12">
        <v>0</v>
      </c>
      <c r="E26" s="12">
        <v>0</v>
      </c>
      <c r="F26" s="12">
        <v>50000000</v>
      </c>
      <c r="G26" s="12">
        <v>0</v>
      </c>
      <c r="H26" s="12">
        <v>50000000</v>
      </c>
      <c r="I26" s="12">
        <v>0</v>
      </c>
      <c r="J26" s="12">
        <v>46648200</v>
      </c>
      <c r="K26" s="12">
        <v>46648200</v>
      </c>
      <c r="L26" s="12">
        <v>46648200</v>
      </c>
      <c r="M26" s="12">
        <v>46648200</v>
      </c>
      <c r="N26" s="14">
        <f t="shared" si="2"/>
        <v>0.93296400000000002</v>
      </c>
      <c r="O26" s="14">
        <f t="shared" si="3"/>
        <v>0.93296400000000002</v>
      </c>
      <c r="P26" s="34"/>
      <c r="Q26" s="34" t="b">
        <f>+A26=datos!C18</f>
        <v>1</v>
      </c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315155000</v>
      </c>
      <c r="D27" s="12">
        <v>0</v>
      </c>
      <c r="E27" s="12">
        <v>0</v>
      </c>
      <c r="F27" s="12">
        <v>315155000</v>
      </c>
      <c r="G27" s="12">
        <v>0</v>
      </c>
      <c r="H27" s="12">
        <v>315155000</v>
      </c>
      <c r="I27" s="12">
        <v>0</v>
      </c>
      <c r="J27" s="12">
        <v>269049200</v>
      </c>
      <c r="K27" s="12">
        <v>269049200</v>
      </c>
      <c r="L27" s="12">
        <v>269049200</v>
      </c>
      <c r="M27" s="12">
        <v>269049200</v>
      </c>
      <c r="N27" s="14">
        <f t="shared" si="2"/>
        <v>0.85370436769208802</v>
      </c>
      <c r="O27" s="14">
        <f t="shared" si="3"/>
        <v>0.85370436769208802</v>
      </c>
      <c r="P27" s="34"/>
      <c r="Q27" s="34" t="b">
        <f>+A27=datos!C19</f>
        <v>1</v>
      </c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44921000</v>
      </c>
      <c r="K28" s="12">
        <v>44921000</v>
      </c>
      <c r="L28" s="12">
        <v>44921000</v>
      </c>
      <c r="M28" s="12">
        <v>44921000</v>
      </c>
      <c r="N28" s="14">
        <f t="shared" si="2"/>
        <v>0.81674545454545455</v>
      </c>
      <c r="O28" s="14">
        <f t="shared" si="3"/>
        <v>0.81674545454545455</v>
      </c>
      <c r="P28" s="34"/>
      <c r="Q28" s="34" t="b">
        <f>+A28=datos!C20</f>
        <v>1</v>
      </c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44921000</v>
      </c>
      <c r="K29" s="12">
        <v>44921000</v>
      </c>
      <c r="L29" s="12">
        <v>44921000</v>
      </c>
      <c r="M29" s="12">
        <v>44921000</v>
      </c>
      <c r="N29" s="14">
        <f t="shared" si="2"/>
        <v>0.81674545454545455</v>
      </c>
      <c r="O29" s="14">
        <f t="shared" si="3"/>
        <v>0.81674545454545455</v>
      </c>
      <c r="P29" s="34"/>
      <c r="Q29" s="34" t="b">
        <f>+A29=datos!C21</f>
        <v>1</v>
      </c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105000000</v>
      </c>
      <c r="D30" s="12">
        <v>0</v>
      </c>
      <c r="E30" s="12">
        <v>0</v>
      </c>
      <c r="F30" s="12">
        <v>105000000</v>
      </c>
      <c r="G30" s="12">
        <v>0</v>
      </c>
      <c r="H30" s="12">
        <v>105000000</v>
      </c>
      <c r="I30" s="12">
        <v>0</v>
      </c>
      <c r="J30" s="12">
        <v>89743900</v>
      </c>
      <c r="K30" s="12">
        <v>89743900</v>
      </c>
      <c r="L30" s="12">
        <v>89743900</v>
      </c>
      <c r="M30" s="12">
        <v>89743900</v>
      </c>
      <c r="N30" s="14">
        <f t="shared" si="2"/>
        <v>0.85470380952380953</v>
      </c>
      <c r="O30" s="14">
        <f t="shared" si="3"/>
        <v>0.85470380952380953</v>
      </c>
      <c r="P30" s="34"/>
      <c r="Q30" s="34" t="b">
        <f>+A30=datos!C22</f>
        <v>1</v>
      </c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1">SUM(D32:D36)</f>
        <v>140000000</v>
      </c>
      <c r="E31" s="17">
        <f t="shared" si="11"/>
        <v>840000000</v>
      </c>
      <c r="F31" s="18">
        <f t="shared" si="4"/>
        <v>1098434000</v>
      </c>
      <c r="G31" s="17">
        <f t="shared" ref="G31:H31" si="12">SUM(G32:G36)</f>
        <v>0</v>
      </c>
      <c r="H31" s="17">
        <f t="shared" si="12"/>
        <v>1098434000</v>
      </c>
      <c r="I31" s="18">
        <f>+F31-G31-H31</f>
        <v>0</v>
      </c>
      <c r="J31" s="17">
        <f t="shared" ref="J31" si="13">SUM(J32:J36)</f>
        <v>814373657</v>
      </c>
      <c r="K31" s="17">
        <f t="shared" ref="K31:M31" si="14">SUM(K32:K36)</f>
        <v>812918766</v>
      </c>
      <c r="L31" s="17">
        <f t="shared" si="14"/>
        <v>812918766</v>
      </c>
      <c r="M31" s="17">
        <f t="shared" si="14"/>
        <v>812918766</v>
      </c>
      <c r="N31" s="19">
        <f t="shared" si="2"/>
        <v>0.74139516529896199</v>
      </c>
      <c r="O31" s="19">
        <f t="shared" si="3"/>
        <v>0.74007065149112283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1220000000</v>
      </c>
      <c r="D32" s="12">
        <v>0</v>
      </c>
      <c r="E32" s="12">
        <v>750000000</v>
      </c>
      <c r="F32" s="12">
        <v>470000000</v>
      </c>
      <c r="G32" s="12">
        <v>0</v>
      </c>
      <c r="H32" s="12">
        <v>470000000</v>
      </c>
      <c r="I32" s="12">
        <v>0</v>
      </c>
      <c r="J32" s="12">
        <v>314508648</v>
      </c>
      <c r="K32" s="12">
        <v>314508648</v>
      </c>
      <c r="L32" s="12">
        <v>314508648</v>
      </c>
      <c r="M32" s="12">
        <v>314508648</v>
      </c>
      <c r="N32" s="14">
        <f t="shared" si="2"/>
        <v>0.66916733617021273</v>
      </c>
      <c r="O32" s="14">
        <f t="shared" si="3"/>
        <v>0.66916733617021273</v>
      </c>
      <c r="P32" s="34"/>
      <c r="Q32" s="34" t="b">
        <f>+A32=datos!C23</f>
        <v>1</v>
      </c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98434000</v>
      </c>
      <c r="D33" s="12">
        <v>140000000</v>
      </c>
      <c r="E33" s="12">
        <v>40000000</v>
      </c>
      <c r="F33" s="12">
        <v>198434000</v>
      </c>
      <c r="G33" s="12">
        <v>0</v>
      </c>
      <c r="H33" s="12">
        <v>198434000</v>
      </c>
      <c r="I33" s="12">
        <v>0</v>
      </c>
      <c r="J33" s="12">
        <v>169272410</v>
      </c>
      <c r="K33" s="12">
        <v>169272410</v>
      </c>
      <c r="L33" s="12">
        <v>169272410</v>
      </c>
      <c r="M33" s="12">
        <v>169272410</v>
      </c>
      <c r="N33" s="14">
        <f t="shared" si="2"/>
        <v>0.85304136387917395</v>
      </c>
      <c r="O33" s="14">
        <f t="shared" si="3"/>
        <v>0.85304136387917395</v>
      </c>
      <c r="P33" s="34"/>
      <c r="Q33" s="34" t="b">
        <f>+A33=datos!C24</f>
        <v>1</v>
      </c>
      <c r="R33" s="34"/>
    </row>
    <row r="34" spans="1:22" x14ac:dyDescent="0.25">
      <c r="A34" s="10" t="s">
        <v>83</v>
      </c>
      <c r="B34" s="11" t="s">
        <v>84</v>
      </c>
      <c r="C34" s="12">
        <v>60000000</v>
      </c>
      <c r="D34" s="12">
        <v>0</v>
      </c>
      <c r="E34" s="12">
        <v>0</v>
      </c>
      <c r="F34" s="12">
        <v>60000000</v>
      </c>
      <c r="G34" s="12">
        <v>0</v>
      </c>
      <c r="H34" s="12">
        <v>60000000</v>
      </c>
      <c r="I34" s="12">
        <v>0</v>
      </c>
      <c r="J34" s="12">
        <v>34179652</v>
      </c>
      <c r="K34" s="12">
        <v>34179652</v>
      </c>
      <c r="L34" s="12">
        <v>34179652</v>
      </c>
      <c r="M34" s="12">
        <v>34179652</v>
      </c>
      <c r="N34" s="14">
        <f t="shared" si="2"/>
        <v>0.56966086666666671</v>
      </c>
      <c r="O34" s="14">
        <f t="shared" si="3"/>
        <v>0.56966086666666671</v>
      </c>
      <c r="P34" s="34"/>
      <c r="Q34" s="34" t="b">
        <f>+A34=datos!C25</f>
        <v>1</v>
      </c>
      <c r="R34" s="34"/>
    </row>
    <row r="35" spans="1:22" x14ac:dyDescent="0.25">
      <c r="A35" s="10" t="s">
        <v>85</v>
      </c>
      <c r="B35" s="11" t="s">
        <v>86</v>
      </c>
      <c r="C35" s="12">
        <v>340000000</v>
      </c>
      <c r="D35" s="12">
        <v>0</v>
      </c>
      <c r="E35" s="12">
        <v>50000000</v>
      </c>
      <c r="F35" s="12">
        <v>290000000</v>
      </c>
      <c r="G35" s="12">
        <v>0</v>
      </c>
      <c r="H35" s="12">
        <v>290000000</v>
      </c>
      <c r="I35" s="12">
        <v>0</v>
      </c>
      <c r="J35" s="12">
        <v>232622660</v>
      </c>
      <c r="K35" s="12">
        <v>231167769</v>
      </c>
      <c r="L35" s="12">
        <v>231167769</v>
      </c>
      <c r="M35" s="12">
        <v>231167769</v>
      </c>
      <c r="N35" s="14">
        <f t="shared" si="2"/>
        <v>0.80214710344827589</v>
      </c>
      <c r="O35" s="14">
        <f t="shared" si="3"/>
        <v>0.79713023793103444</v>
      </c>
      <c r="P35" s="34"/>
      <c r="Q35" s="34" t="b">
        <f>+A35=datos!C26</f>
        <v>1</v>
      </c>
      <c r="R35" s="34"/>
    </row>
    <row r="36" spans="1:22" x14ac:dyDescent="0.25">
      <c r="A36" s="10" t="s">
        <v>87</v>
      </c>
      <c r="B36" s="11" t="s">
        <v>88</v>
      </c>
      <c r="C36" s="12">
        <v>80000000</v>
      </c>
      <c r="D36" s="12">
        <v>0</v>
      </c>
      <c r="E36" s="12">
        <v>0</v>
      </c>
      <c r="F36" s="12">
        <v>80000000</v>
      </c>
      <c r="G36" s="12">
        <v>0</v>
      </c>
      <c r="H36" s="12">
        <v>80000000</v>
      </c>
      <c r="I36" s="12">
        <v>0</v>
      </c>
      <c r="J36" s="12">
        <v>63790287</v>
      </c>
      <c r="K36" s="12">
        <v>63790287</v>
      </c>
      <c r="L36" s="12">
        <v>63790287</v>
      </c>
      <c r="M36" s="12">
        <v>63790287</v>
      </c>
      <c r="N36" s="14">
        <f t="shared" si="2"/>
        <v>0.79737858750000001</v>
      </c>
      <c r="O36" s="14">
        <f t="shared" si="3"/>
        <v>0.79737858750000001</v>
      </c>
      <c r="P36" s="34"/>
      <c r="Q36" s="34" t="b">
        <f>+A36=datos!C27</f>
        <v>1</v>
      </c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v>461115000</v>
      </c>
      <c r="F37" s="13">
        <v>260000000</v>
      </c>
      <c r="G37" s="12">
        <v>260000000.00009999</v>
      </c>
      <c r="H37" s="12">
        <v>0</v>
      </c>
      <c r="I37" s="13"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 t="b">
        <f>+A37=datos!C28</f>
        <v>0</v>
      </c>
      <c r="R37" s="34"/>
    </row>
    <row r="38" spans="1:22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73" t="s">
        <v>23</v>
      </c>
      <c r="B39" s="73"/>
      <c r="C39" s="7">
        <f>+C40+C44</f>
        <v>10288298000</v>
      </c>
      <c r="D39" s="7">
        <f t="shared" ref="D39:M39" si="15">+D40+D44</f>
        <v>3465486000</v>
      </c>
      <c r="E39" s="7">
        <f t="shared" si="15"/>
        <v>3485963461</v>
      </c>
      <c r="F39" s="7">
        <f t="shared" si="15"/>
        <v>10267820539</v>
      </c>
      <c r="G39" s="7">
        <f t="shared" si="15"/>
        <v>0</v>
      </c>
      <c r="H39" s="7">
        <f t="shared" si="15"/>
        <v>9848921736.9200001</v>
      </c>
      <c r="I39" s="7">
        <f t="shared" si="15"/>
        <v>418898802.07999992</v>
      </c>
      <c r="J39" s="7">
        <f t="shared" si="15"/>
        <v>8919003704.8500004</v>
      </c>
      <c r="K39" s="7">
        <f t="shared" si="15"/>
        <v>7515961353.4300003</v>
      </c>
      <c r="L39" s="7">
        <f t="shared" si="15"/>
        <v>7515961353.4300003</v>
      </c>
      <c r="M39" s="7">
        <f t="shared" si="15"/>
        <v>7464348369.2299995</v>
      </c>
      <c r="N39" s="8">
        <f t="shared" si="2"/>
        <v>0.86863650089843092</v>
      </c>
      <c r="O39" s="9">
        <f t="shared" si="3"/>
        <v>0.73199188911437596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121931000</v>
      </c>
      <c r="E40" s="17">
        <f t="shared" si="16"/>
        <v>121931000</v>
      </c>
      <c r="F40" s="18">
        <f t="shared" ref="F40:F53" si="17">+C40+D40-E40</f>
        <v>136931000</v>
      </c>
      <c r="G40" s="17">
        <f t="shared" ref="G40:H40" si="18">+G41</f>
        <v>0</v>
      </c>
      <c r="H40" s="17">
        <f t="shared" si="18"/>
        <v>136049608</v>
      </c>
      <c r="I40" s="18">
        <f t="shared" ref="I40:I53" si="19">+F40-G40-H40</f>
        <v>881392</v>
      </c>
      <c r="J40" s="17">
        <f t="shared" ref="J40:M40" si="20">+J41</f>
        <v>136049608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0.99356323987993955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121931000</v>
      </c>
      <c r="E41" s="17">
        <f t="shared" si="21"/>
        <v>121931000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136049608</v>
      </c>
      <c r="I41" s="18">
        <f t="shared" si="19"/>
        <v>881392</v>
      </c>
      <c r="J41" s="17">
        <f t="shared" ref="J41:M41" si="23">SUM(J42:J43)</f>
        <v>136049608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0.99356323987993955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222</v>
      </c>
      <c r="B42" s="11" t="s">
        <v>223</v>
      </c>
      <c r="C42" s="12">
        <v>15000000</v>
      </c>
      <c r="D42" s="12">
        <v>121931000</v>
      </c>
      <c r="E42" s="12">
        <v>0</v>
      </c>
      <c r="F42" s="12">
        <v>136931000</v>
      </c>
      <c r="G42" s="12">
        <v>0</v>
      </c>
      <c r="H42" s="12">
        <v>136049608</v>
      </c>
      <c r="I42" s="12">
        <v>881392</v>
      </c>
      <c r="J42" s="12">
        <v>136049608</v>
      </c>
      <c r="K42" s="12">
        <v>0</v>
      </c>
      <c r="L42" s="12">
        <v>0</v>
      </c>
      <c r="M42" s="12">
        <v>0</v>
      </c>
      <c r="N42" s="14">
        <f t="shared" si="2"/>
        <v>0.99356323987993955</v>
      </c>
      <c r="O42" s="14">
        <f t="shared" si="3"/>
        <v>0</v>
      </c>
      <c r="P42" s="34"/>
      <c r="Q42" s="34" t="b">
        <f>+A42=datos!C28</f>
        <v>1</v>
      </c>
      <c r="R42" s="34"/>
    </row>
    <row r="43" spans="1:22" x14ac:dyDescent="0.25">
      <c r="A43" s="10" t="s">
        <v>224</v>
      </c>
      <c r="B43" s="11" t="s">
        <v>225</v>
      </c>
      <c r="C43" s="12">
        <v>121931000</v>
      </c>
      <c r="D43" s="12">
        <v>0</v>
      </c>
      <c r="E43" s="12">
        <v>121931000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/>
      <c r="Q43" s="34" t="b">
        <f>+A43=datos!C29</f>
        <v>1</v>
      </c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4">+D45+D53</f>
        <v>3343555000</v>
      </c>
      <c r="E44" s="17">
        <f t="shared" si="24"/>
        <v>3364032461</v>
      </c>
      <c r="F44" s="18">
        <f t="shared" si="17"/>
        <v>10130889539</v>
      </c>
      <c r="G44" s="17">
        <f t="shared" ref="G44:H44" si="25">+G45+G53</f>
        <v>0</v>
      </c>
      <c r="H44" s="17">
        <f t="shared" si="25"/>
        <v>9712872128.9200001</v>
      </c>
      <c r="I44" s="18">
        <f t="shared" si="19"/>
        <v>418017410.07999992</v>
      </c>
      <c r="J44" s="17">
        <f t="shared" ref="J44:M44" si="26">+J45+J53</f>
        <v>8782954096.8500004</v>
      </c>
      <c r="K44" s="17">
        <f t="shared" si="26"/>
        <v>7515961353.4300003</v>
      </c>
      <c r="L44" s="17">
        <f t="shared" si="26"/>
        <v>7515961353.4300003</v>
      </c>
      <c r="M44" s="17">
        <f t="shared" si="26"/>
        <v>7464348369.2299995</v>
      </c>
      <c r="N44" s="19">
        <f t="shared" si="2"/>
        <v>0.86694796770204918</v>
      </c>
      <c r="O44" s="19">
        <f t="shared" si="3"/>
        <v>0.74188562855181284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7">SUM(D46:D52)</f>
        <v>986000000</v>
      </c>
      <c r="E45" s="17">
        <f t="shared" si="27"/>
        <v>56900000</v>
      </c>
      <c r="F45" s="18">
        <f>+C45+D45-E45</f>
        <v>1069100000</v>
      </c>
      <c r="G45" s="17">
        <f t="shared" si="27"/>
        <v>0</v>
      </c>
      <c r="H45" s="17">
        <f t="shared" si="27"/>
        <v>935169132.00999999</v>
      </c>
      <c r="I45" s="18">
        <f t="shared" si="19"/>
        <v>133930867.99000001</v>
      </c>
      <c r="J45" s="17">
        <f t="shared" ref="J45" si="28">SUM(J46:J52)</f>
        <v>692800477.00999999</v>
      </c>
      <c r="K45" s="17">
        <f t="shared" ref="K45:M45" si="29">SUM(K46:K52)</f>
        <v>534922269.63</v>
      </c>
      <c r="L45" s="17">
        <f t="shared" si="29"/>
        <v>534922269.63</v>
      </c>
      <c r="M45" s="17">
        <f t="shared" si="29"/>
        <v>534922269.63</v>
      </c>
      <c r="N45" s="19">
        <f t="shared" si="2"/>
        <v>0.6480221466747732</v>
      </c>
      <c r="O45" s="19">
        <f t="shared" si="3"/>
        <v>0.50034820842764938</v>
      </c>
      <c r="P45" s="34"/>
      <c r="Q45" s="34"/>
      <c r="R45" s="34"/>
    </row>
    <row r="46" spans="1:22" ht="33.75" x14ac:dyDescent="0.25">
      <c r="A46" s="10" t="s">
        <v>226</v>
      </c>
      <c r="B46" s="11" t="s">
        <v>227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151900</v>
      </c>
      <c r="I46" s="12">
        <v>848100</v>
      </c>
      <c r="J46" s="12">
        <v>151900</v>
      </c>
      <c r="K46" s="12">
        <v>151900</v>
      </c>
      <c r="L46" s="12">
        <v>151900</v>
      </c>
      <c r="M46" s="12">
        <v>151900</v>
      </c>
      <c r="N46" s="14">
        <f t="shared" si="2"/>
        <v>0.15190000000000001</v>
      </c>
      <c r="O46" s="14">
        <f t="shared" si="3"/>
        <v>0.15190000000000001</v>
      </c>
      <c r="P46" s="34"/>
      <c r="Q46" s="34" t="b">
        <f>+A46=datos!C30</f>
        <v>1</v>
      </c>
      <c r="R46" s="34"/>
    </row>
    <row r="47" spans="1:22" x14ac:dyDescent="0.25">
      <c r="A47" s="10" t="s">
        <v>228</v>
      </c>
      <c r="B47" s="11" t="s">
        <v>229</v>
      </c>
      <c r="C47" s="12">
        <v>20000000</v>
      </c>
      <c r="D47" s="12">
        <v>0</v>
      </c>
      <c r="E47" s="12">
        <v>7000000</v>
      </c>
      <c r="F47" s="12">
        <v>13000000</v>
      </c>
      <c r="G47" s="12">
        <v>0</v>
      </c>
      <c r="H47" s="12">
        <v>12598304.01</v>
      </c>
      <c r="I47" s="12">
        <v>401695.99</v>
      </c>
      <c r="J47" s="12">
        <v>12598304.01</v>
      </c>
      <c r="K47" s="12">
        <v>4236958.63</v>
      </c>
      <c r="L47" s="12">
        <v>4236958.63</v>
      </c>
      <c r="M47" s="12">
        <v>4236958.63</v>
      </c>
      <c r="N47" s="14">
        <f t="shared" si="2"/>
        <v>0.9691003084615385</v>
      </c>
      <c r="O47" s="14">
        <f t="shared" si="3"/>
        <v>0.32591989461538462</v>
      </c>
      <c r="P47" s="34"/>
      <c r="Q47" s="34" t="b">
        <f>+A47=datos!C31</f>
        <v>1</v>
      </c>
      <c r="R47" s="34"/>
    </row>
    <row r="48" spans="1:22" ht="22.5" x14ac:dyDescent="0.25">
      <c r="A48" s="10" t="s">
        <v>230</v>
      </c>
      <c r="B48" s="11" t="s">
        <v>231</v>
      </c>
      <c r="C48" s="12">
        <v>30000000</v>
      </c>
      <c r="D48" s="12">
        <v>0</v>
      </c>
      <c r="E48" s="12">
        <v>5900000</v>
      </c>
      <c r="F48" s="12">
        <v>24100000</v>
      </c>
      <c r="G48" s="12">
        <v>0</v>
      </c>
      <c r="H48" s="12">
        <v>23703134</v>
      </c>
      <c r="I48" s="12">
        <v>396866</v>
      </c>
      <c r="J48" s="12">
        <v>23703134</v>
      </c>
      <c r="K48" s="12">
        <v>23703134</v>
      </c>
      <c r="L48" s="12">
        <v>23703134</v>
      </c>
      <c r="M48" s="12"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 t="b">
        <f>+A48=datos!C32</f>
        <v>1</v>
      </c>
      <c r="R48" s="34"/>
    </row>
    <row r="49" spans="1:18" ht="22.5" x14ac:dyDescent="0.25">
      <c r="A49" s="10" t="s">
        <v>232</v>
      </c>
      <c r="B49" s="11" t="s">
        <v>233</v>
      </c>
      <c r="C49" s="12">
        <v>26000000</v>
      </c>
      <c r="D49" s="12">
        <v>4000000</v>
      </c>
      <c r="E49" s="12">
        <v>14000000</v>
      </c>
      <c r="F49" s="12">
        <v>16000000</v>
      </c>
      <c r="G49" s="12">
        <v>0</v>
      </c>
      <c r="H49" s="12">
        <v>15681078</v>
      </c>
      <c r="I49" s="12">
        <v>318922</v>
      </c>
      <c r="J49" s="12">
        <v>15681078</v>
      </c>
      <c r="K49" s="12">
        <v>10650843</v>
      </c>
      <c r="L49" s="12">
        <v>10650843</v>
      </c>
      <c r="M49" s="12">
        <v>10650843</v>
      </c>
      <c r="N49" s="14">
        <f t="shared" si="2"/>
        <v>0.98006737499999996</v>
      </c>
      <c r="O49" s="14">
        <f t="shared" si="3"/>
        <v>0.6656776875</v>
      </c>
      <c r="P49" s="34"/>
      <c r="Q49" s="34" t="b">
        <f>+A49=datos!C33</f>
        <v>1</v>
      </c>
      <c r="R49" s="34"/>
    </row>
    <row r="50" spans="1:18" s="20" customFormat="1" ht="11.25" x14ac:dyDescent="0.25">
      <c r="A50" s="10" t="s">
        <v>234</v>
      </c>
      <c r="B50" s="11" t="s">
        <v>235</v>
      </c>
      <c r="C50" s="12">
        <v>5000000</v>
      </c>
      <c r="D50" s="12">
        <v>2000000</v>
      </c>
      <c r="E50" s="12">
        <v>3000000</v>
      </c>
      <c r="F50" s="12">
        <v>4000000</v>
      </c>
      <c r="G50" s="12">
        <v>0</v>
      </c>
      <c r="H50" s="12">
        <v>2297200</v>
      </c>
      <c r="I50" s="12">
        <v>1702800</v>
      </c>
      <c r="J50" s="12">
        <v>2297200</v>
      </c>
      <c r="K50" s="12">
        <v>917200</v>
      </c>
      <c r="L50" s="12">
        <v>917200</v>
      </c>
      <c r="M50" s="12">
        <v>917200</v>
      </c>
      <c r="N50" s="14">
        <f t="shared" si="2"/>
        <v>0.57430000000000003</v>
      </c>
      <c r="O50" s="14">
        <f t="shared" si="3"/>
        <v>0.2293</v>
      </c>
      <c r="P50" s="34"/>
      <c r="Q50" s="34" t="b">
        <f>+A50=datos!C35</f>
        <v>1</v>
      </c>
      <c r="R50" s="34"/>
    </row>
    <row r="51" spans="1:18" s="20" customFormat="1" ht="22.5" x14ac:dyDescent="0.25">
      <c r="A51" s="10" t="s">
        <v>236</v>
      </c>
      <c r="B51" s="11" t="s">
        <v>223</v>
      </c>
      <c r="C51" s="12">
        <v>58000000</v>
      </c>
      <c r="D51" s="12">
        <v>0</v>
      </c>
      <c r="E51" s="12">
        <v>0</v>
      </c>
      <c r="F51" s="12">
        <v>58000000</v>
      </c>
      <c r="G51" s="12">
        <v>0</v>
      </c>
      <c r="H51" s="12">
        <v>55394052.560000002</v>
      </c>
      <c r="I51" s="12">
        <v>2605947.44</v>
      </c>
      <c r="J51" s="12">
        <v>55394052.560000002</v>
      </c>
      <c r="K51" s="12">
        <v>55394052.560000002</v>
      </c>
      <c r="L51" s="12">
        <v>55394052.560000002</v>
      </c>
      <c r="M51" s="12"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 t="b">
        <f>+A51=datos!C36</f>
        <v>1</v>
      </c>
      <c r="R51" s="34"/>
    </row>
    <row r="52" spans="1:18" s="20" customFormat="1" ht="22.5" x14ac:dyDescent="0.25">
      <c r="A52" s="10" t="s">
        <v>237</v>
      </c>
      <c r="B52" s="11" t="s">
        <v>238</v>
      </c>
      <c r="C52" s="12">
        <v>0</v>
      </c>
      <c r="D52" s="12">
        <v>980000000</v>
      </c>
      <c r="E52" s="12">
        <v>27000000</v>
      </c>
      <c r="F52" s="12">
        <v>953000000</v>
      </c>
      <c r="G52" s="12">
        <v>0</v>
      </c>
      <c r="H52" s="12">
        <v>825343463.44000006</v>
      </c>
      <c r="I52" s="12">
        <v>127656536.56</v>
      </c>
      <c r="J52" s="12">
        <v>582974808.44000006</v>
      </c>
      <c r="K52" s="12">
        <v>439868181.44</v>
      </c>
      <c r="L52" s="12">
        <v>439868181.44</v>
      </c>
      <c r="M52" s="12">
        <v>439868181.44</v>
      </c>
      <c r="N52" s="14">
        <f t="shared" si="2"/>
        <v>0.61172592700944395</v>
      </c>
      <c r="O52" s="14">
        <f t="shared" si="3"/>
        <v>0.46156157548793286</v>
      </c>
      <c r="P52" s="34"/>
      <c r="Q52" s="34" t="b">
        <f>+A52=datos!C37</f>
        <v>1</v>
      </c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0">SUM(D54:D73)</f>
        <v>2357555000</v>
      </c>
      <c r="E53" s="17">
        <f t="shared" si="30"/>
        <v>3307132461</v>
      </c>
      <c r="F53" s="18">
        <f t="shared" si="17"/>
        <v>9061789539</v>
      </c>
      <c r="G53" s="17">
        <f t="shared" ref="G53:H53" si="31">SUM(G54:G73)</f>
        <v>0</v>
      </c>
      <c r="H53" s="17">
        <f t="shared" si="31"/>
        <v>8777702996.9099998</v>
      </c>
      <c r="I53" s="18">
        <f t="shared" si="19"/>
        <v>284086542.09000015</v>
      </c>
      <c r="J53" s="17">
        <f t="shared" ref="J53:M53" si="32">SUM(J54:J73)</f>
        <v>8090153619.8400002</v>
      </c>
      <c r="K53" s="17">
        <f t="shared" si="32"/>
        <v>6981039083.8000002</v>
      </c>
      <c r="L53" s="17">
        <f t="shared" si="32"/>
        <v>6981039083.8000002</v>
      </c>
      <c r="M53" s="17">
        <f t="shared" si="32"/>
        <v>6929426099.5999994</v>
      </c>
      <c r="N53" s="19">
        <f t="shared" si="2"/>
        <v>0.89277659617029426</v>
      </c>
      <c r="O53" s="19">
        <f t="shared" si="3"/>
        <v>0.77038194870396226</v>
      </c>
      <c r="P53" s="34"/>
      <c r="Q53" s="34"/>
      <c r="R53" s="34"/>
    </row>
    <row r="54" spans="1:18" s="20" customFormat="1" ht="22.5" x14ac:dyDescent="0.25">
      <c r="A54" s="10" t="s">
        <v>239</v>
      </c>
      <c r="B54" s="11" t="s">
        <v>240</v>
      </c>
      <c r="C54" s="12">
        <v>40000000</v>
      </c>
      <c r="D54" s="12">
        <v>0</v>
      </c>
      <c r="E54" s="12">
        <v>34000000</v>
      </c>
      <c r="F54" s="12">
        <v>6000000</v>
      </c>
      <c r="G54" s="12">
        <v>0</v>
      </c>
      <c r="H54" s="12">
        <v>2715372</v>
      </c>
      <c r="I54" s="12">
        <v>3284628</v>
      </c>
      <c r="J54" s="12">
        <v>2394237</v>
      </c>
      <c r="K54" s="12">
        <v>2394237</v>
      </c>
      <c r="L54" s="12">
        <v>2394237</v>
      </c>
      <c r="M54" s="12">
        <v>2394237</v>
      </c>
      <c r="N54" s="14">
        <f t="shared" si="2"/>
        <v>0.39903949999999999</v>
      </c>
      <c r="O54" s="14">
        <f t="shared" si="3"/>
        <v>0.39903949999999999</v>
      </c>
      <c r="P54" s="34"/>
      <c r="Q54" s="34" t="b">
        <f>+A54=datos!C38</f>
        <v>1</v>
      </c>
      <c r="R54" s="34"/>
    </row>
    <row r="55" spans="1:18" s="20" customFormat="1" ht="11.25" x14ac:dyDescent="0.25">
      <c r="A55" s="10" t="s">
        <v>241</v>
      </c>
      <c r="B55" s="11" t="s">
        <v>242</v>
      </c>
      <c r="C55" s="12">
        <v>1249000000</v>
      </c>
      <c r="D55" s="12">
        <v>0</v>
      </c>
      <c r="E55" s="12">
        <v>846000000</v>
      </c>
      <c r="F55" s="12">
        <v>403000000</v>
      </c>
      <c r="G55" s="12">
        <v>0</v>
      </c>
      <c r="H55" s="12">
        <v>401969831</v>
      </c>
      <c r="I55" s="12">
        <v>1030169</v>
      </c>
      <c r="J55" s="12">
        <v>309909031</v>
      </c>
      <c r="K55" s="12">
        <v>197012968</v>
      </c>
      <c r="L55" s="12">
        <v>197012968</v>
      </c>
      <c r="M55" s="12">
        <v>197012968</v>
      </c>
      <c r="N55" s="14">
        <f t="shared" si="2"/>
        <v>0.76900503970223322</v>
      </c>
      <c r="O55" s="14">
        <f t="shared" si="3"/>
        <v>0.48886592555831265</v>
      </c>
      <c r="P55" s="34"/>
      <c r="Q55" s="34" t="b">
        <f>+A55=datos!C39</f>
        <v>1</v>
      </c>
      <c r="R55" s="34"/>
    </row>
    <row r="56" spans="1:18" s="20" customFormat="1" ht="11.25" x14ac:dyDescent="0.25">
      <c r="A56" s="10" t="s">
        <v>243</v>
      </c>
      <c r="B56" s="11" t="s">
        <v>244</v>
      </c>
      <c r="C56" s="12">
        <v>26000000</v>
      </c>
      <c r="D56" s="12">
        <v>0</v>
      </c>
      <c r="E56" s="12">
        <v>0</v>
      </c>
      <c r="F56" s="12">
        <v>26000000</v>
      </c>
      <c r="G56" s="12">
        <v>0</v>
      </c>
      <c r="H56" s="12">
        <v>25561600</v>
      </c>
      <c r="I56" s="12">
        <v>438400</v>
      </c>
      <c r="J56" s="12">
        <v>25561600</v>
      </c>
      <c r="K56" s="12">
        <v>10520000</v>
      </c>
      <c r="L56" s="12">
        <v>10520000</v>
      </c>
      <c r="M56" s="12">
        <v>10520000</v>
      </c>
      <c r="N56" s="14">
        <f t="shared" si="2"/>
        <v>0.98313846153846152</v>
      </c>
      <c r="O56" s="14">
        <f t="shared" si="3"/>
        <v>0.4046153846153846</v>
      </c>
      <c r="P56" s="34"/>
      <c r="Q56" s="34" t="b">
        <f>+A56=datos!C40</f>
        <v>0</v>
      </c>
      <c r="R56" s="34"/>
    </row>
    <row r="57" spans="1:18" s="20" customFormat="1" ht="22.5" x14ac:dyDescent="0.25">
      <c r="A57" s="10" t="s">
        <v>245</v>
      </c>
      <c r="B57" s="11" t="s">
        <v>246</v>
      </c>
      <c r="C57" s="12">
        <v>85000000</v>
      </c>
      <c r="D57" s="12">
        <v>5000000</v>
      </c>
      <c r="E57" s="12">
        <v>0</v>
      </c>
      <c r="F57" s="12">
        <v>90000000</v>
      </c>
      <c r="G57" s="12">
        <v>0</v>
      </c>
      <c r="H57" s="12">
        <v>86000000</v>
      </c>
      <c r="I57" s="12">
        <v>4000000</v>
      </c>
      <c r="J57" s="12">
        <v>61266942</v>
      </c>
      <c r="K57" s="12">
        <v>61266942</v>
      </c>
      <c r="L57" s="12">
        <v>61266942</v>
      </c>
      <c r="M57" s="12">
        <v>61108768</v>
      </c>
      <c r="N57" s="14">
        <f t="shared" si="2"/>
        <v>0.68074380000000001</v>
      </c>
      <c r="O57" s="14">
        <f t="shared" si="3"/>
        <v>0.68074380000000001</v>
      </c>
      <c r="P57" s="34"/>
      <c r="Q57" s="34" t="b">
        <f>+A57=datos!C41</f>
        <v>0</v>
      </c>
      <c r="R57" s="34"/>
    </row>
    <row r="58" spans="1:18" s="20" customFormat="1" ht="11.25" x14ac:dyDescent="0.25">
      <c r="A58" s="10" t="s">
        <v>247</v>
      </c>
      <c r="B58" s="11" t="s">
        <v>248</v>
      </c>
      <c r="C58" s="12">
        <v>110000000</v>
      </c>
      <c r="D58" s="12">
        <v>228000000</v>
      </c>
      <c r="E58" s="12">
        <v>46000000</v>
      </c>
      <c r="F58" s="12">
        <v>292000000</v>
      </c>
      <c r="G58" s="12">
        <v>0</v>
      </c>
      <c r="H58" s="12">
        <v>291747148</v>
      </c>
      <c r="I58" s="12">
        <v>252852</v>
      </c>
      <c r="J58" s="12">
        <v>291747148</v>
      </c>
      <c r="K58" s="12">
        <v>290951867</v>
      </c>
      <c r="L58" s="12">
        <v>290951867</v>
      </c>
      <c r="M58" s="12">
        <v>290951867</v>
      </c>
      <c r="N58" s="14">
        <f t="shared" si="2"/>
        <v>0.99913406849315067</v>
      </c>
      <c r="O58" s="14">
        <f t="shared" si="3"/>
        <v>0.99641050342465753</v>
      </c>
      <c r="P58" s="34"/>
      <c r="Q58" s="34" t="b">
        <f>+A58=datos!C42</f>
        <v>0</v>
      </c>
      <c r="R58" s="34"/>
    </row>
    <row r="59" spans="1:18" s="20" customFormat="1" ht="11.25" x14ac:dyDescent="0.25">
      <c r="A59" s="10" t="s">
        <v>249</v>
      </c>
      <c r="B59" s="11" t="s">
        <v>250</v>
      </c>
      <c r="C59" s="12">
        <v>4433000000</v>
      </c>
      <c r="D59" s="12">
        <v>0</v>
      </c>
      <c r="E59" s="12">
        <v>326000000</v>
      </c>
      <c r="F59" s="12">
        <v>4107000000</v>
      </c>
      <c r="G59" s="12">
        <v>0</v>
      </c>
      <c r="H59" s="12">
        <v>4106881913</v>
      </c>
      <c r="I59" s="12">
        <v>118087</v>
      </c>
      <c r="J59" s="12">
        <v>4106881913</v>
      </c>
      <c r="K59" s="12">
        <v>4102419519</v>
      </c>
      <c r="L59" s="12">
        <v>4102419519</v>
      </c>
      <c r="M59" s="12">
        <v>4102419519</v>
      </c>
      <c r="N59" s="14">
        <f t="shared" si="2"/>
        <v>0.99997124738251764</v>
      </c>
      <c r="O59" s="14">
        <f t="shared" si="3"/>
        <v>0.99888471365960552</v>
      </c>
      <c r="P59" s="34"/>
      <c r="Q59" s="34" t="b">
        <f>+A59=datos!C43</f>
        <v>0</v>
      </c>
      <c r="R59" s="34"/>
    </row>
    <row r="60" spans="1:18" s="20" customFormat="1" ht="11.25" x14ac:dyDescent="0.25">
      <c r="A60" s="10" t="s">
        <v>251</v>
      </c>
      <c r="B60" s="11" t="s">
        <v>252</v>
      </c>
      <c r="C60" s="12">
        <v>0</v>
      </c>
      <c r="D60" s="12">
        <v>926500000</v>
      </c>
      <c r="E60" s="12">
        <v>33000000</v>
      </c>
      <c r="F60" s="12">
        <v>893500000</v>
      </c>
      <c r="G60" s="12">
        <v>0</v>
      </c>
      <c r="H60" s="12">
        <v>889503333</v>
      </c>
      <c r="I60" s="12">
        <v>3996667</v>
      </c>
      <c r="J60" s="12">
        <v>885003333</v>
      </c>
      <c r="K60" s="12">
        <v>675237333</v>
      </c>
      <c r="L60" s="12">
        <v>675237333</v>
      </c>
      <c r="M60" s="12">
        <v>675237333</v>
      </c>
      <c r="N60" s="14">
        <f t="shared" si="2"/>
        <v>0.99049057974258536</v>
      </c>
      <c r="O60" s="14">
        <f t="shared" si="3"/>
        <v>0.75572169334079464</v>
      </c>
      <c r="P60" s="34"/>
      <c r="Q60" s="34" t="b">
        <f>+A60=datos!C44</f>
        <v>0</v>
      </c>
      <c r="R60" s="34"/>
    </row>
    <row r="61" spans="1:18" s="20" customFormat="1" ht="22.5" x14ac:dyDescent="0.25">
      <c r="A61" s="10" t="s">
        <v>253</v>
      </c>
      <c r="B61" s="11" t="s">
        <v>254</v>
      </c>
      <c r="C61" s="12">
        <v>1388367000</v>
      </c>
      <c r="D61" s="12">
        <v>260000000</v>
      </c>
      <c r="E61" s="12">
        <v>864200000</v>
      </c>
      <c r="F61" s="12">
        <v>784167000</v>
      </c>
      <c r="G61" s="12">
        <v>0</v>
      </c>
      <c r="H61" s="12">
        <v>550156075</v>
      </c>
      <c r="I61" s="12">
        <v>234010925</v>
      </c>
      <c r="J61" s="12">
        <v>550156075</v>
      </c>
      <c r="K61" s="12">
        <v>444533163</v>
      </c>
      <c r="L61" s="12">
        <v>444533163</v>
      </c>
      <c r="M61" s="12">
        <v>444533163</v>
      </c>
      <c r="N61" s="14">
        <f t="shared" si="2"/>
        <v>0.70158024374909933</v>
      </c>
      <c r="O61" s="14">
        <f t="shared" si="3"/>
        <v>0.56688583299220696</v>
      </c>
      <c r="P61" s="34"/>
      <c r="Q61" s="34" t="b">
        <f>+A61=datos!C45</f>
        <v>0</v>
      </c>
      <c r="R61" s="34"/>
    </row>
    <row r="62" spans="1:18" s="20" customFormat="1" ht="22.5" x14ac:dyDescent="0.25">
      <c r="A62" s="10" t="s">
        <v>255</v>
      </c>
      <c r="B62" s="11" t="s">
        <v>256</v>
      </c>
      <c r="C62" s="12">
        <v>131000000</v>
      </c>
      <c r="D62" s="12">
        <v>66000000</v>
      </c>
      <c r="E62" s="12">
        <v>86000000</v>
      </c>
      <c r="F62" s="12">
        <v>111000000</v>
      </c>
      <c r="G62" s="12">
        <v>0</v>
      </c>
      <c r="H62" s="12">
        <v>106588319.40000001</v>
      </c>
      <c r="I62" s="12">
        <v>4411680.5999999996</v>
      </c>
      <c r="J62" s="12">
        <v>102499193.33</v>
      </c>
      <c r="K62" s="12">
        <v>96668240.930000007</v>
      </c>
      <c r="L62" s="12">
        <v>96668240.930000007</v>
      </c>
      <c r="M62" s="12">
        <v>93752764.730000004</v>
      </c>
      <c r="N62" s="14">
        <f t="shared" si="2"/>
        <v>0.92341615612612615</v>
      </c>
      <c r="O62" s="14">
        <f t="shared" si="3"/>
        <v>0.87088505342342348</v>
      </c>
      <c r="P62" s="34"/>
      <c r="Q62" s="34" t="b">
        <f>+A62=datos!C46</f>
        <v>0</v>
      </c>
      <c r="R62" s="34"/>
    </row>
    <row r="63" spans="1:18" s="20" customFormat="1" ht="11.25" x14ac:dyDescent="0.25">
      <c r="A63" s="10" t="s">
        <v>257</v>
      </c>
      <c r="B63" s="11" t="s">
        <v>258</v>
      </c>
      <c r="C63" s="12">
        <v>424000000</v>
      </c>
      <c r="D63" s="12">
        <v>116000000</v>
      </c>
      <c r="E63" s="12">
        <v>71000000</v>
      </c>
      <c r="F63" s="12">
        <v>469000000</v>
      </c>
      <c r="G63" s="12">
        <v>0</v>
      </c>
      <c r="H63" s="12">
        <v>468778966.41000003</v>
      </c>
      <c r="I63" s="12">
        <v>221033.59</v>
      </c>
      <c r="J63" s="12">
        <v>435883100.41000003</v>
      </c>
      <c r="K63" s="12">
        <v>350123178.75999999</v>
      </c>
      <c r="L63" s="12">
        <v>350123178.75999999</v>
      </c>
      <c r="M63" s="12">
        <v>350123178.75999999</v>
      </c>
      <c r="N63" s="14">
        <f t="shared" si="2"/>
        <v>0.92938827379530919</v>
      </c>
      <c r="O63" s="14">
        <f t="shared" si="3"/>
        <v>0.74653129799573559</v>
      </c>
      <c r="P63" s="34"/>
      <c r="Q63" s="34" t="b">
        <f>+A63=datos!C47</f>
        <v>0</v>
      </c>
      <c r="R63" s="34"/>
    </row>
    <row r="64" spans="1:18" s="20" customFormat="1" ht="22.5" x14ac:dyDescent="0.25">
      <c r="A64" s="10" t="s">
        <v>259</v>
      </c>
      <c r="B64" s="11" t="s">
        <v>260</v>
      </c>
      <c r="C64" s="12">
        <v>460000000</v>
      </c>
      <c r="D64" s="12">
        <v>490000000</v>
      </c>
      <c r="E64" s="12">
        <v>145000000</v>
      </c>
      <c r="F64" s="12">
        <v>805000000</v>
      </c>
      <c r="G64" s="12">
        <v>0</v>
      </c>
      <c r="H64" s="12">
        <v>786629442.10000002</v>
      </c>
      <c r="I64" s="12">
        <v>18370557.899999999</v>
      </c>
      <c r="J64" s="12">
        <v>281629442.10000002</v>
      </c>
      <c r="K64" s="12">
        <v>201779381.11000001</v>
      </c>
      <c r="L64" s="12">
        <v>201779381.11000001</v>
      </c>
      <c r="M64" s="12">
        <v>201779381.11000001</v>
      </c>
      <c r="N64" s="14">
        <f t="shared" si="2"/>
        <v>0.34985023863354042</v>
      </c>
      <c r="O64" s="14">
        <f t="shared" si="3"/>
        <v>0.25065761628571431</v>
      </c>
      <c r="P64" s="34"/>
      <c r="Q64" s="34" t="b">
        <f>+A64=datos!C48</f>
        <v>0</v>
      </c>
      <c r="R64" s="34"/>
    </row>
    <row r="65" spans="1:22" s="20" customFormat="1" ht="33.75" x14ac:dyDescent="0.25">
      <c r="A65" s="10" t="s">
        <v>261</v>
      </c>
      <c r="B65" s="11" t="s">
        <v>262</v>
      </c>
      <c r="C65" s="12">
        <v>31000000</v>
      </c>
      <c r="D65" s="12">
        <v>0</v>
      </c>
      <c r="E65" s="12">
        <v>0</v>
      </c>
      <c r="F65" s="12">
        <v>31000000</v>
      </c>
      <c r="G65" s="12">
        <v>0</v>
      </c>
      <c r="H65" s="12">
        <v>28805000</v>
      </c>
      <c r="I65" s="12">
        <v>2195000</v>
      </c>
      <c r="J65" s="12">
        <v>28805000</v>
      </c>
      <c r="K65" s="12">
        <v>12974500</v>
      </c>
      <c r="L65" s="12">
        <v>12974500</v>
      </c>
      <c r="M65" s="12">
        <v>12974500</v>
      </c>
      <c r="N65" s="14">
        <f t="shared" si="2"/>
        <v>0.92919354838709678</v>
      </c>
      <c r="O65" s="14">
        <f t="shared" si="3"/>
        <v>0.41853225806451611</v>
      </c>
      <c r="P65" s="34"/>
      <c r="Q65" s="34" t="b">
        <f>+A65=datos!C49</f>
        <v>0</v>
      </c>
      <c r="R65" s="34"/>
    </row>
    <row r="66" spans="1:22" x14ac:dyDescent="0.25">
      <c r="A66" s="10" t="s">
        <v>263</v>
      </c>
      <c r="B66" s="11" t="s">
        <v>264</v>
      </c>
      <c r="C66" s="12">
        <v>213000000</v>
      </c>
      <c r="D66" s="12">
        <v>18055000</v>
      </c>
      <c r="E66" s="12">
        <v>70000000</v>
      </c>
      <c r="F66" s="12">
        <v>161055000</v>
      </c>
      <c r="G66" s="12">
        <v>0</v>
      </c>
      <c r="H66" s="12">
        <v>158705000</v>
      </c>
      <c r="I66" s="12">
        <v>2350000</v>
      </c>
      <c r="J66" s="12">
        <v>158705000</v>
      </c>
      <c r="K66" s="12">
        <v>0</v>
      </c>
      <c r="L66" s="12">
        <v>0</v>
      </c>
      <c r="M66" s="12">
        <v>0</v>
      </c>
      <c r="N66" s="14">
        <f t="shared" si="2"/>
        <v>0.98540871130980101</v>
      </c>
      <c r="O66" s="14">
        <f t="shared" si="3"/>
        <v>0</v>
      </c>
      <c r="P66" s="34"/>
      <c r="Q66" s="34" t="b">
        <f>+A66=datos!C50</f>
        <v>0</v>
      </c>
      <c r="R66" s="34"/>
    </row>
    <row r="67" spans="1:22" ht="22.5" x14ac:dyDescent="0.25">
      <c r="A67" s="10" t="s">
        <v>265</v>
      </c>
      <c r="B67" s="11" t="s">
        <v>266</v>
      </c>
      <c r="C67" s="12">
        <v>17000000</v>
      </c>
      <c r="D67" s="12">
        <v>138000000</v>
      </c>
      <c r="E67" s="12">
        <v>90300000</v>
      </c>
      <c r="F67" s="12">
        <v>64700000</v>
      </c>
      <c r="G67" s="12">
        <v>0</v>
      </c>
      <c r="H67" s="12">
        <v>64602770</v>
      </c>
      <c r="I67" s="12">
        <v>97230</v>
      </c>
      <c r="J67" s="12">
        <v>64602770</v>
      </c>
      <c r="K67" s="12">
        <v>1152000</v>
      </c>
      <c r="L67" s="12">
        <v>1152000</v>
      </c>
      <c r="M67" s="12">
        <v>1152000</v>
      </c>
      <c r="N67" s="14">
        <f t="shared" si="2"/>
        <v>0.99849721792890267</v>
      </c>
      <c r="O67" s="14">
        <f t="shared" si="3"/>
        <v>1.7805255023183926E-2</v>
      </c>
      <c r="P67" s="34"/>
      <c r="Q67" s="34" t="b">
        <f>+A67=datos!C51</f>
        <v>1</v>
      </c>
      <c r="R67" s="34"/>
    </row>
    <row r="68" spans="1:22" ht="33.75" x14ac:dyDescent="0.25">
      <c r="A68" s="10" t="s">
        <v>267</v>
      </c>
      <c r="B68" s="11" t="s">
        <v>268</v>
      </c>
      <c r="C68" s="12">
        <v>30000000</v>
      </c>
      <c r="D68" s="12">
        <v>0</v>
      </c>
      <c r="E68" s="12">
        <v>20000000</v>
      </c>
      <c r="F68" s="12">
        <v>10000000</v>
      </c>
      <c r="G68" s="12">
        <v>0</v>
      </c>
      <c r="H68" s="12">
        <v>9000000</v>
      </c>
      <c r="I68" s="12">
        <v>1000000</v>
      </c>
      <c r="J68" s="12">
        <v>2850858</v>
      </c>
      <c r="K68" s="12">
        <v>2850858</v>
      </c>
      <c r="L68" s="12">
        <v>2850858</v>
      </c>
      <c r="M68" s="12">
        <v>2723772</v>
      </c>
      <c r="N68" s="14">
        <f t="shared" si="2"/>
        <v>0.2850858</v>
      </c>
      <c r="O68" s="14">
        <f t="shared" si="3"/>
        <v>0.2850858</v>
      </c>
      <c r="P68" s="34"/>
      <c r="Q68" s="34" t="b">
        <f>+A68=datos!C52</f>
        <v>1</v>
      </c>
      <c r="R68" s="34"/>
    </row>
    <row r="69" spans="1:22" ht="22.5" x14ac:dyDescent="0.25">
      <c r="A69" s="10" t="s">
        <v>269</v>
      </c>
      <c r="B69" s="11" t="s">
        <v>270</v>
      </c>
      <c r="C69" s="12">
        <v>814000000</v>
      </c>
      <c r="D69" s="12">
        <v>0</v>
      </c>
      <c r="E69" s="12">
        <v>195632461</v>
      </c>
      <c r="F69" s="12">
        <v>618367539</v>
      </c>
      <c r="G69" s="12">
        <v>0</v>
      </c>
      <c r="H69" s="12">
        <v>617680000</v>
      </c>
      <c r="I69" s="12">
        <v>687539</v>
      </c>
      <c r="J69" s="12">
        <v>617680000</v>
      </c>
      <c r="K69" s="12">
        <v>374454745</v>
      </c>
      <c r="L69" s="12">
        <v>374454745</v>
      </c>
      <c r="M69" s="12">
        <v>332969011</v>
      </c>
      <c r="N69" s="14">
        <f t="shared" si="2"/>
        <v>0.99888813859616266</v>
      </c>
      <c r="O69" s="14">
        <f t="shared" si="3"/>
        <v>0.60555368997142656</v>
      </c>
      <c r="P69" s="34"/>
      <c r="Q69" s="34" t="b">
        <f>+A69=datos!C53</f>
        <v>1</v>
      </c>
      <c r="R69" s="34"/>
    </row>
    <row r="70" spans="1:22" x14ac:dyDescent="0.25">
      <c r="A70" s="10" t="s">
        <v>100</v>
      </c>
      <c r="B70" s="11" t="s">
        <v>101</v>
      </c>
      <c r="C70" s="12">
        <v>560000000</v>
      </c>
      <c r="D70" s="12">
        <v>110000000</v>
      </c>
      <c r="E70" s="12">
        <v>480000000</v>
      </c>
      <c r="F70" s="12">
        <v>190000000</v>
      </c>
      <c r="G70" s="12">
        <v>0</v>
      </c>
      <c r="H70" s="12">
        <v>182378227</v>
      </c>
      <c r="I70" s="12">
        <v>7621773</v>
      </c>
      <c r="J70" s="12">
        <v>164577977</v>
      </c>
      <c r="K70" s="12">
        <v>156700151</v>
      </c>
      <c r="L70" s="12">
        <v>156700151</v>
      </c>
      <c r="M70" s="12">
        <v>149773637</v>
      </c>
      <c r="N70" s="14">
        <f t="shared" si="2"/>
        <v>0.86619987894736838</v>
      </c>
      <c r="O70" s="14">
        <f t="shared" si="3"/>
        <v>0.82473763684210522</v>
      </c>
      <c r="P70" s="34"/>
      <c r="Q70" s="34" t="b">
        <f>+A70=datos!C54</f>
        <v>0</v>
      </c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73" t="s">
        <v>24</v>
      </c>
      <c r="B74" s="73"/>
      <c r="C74" s="7">
        <f>SUM(C75:C78)</f>
        <v>3687268000</v>
      </c>
      <c r="D74" s="7">
        <f>SUM(D75:D78)</f>
        <v>0</v>
      </c>
      <c r="E74" s="7">
        <f t="shared" ref="E74" si="33">SUM(E75:E78)</f>
        <v>0</v>
      </c>
      <c r="F74" s="7">
        <f>SUM(F75:F78)</f>
        <v>3687268000.00001</v>
      </c>
      <c r="G74" s="7">
        <f t="shared" ref="G74:M74" si="34">SUM(G75:G78)</f>
        <v>2435000000.00001</v>
      </c>
      <c r="H74" s="7">
        <f t="shared" si="34"/>
        <v>104374000</v>
      </c>
      <c r="I74" s="7">
        <f t="shared" si="34"/>
        <v>1147894000</v>
      </c>
      <c r="J74" s="7">
        <f t="shared" si="34"/>
        <v>58430645</v>
      </c>
      <c r="K74" s="7">
        <f t="shared" si="34"/>
        <v>58430645</v>
      </c>
      <c r="L74" s="7">
        <f t="shared" si="34"/>
        <v>58430645</v>
      </c>
      <c r="M74" s="7">
        <f t="shared" si="34"/>
        <v>58430645</v>
      </c>
      <c r="N74" s="8">
        <f t="shared" si="2"/>
        <v>1.5846595636661031E-2</v>
      </c>
      <c r="O74" s="9">
        <f t="shared" si="3"/>
        <v>1.5846595636661031E-2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v>0</v>
      </c>
      <c r="F75" s="30">
        <v>2435000000.00001</v>
      </c>
      <c r="G75" s="29">
        <v>2435000000.00001</v>
      </c>
      <c r="H75" s="29">
        <v>0</v>
      </c>
      <c r="I75" s="30">
        <v>0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v>74374000</v>
      </c>
      <c r="D76" s="12">
        <v>0</v>
      </c>
      <c r="E76" s="12">
        <v>0</v>
      </c>
      <c r="F76" s="12">
        <v>74374000</v>
      </c>
      <c r="G76" s="12">
        <v>0</v>
      </c>
      <c r="H76" s="12">
        <v>74374000</v>
      </c>
      <c r="I76" s="12">
        <v>0</v>
      </c>
      <c r="J76" s="12">
        <v>58430645</v>
      </c>
      <c r="K76" s="12">
        <v>58430645</v>
      </c>
      <c r="L76" s="12">
        <v>58430645</v>
      </c>
      <c r="M76" s="12">
        <v>58430645</v>
      </c>
      <c r="N76" s="14">
        <f t="shared" si="2"/>
        <v>0.78563268077553983</v>
      </c>
      <c r="O76" s="14">
        <f t="shared" si="3"/>
        <v>0.78563268077553983</v>
      </c>
      <c r="P76" s="34"/>
      <c r="Q76" s="34" t="b">
        <f>+A76=datos!C55</f>
        <v>0</v>
      </c>
      <c r="R76" s="34"/>
    </row>
    <row r="77" spans="1:22" ht="22.5" x14ac:dyDescent="0.25">
      <c r="A77" s="10" t="s">
        <v>119</v>
      </c>
      <c r="B77" s="11" t="s">
        <v>121</v>
      </c>
      <c r="C77" s="12">
        <v>30000000</v>
      </c>
      <c r="D77" s="12">
        <v>0</v>
      </c>
      <c r="E77" s="12">
        <v>0</v>
      </c>
      <c r="F77" s="12">
        <v>30000000</v>
      </c>
      <c r="G77" s="12">
        <v>0</v>
      </c>
      <c r="H77" s="12">
        <v>30000000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 t="b">
        <f>+A77=datos!C56</f>
        <v>0</v>
      </c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v>1147894000</v>
      </c>
      <c r="G78" s="12">
        <v>0</v>
      </c>
      <c r="H78" s="12">
        <v>0</v>
      </c>
      <c r="I78" s="13"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 t="b">
        <f>+A78=datos!C57</f>
        <v>0</v>
      </c>
      <c r="R78" s="34"/>
    </row>
    <row r="79" spans="1:22" s="3" customFormat="1" x14ac:dyDescent="0.25">
      <c r="A79" s="73" t="s">
        <v>25</v>
      </c>
      <c r="B79" s="73"/>
      <c r="C79" s="7">
        <f>+C80+C84</f>
        <v>67671000</v>
      </c>
      <c r="D79" s="7">
        <f t="shared" ref="D79:M79" si="35">+D80+D84</f>
        <v>3400000</v>
      </c>
      <c r="E79" s="7">
        <f t="shared" si="35"/>
        <v>2183000</v>
      </c>
      <c r="F79" s="7">
        <f t="shared" si="35"/>
        <v>68888000</v>
      </c>
      <c r="G79" s="7">
        <f t="shared" si="35"/>
        <v>0</v>
      </c>
      <c r="H79" s="7">
        <f t="shared" si="35"/>
        <v>12238000</v>
      </c>
      <c r="I79" s="7">
        <f t="shared" si="35"/>
        <v>56650000</v>
      </c>
      <c r="J79" s="7">
        <f t="shared" si="35"/>
        <v>12238000</v>
      </c>
      <c r="K79" s="7">
        <f t="shared" si="35"/>
        <v>12238000</v>
      </c>
      <c r="L79" s="7">
        <f t="shared" si="35"/>
        <v>12238000</v>
      </c>
      <c r="M79" s="7">
        <f t="shared" si="35"/>
        <v>12238000</v>
      </c>
      <c r="N79" s="8">
        <f t="shared" si="2"/>
        <v>0.17765067936360468</v>
      </c>
      <c r="O79" s="9">
        <f t="shared" si="3"/>
        <v>0.17765067936360468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6">+D81</f>
        <v>3400000</v>
      </c>
      <c r="E80" s="17">
        <f t="shared" si="36"/>
        <v>2183000</v>
      </c>
      <c r="F80" s="18">
        <f t="shared" ref="F80:F81" si="37">+C80+D80-E80</f>
        <v>12238000</v>
      </c>
      <c r="G80" s="17">
        <f t="shared" ref="G80:H80" si="38">+G81</f>
        <v>0</v>
      </c>
      <c r="H80" s="17">
        <f t="shared" si="38"/>
        <v>12238000</v>
      </c>
      <c r="I80" s="18">
        <f t="shared" ref="I80:I81" si="39">+F80-G80-H80</f>
        <v>0</v>
      </c>
      <c r="J80" s="17">
        <f t="shared" ref="J80:M80" si="40">+J81</f>
        <v>12238000</v>
      </c>
      <c r="K80" s="17">
        <f t="shared" si="40"/>
        <v>12238000</v>
      </c>
      <c r="L80" s="17">
        <f t="shared" si="40"/>
        <v>12238000</v>
      </c>
      <c r="M80" s="17">
        <f t="shared" si="40"/>
        <v>12238000</v>
      </c>
      <c r="N80" s="19">
        <f t="shared" si="2"/>
        <v>1</v>
      </c>
      <c r="O80" s="19">
        <f t="shared" si="3"/>
        <v>1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1">SUM(D82:D83)</f>
        <v>3400000</v>
      </c>
      <c r="E81" s="17">
        <f t="shared" si="41"/>
        <v>2183000</v>
      </c>
      <c r="F81" s="18">
        <f t="shared" si="37"/>
        <v>12238000</v>
      </c>
      <c r="G81" s="17">
        <f t="shared" ref="G81:H81" si="42">SUM(G82:G83)</f>
        <v>0</v>
      </c>
      <c r="H81" s="17">
        <f t="shared" si="42"/>
        <v>12238000</v>
      </c>
      <c r="I81" s="18">
        <f t="shared" si="39"/>
        <v>0</v>
      </c>
      <c r="J81" s="17">
        <f t="shared" ref="J81:M81" si="43">SUM(J82:J83)</f>
        <v>12238000</v>
      </c>
      <c r="K81" s="17">
        <f t="shared" si="43"/>
        <v>12238000</v>
      </c>
      <c r="L81" s="17">
        <f t="shared" si="43"/>
        <v>12238000</v>
      </c>
      <c r="M81" s="17">
        <f t="shared" si="43"/>
        <v>12238000</v>
      </c>
      <c r="N81" s="19">
        <f t="shared" si="2"/>
        <v>1</v>
      </c>
      <c r="O81" s="19">
        <f t="shared" si="3"/>
        <v>1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v>10021000</v>
      </c>
      <c r="D82" s="12">
        <v>3400000</v>
      </c>
      <c r="E82" s="12">
        <v>1537000</v>
      </c>
      <c r="F82" s="12">
        <v>11884000</v>
      </c>
      <c r="G82" s="12">
        <v>0</v>
      </c>
      <c r="H82" s="12">
        <v>11884000</v>
      </c>
      <c r="I82" s="12">
        <v>0</v>
      </c>
      <c r="J82" s="12">
        <v>11884000</v>
      </c>
      <c r="K82" s="12">
        <v>11884000</v>
      </c>
      <c r="L82" s="12">
        <v>11884000</v>
      </c>
      <c r="M82" s="12">
        <v>11884000</v>
      </c>
      <c r="N82" s="14">
        <f t="shared" si="2"/>
        <v>1</v>
      </c>
      <c r="O82" s="14">
        <f t="shared" si="3"/>
        <v>1</v>
      </c>
      <c r="P82" s="34"/>
      <c r="Q82" s="34" t="b">
        <f>+A82=datos!C57</f>
        <v>0</v>
      </c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v>1000000</v>
      </c>
      <c r="D83" s="12">
        <v>0</v>
      </c>
      <c r="E83" s="12">
        <v>646000</v>
      </c>
      <c r="F83" s="12">
        <v>354000</v>
      </c>
      <c r="G83" s="12">
        <v>0</v>
      </c>
      <c r="H83" s="12">
        <v>354000</v>
      </c>
      <c r="I83" s="12">
        <v>0</v>
      </c>
      <c r="J83" s="12">
        <v>354000</v>
      </c>
      <c r="K83" s="12">
        <v>354000</v>
      </c>
      <c r="L83" s="12">
        <v>354000</v>
      </c>
      <c r="M83" s="12">
        <v>354000</v>
      </c>
      <c r="N83" s="14">
        <f t="shared" si="2"/>
        <v>1</v>
      </c>
      <c r="O83" s="14">
        <f t="shared" si="3"/>
        <v>1</v>
      </c>
      <c r="P83" s="34"/>
      <c r="Q83" s="34" t="b">
        <f>+A83=datos!C58</f>
        <v>0</v>
      </c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0</v>
      </c>
      <c r="E84" s="32">
        <v>0</v>
      </c>
      <c r="F84" s="33">
        <v>56650000</v>
      </c>
      <c r="G84" s="17">
        <v>0</v>
      </c>
      <c r="H84" s="17">
        <v>0</v>
      </c>
      <c r="I84" s="18">
        <v>56650000</v>
      </c>
      <c r="J84" s="17">
        <v>0</v>
      </c>
      <c r="K84" s="17">
        <v>0</v>
      </c>
      <c r="L84" s="17">
        <v>0</v>
      </c>
      <c r="M84" s="17"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18" s="20" customFormat="1" ht="12.75" x14ac:dyDescent="0.25">
      <c r="A85" s="74" t="s">
        <v>21</v>
      </c>
      <c r="B85" s="74"/>
      <c r="C85" s="7">
        <f t="shared" ref="C85:M85" si="44">+C86+C88+C92+C95+C100+C103</f>
        <v>8000000000</v>
      </c>
      <c r="D85" s="7">
        <f t="shared" si="44"/>
        <v>82494000</v>
      </c>
      <c r="E85" s="7">
        <f t="shared" si="44"/>
        <v>750248000</v>
      </c>
      <c r="F85" s="7">
        <f t="shared" si="44"/>
        <v>7332246000</v>
      </c>
      <c r="G85" s="7">
        <f t="shared" si="44"/>
        <v>0</v>
      </c>
      <c r="H85" s="7">
        <f t="shared" si="44"/>
        <v>6991082150.9699993</v>
      </c>
      <c r="I85" s="7">
        <f t="shared" si="44"/>
        <v>341163849.03000003</v>
      </c>
      <c r="J85" s="7">
        <f t="shared" si="44"/>
        <v>6343615213.9699993</v>
      </c>
      <c r="K85" s="7">
        <f t="shared" si="44"/>
        <v>3562079071.7399998</v>
      </c>
      <c r="L85" s="7">
        <f t="shared" si="44"/>
        <v>3562079071.7399998</v>
      </c>
      <c r="M85" s="7">
        <f t="shared" si="44"/>
        <v>3549455507.7399998</v>
      </c>
      <c r="N85" s="8">
        <f t="shared" si="2"/>
        <v>0.86516671889759278</v>
      </c>
      <c r="O85" s="9">
        <f t="shared" si="3"/>
        <v>0.48581008762390132</v>
      </c>
      <c r="P85" s="34">
        <f>+K85-Septiembre!K85</f>
        <v>1174846587.5599999</v>
      </c>
      <c r="Q85" s="34"/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5">+D87</f>
        <v>0</v>
      </c>
      <c r="E86" s="17">
        <f t="shared" si="45"/>
        <v>0</v>
      </c>
      <c r="F86" s="17">
        <f t="shared" si="45"/>
        <v>515000000</v>
      </c>
      <c r="G86" s="17">
        <f t="shared" si="45"/>
        <v>0</v>
      </c>
      <c r="H86" s="17">
        <f t="shared" si="45"/>
        <v>514950000</v>
      </c>
      <c r="I86" s="17">
        <f t="shared" si="45"/>
        <v>50000</v>
      </c>
      <c r="J86" s="17">
        <f t="shared" si="45"/>
        <v>514950000</v>
      </c>
      <c r="K86" s="17">
        <f t="shared" si="45"/>
        <v>154485000</v>
      </c>
      <c r="L86" s="17">
        <f t="shared" si="45"/>
        <v>154485000</v>
      </c>
      <c r="M86" s="17">
        <f t="shared" si="45"/>
        <v>154485000</v>
      </c>
      <c r="N86" s="19">
        <f t="shared" si="2"/>
        <v>0.99990291262135922</v>
      </c>
      <c r="O86" s="19">
        <f t="shared" si="3"/>
        <v>0.29997087378640774</v>
      </c>
      <c r="P86" s="34"/>
      <c r="Q86" s="34" t="e">
        <f>+C86-#REF!</f>
        <v>#REF!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v>515000000</v>
      </c>
      <c r="D87" s="12">
        <v>0</v>
      </c>
      <c r="E87" s="12">
        <v>0</v>
      </c>
      <c r="F87" s="12">
        <v>515000000</v>
      </c>
      <c r="G87" s="12">
        <v>0</v>
      </c>
      <c r="H87" s="12">
        <v>514950000</v>
      </c>
      <c r="I87" s="12">
        <v>50000</v>
      </c>
      <c r="J87" s="12">
        <v>514950000</v>
      </c>
      <c r="K87" s="12">
        <v>154485000</v>
      </c>
      <c r="L87" s="12">
        <v>154485000</v>
      </c>
      <c r="M87" s="12">
        <v>154485000</v>
      </c>
      <c r="N87" s="14">
        <f t="shared" si="2"/>
        <v>0.99990291262135922</v>
      </c>
      <c r="O87" s="14">
        <f t="shared" si="3"/>
        <v>0.29997087378640774</v>
      </c>
      <c r="P87" s="34"/>
      <c r="Q87" s="34" t="e">
        <f>+C87-#REF!</f>
        <v>#REF!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6">SUM(D89:D91)</f>
        <v>0</v>
      </c>
      <c r="E88" s="17">
        <f t="shared" si="46"/>
        <v>136000000</v>
      </c>
      <c r="F88" s="17">
        <f t="shared" si="46"/>
        <v>409060000</v>
      </c>
      <c r="G88" s="17">
        <f t="shared" si="46"/>
        <v>0</v>
      </c>
      <c r="H88" s="17">
        <f t="shared" si="46"/>
        <v>400478186.83999997</v>
      </c>
      <c r="I88" s="17">
        <f t="shared" si="46"/>
        <v>8581813.1600000001</v>
      </c>
      <c r="J88" s="17">
        <f t="shared" si="46"/>
        <v>400080853.83999997</v>
      </c>
      <c r="K88" s="17">
        <f t="shared" si="46"/>
        <v>79494840</v>
      </c>
      <c r="L88" s="17">
        <f t="shared" si="46"/>
        <v>79494840</v>
      </c>
      <c r="M88" s="17">
        <f t="shared" si="46"/>
        <v>79494840</v>
      </c>
      <c r="N88" s="19">
        <f t="shared" si="2"/>
        <v>0.97804931755732649</v>
      </c>
      <c r="O88" s="19">
        <f t="shared" si="3"/>
        <v>0.1943354031193468</v>
      </c>
      <c r="P88" s="34"/>
      <c r="Q88" s="34" t="e">
        <f>+C88-#REF!</f>
        <v>#REF!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v>445060000</v>
      </c>
      <c r="D89" s="12">
        <v>0</v>
      </c>
      <c r="E89" s="12">
        <v>136000000</v>
      </c>
      <c r="F89" s="12">
        <v>309060000</v>
      </c>
      <c r="G89" s="12">
        <v>0</v>
      </c>
      <c r="H89" s="12">
        <v>301309186.83999997</v>
      </c>
      <c r="I89" s="12">
        <v>7750813.1600000001</v>
      </c>
      <c r="J89" s="12">
        <v>300911853.83999997</v>
      </c>
      <c r="K89" s="12">
        <v>79494840</v>
      </c>
      <c r="L89" s="12">
        <v>79494840</v>
      </c>
      <c r="M89" s="12">
        <v>79494840</v>
      </c>
      <c r="N89" s="14">
        <f t="shared" si="2"/>
        <v>0.97363571423024642</v>
      </c>
      <c r="O89" s="14">
        <f t="shared" si="3"/>
        <v>0.25721490972626676</v>
      </c>
      <c r="P89" s="34"/>
      <c r="Q89" s="34" t="e">
        <f>+C89-#REF!</f>
        <v>#REF!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v>100000000</v>
      </c>
      <c r="D90" s="12">
        <v>0</v>
      </c>
      <c r="E90" s="12">
        <v>0</v>
      </c>
      <c r="F90" s="12">
        <v>100000000</v>
      </c>
      <c r="G90" s="12">
        <v>0</v>
      </c>
      <c r="H90" s="12">
        <v>99169000</v>
      </c>
      <c r="I90" s="12">
        <v>831000</v>
      </c>
      <c r="J90" s="12">
        <v>99169000</v>
      </c>
      <c r="K90" s="12">
        <v>0</v>
      </c>
      <c r="L90" s="12">
        <v>0</v>
      </c>
      <c r="M90" s="12">
        <v>0</v>
      </c>
      <c r="N90" s="14">
        <f t="shared" ref="N90:N92" si="47">+IF(F90=0,0,J90/F90)</f>
        <v>0.99168999999999996</v>
      </c>
      <c r="O90" s="14">
        <f t="shared" ref="O90:O92" si="48">+IF(F90=0,0,K90/F90)</f>
        <v>0</v>
      </c>
      <c r="P90" s="34"/>
      <c r="Q90" s="34" t="e">
        <f>+C90-#REF!</f>
        <v>#REF!</v>
      </c>
      <c r="R90" s="34"/>
    </row>
    <row r="91" spans="1:18" s="20" customFormat="1" ht="11.25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 t="e">
        <f>+C91-#REF!</f>
        <v>#REF!</v>
      </c>
      <c r="R91" s="34"/>
    </row>
    <row r="92" spans="1:18" s="20" customFormat="1" ht="67.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49">SUM(D93:D94)</f>
        <v>82494000</v>
      </c>
      <c r="E92" s="17">
        <f t="shared" si="49"/>
        <v>218333000</v>
      </c>
      <c r="F92" s="17">
        <f t="shared" si="49"/>
        <v>2120784124</v>
      </c>
      <c r="G92" s="17">
        <f t="shared" si="49"/>
        <v>0</v>
      </c>
      <c r="H92" s="17">
        <f t="shared" si="49"/>
        <v>1887274816.3099999</v>
      </c>
      <c r="I92" s="17">
        <f t="shared" si="49"/>
        <v>233509307.69</v>
      </c>
      <c r="J92" s="17">
        <f t="shared" si="49"/>
        <v>1281957317.3099999</v>
      </c>
      <c r="K92" s="17">
        <f t="shared" si="49"/>
        <v>780228802.17999995</v>
      </c>
      <c r="L92" s="17">
        <f t="shared" si="49"/>
        <v>780228802.17999995</v>
      </c>
      <c r="M92" s="17">
        <f t="shared" si="49"/>
        <v>771382485.17999995</v>
      </c>
      <c r="N92" s="19">
        <f t="shared" si="47"/>
        <v>0.60447327137290474</v>
      </c>
      <c r="O92" s="19">
        <f t="shared" si="48"/>
        <v>0.36789638009379966</v>
      </c>
      <c r="P92" s="34"/>
      <c r="Q92" s="34" t="e">
        <f>+C92-#REF!</f>
        <v>#REF!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v>1581004999</v>
      </c>
      <c r="D93" s="12">
        <v>0</v>
      </c>
      <c r="E93" s="12">
        <v>82494000</v>
      </c>
      <c r="F93" s="12">
        <v>1498510999</v>
      </c>
      <c r="G93" s="12">
        <v>0</v>
      </c>
      <c r="H93" s="12">
        <v>1488709856.3099999</v>
      </c>
      <c r="I93" s="12">
        <v>9801142.6899999995</v>
      </c>
      <c r="J93" s="12">
        <v>883392357.30999994</v>
      </c>
      <c r="K93" s="12">
        <v>659462135.17999995</v>
      </c>
      <c r="L93" s="12">
        <v>659462135.17999995</v>
      </c>
      <c r="M93" s="12">
        <v>650615818.17999995</v>
      </c>
      <c r="N93" s="14">
        <f>+IF(F94=0,0,J94/F94)</f>
        <v>0.64049843065293877</v>
      </c>
      <c r="O93" s="14">
        <f>+IF(F94=0,0,K94/F94)</f>
        <v>0.1940734094855856</v>
      </c>
      <c r="P93" s="34"/>
      <c r="Q93" s="34" t="e">
        <f>+C93-#REF!</f>
        <v>#REF!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v>675618125</v>
      </c>
      <c r="D94" s="12">
        <v>82494000</v>
      </c>
      <c r="E94" s="12">
        <v>135839000</v>
      </c>
      <c r="F94" s="12">
        <v>622273125</v>
      </c>
      <c r="G94" s="12">
        <v>0</v>
      </c>
      <c r="H94" s="12">
        <v>398564960</v>
      </c>
      <c r="I94" s="12">
        <v>223708165</v>
      </c>
      <c r="J94" s="12">
        <v>398564960</v>
      </c>
      <c r="K94" s="12">
        <v>120766667</v>
      </c>
      <c r="L94" s="12">
        <v>120766667</v>
      </c>
      <c r="M94" s="12">
        <v>120766667</v>
      </c>
      <c r="N94" s="14">
        <f>+IF(F93=0,0,J93/F93)</f>
        <v>0.58951342893012693</v>
      </c>
      <c r="O94" s="14">
        <f>+IF(F93=0,0,K93/F93)</f>
        <v>0.4400782747808179</v>
      </c>
      <c r="P94" s="34"/>
      <c r="Q94" s="34" t="e">
        <f>+C94-#REF!</f>
        <v>#REF!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0">SUM(D96:D99)</f>
        <v>0</v>
      </c>
      <c r="E95" s="17">
        <f t="shared" si="50"/>
        <v>323915000</v>
      </c>
      <c r="F95" s="17">
        <f t="shared" si="50"/>
        <v>3290326398</v>
      </c>
      <c r="G95" s="17">
        <f t="shared" si="50"/>
        <v>0</v>
      </c>
      <c r="H95" s="17">
        <f t="shared" si="50"/>
        <v>3247897838</v>
      </c>
      <c r="I95" s="17">
        <f t="shared" si="50"/>
        <v>42428560</v>
      </c>
      <c r="J95" s="17">
        <f t="shared" si="50"/>
        <v>3206145733</v>
      </c>
      <c r="K95" s="17">
        <f t="shared" si="50"/>
        <v>2053405342</v>
      </c>
      <c r="L95" s="17">
        <f t="shared" si="50"/>
        <v>2053405342</v>
      </c>
      <c r="M95" s="17">
        <f t="shared" si="50"/>
        <v>2049628095</v>
      </c>
      <c r="N95" s="19">
        <f>+IF(F95=0,0,J95/F95)</f>
        <v>0.97441570992738935</v>
      </c>
      <c r="O95" s="19">
        <f>+IF(F95=0,0,K95/F95)</f>
        <v>0.62407344853329649</v>
      </c>
      <c r="P95" s="34"/>
      <c r="Q95" s="34" t="e">
        <f>+C95-#REF!</f>
        <v>#REF!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v>1114357727</v>
      </c>
      <c r="D96" s="12">
        <v>0</v>
      </c>
      <c r="E96" s="12">
        <v>37645000</v>
      </c>
      <c r="F96" s="12">
        <v>1076712727</v>
      </c>
      <c r="G96" s="12">
        <v>0</v>
      </c>
      <c r="H96" s="12">
        <v>1064054495</v>
      </c>
      <c r="I96" s="12">
        <v>12658232</v>
      </c>
      <c r="J96" s="12">
        <v>1048008711</v>
      </c>
      <c r="K96" s="12">
        <v>786692711</v>
      </c>
      <c r="L96" s="12">
        <v>786692711</v>
      </c>
      <c r="M96" s="12">
        <v>786692711</v>
      </c>
      <c r="N96" s="14">
        <f>+IF(F96=0,0,J96/F96)</f>
        <v>0.97334106370231477</v>
      </c>
      <c r="O96" s="14">
        <f>+IF(F96=0,0,K96/F96)</f>
        <v>0.73064308730883976</v>
      </c>
      <c r="P96" s="34"/>
      <c r="Q96" s="34" t="e">
        <f>+C96-#REF!</f>
        <v>#REF!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v>414000000</v>
      </c>
      <c r="D97" s="12">
        <v>0</v>
      </c>
      <c r="E97" s="12">
        <v>0</v>
      </c>
      <c r="F97" s="12">
        <v>414000000</v>
      </c>
      <c r="G97" s="12">
        <v>0</v>
      </c>
      <c r="H97" s="12">
        <v>413956270</v>
      </c>
      <c r="I97" s="12">
        <v>43730</v>
      </c>
      <c r="J97" s="12">
        <v>407818072</v>
      </c>
      <c r="K97" s="12">
        <v>333299282</v>
      </c>
      <c r="L97" s="12">
        <v>333299282</v>
      </c>
      <c r="M97" s="12">
        <v>333299282</v>
      </c>
      <c r="N97" s="14">
        <f>+IF(F98=0,0,J98/F98)</f>
        <v>0.87784809340659342</v>
      </c>
      <c r="O97" s="14">
        <f>+IF(F98=0,0,K98/F98)</f>
        <v>0.12179486813186813</v>
      </c>
      <c r="P97" s="34"/>
      <c r="Q97" s="34" t="e">
        <f>+C97-#REF!</f>
        <v>#REF!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v>227720000</v>
      </c>
      <c r="D98" s="12">
        <v>0</v>
      </c>
      <c r="E98" s="12">
        <v>45720000</v>
      </c>
      <c r="F98" s="12">
        <v>182000000</v>
      </c>
      <c r="G98" s="12">
        <v>0</v>
      </c>
      <c r="H98" s="12">
        <v>159768353</v>
      </c>
      <c r="I98" s="12">
        <v>22231647</v>
      </c>
      <c r="J98" s="12">
        <v>159768353</v>
      </c>
      <c r="K98" s="12">
        <v>22166666</v>
      </c>
      <c r="L98" s="12">
        <v>22166666</v>
      </c>
      <c r="M98" s="12">
        <v>22166666</v>
      </c>
      <c r="N98" s="14">
        <f>+IF(F99=0,0,J99/F99)</f>
        <v>0.98326975440108033</v>
      </c>
      <c r="O98" s="14">
        <f>+IF(F99=0,0,K99/F99)</f>
        <v>0.56332775825062864</v>
      </c>
      <c r="P98" s="34"/>
      <c r="Q98" s="34" t="e">
        <f>+C98-#REF!</f>
        <v>#REF!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v>1858163671</v>
      </c>
      <c r="D99" s="12">
        <v>0</v>
      </c>
      <c r="E99" s="12">
        <v>240550000</v>
      </c>
      <c r="F99" s="12">
        <v>1617613671</v>
      </c>
      <c r="G99" s="12">
        <v>0</v>
      </c>
      <c r="H99" s="12">
        <v>1610118720</v>
      </c>
      <c r="I99" s="12">
        <v>7494951</v>
      </c>
      <c r="J99" s="12">
        <v>1590550597</v>
      </c>
      <c r="K99" s="12">
        <v>911246683</v>
      </c>
      <c r="L99" s="12">
        <v>911246683</v>
      </c>
      <c r="M99" s="12">
        <v>907469436</v>
      </c>
      <c r="N99" s="14">
        <f>+IF(F97=0,0,J97/F97)</f>
        <v>0.98506780676328498</v>
      </c>
      <c r="O99" s="14">
        <f>+IF(F97=0,0,K97/F97)</f>
        <v>0.80507072946859903</v>
      </c>
      <c r="P99" s="34"/>
      <c r="Q99" s="34" t="e">
        <f>+C99-#REF!</f>
        <v>#REF!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1">SUM(D101:D102)</f>
        <v>0</v>
      </c>
      <c r="E100" s="17">
        <f t="shared" si="51"/>
        <v>72000000</v>
      </c>
      <c r="F100" s="17">
        <f t="shared" si="51"/>
        <v>311320000</v>
      </c>
      <c r="G100" s="17">
        <f t="shared" si="51"/>
        <v>0</v>
      </c>
      <c r="H100" s="17">
        <f t="shared" si="51"/>
        <v>267651334</v>
      </c>
      <c r="I100" s="17">
        <f t="shared" si="51"/>
        <v>43668666</v>
      </c>
      <c r="J100" s="17">
        <f t="shared" si="51"/>
        <v>267651334</v>
      </c>
      <c r="K100" s="17">
        <f t="shared" si="51"/>
        <v>167440702</v>
      </c>
      <c r="L100" s="17">
        <f t="shared" si="51"/>
        <v>167440702</v>
      </c>
      <c r="M100" s="17">
        <f t="shared" si="51"/>
        <v>167440702</v>
      </c>
      <c r="N100" s="19">
        <f>+IF(F100=0,0,J100/F100)</f>
        <v>0.85973061158936148</v>
      </c>
      <c r="O100" s="19">
        <f>+IF(F100=0,0,K100/F100)</f>
        <v>0.53784113452396243</v>
      </c>
      <c r="P100" s="34"/>
      <c r="Q100" s="34" t="e">
        <f>+C100-#REF!</f>
        <v>#REF!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v>257000000</v>
      </c>
      <c r="D101" s="12">
        <v>0</v>
      </c>
      <c r="E101" s="12">
        <v>72000000</v>
      </c>
      <c r="F101" s="12">
        <v>185000000</v>
      </c>
      <c r="G101" s="12">
        <v>0</v>
      </c>
      <c r="H101" s="12">
        <v>146264000</v>
      </c>
      <c r="I101" s="12">
        <v>38736000</v>
      </c>
      <c r="J101" s="12">
        <v>146264000</v>
      </c>
      <c r="K101" s="12">
        <v>74053333</v>
      </c>
      <c r="L101" s="12">
        <v>74053333</v>
      </c>
      <c r="M101" s="12">
        <v>74053333</v>
      </c>
      <c r="N101" s="14">
        <f>+IF(F102=0,0,J102/F102)</f>
        <v>0.9609510291323623</v>
      </c>
      <c r="O101" s="14">
        <f>+IF(F102=0,0,K102/F102)</f>
        <v>0.73929202818239392</v>
      </c>
      <c r="P101" s="34"/>
      <c r="Q101" s="34" t="e">
        <f>+C101-#REF!</f>
        <v>#REF!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v>126320000</v>
      </c>
      <c r="D102" s="12">
        <v>0</v>
      </c>
      <c r="E102" s="12">
        <v>0</v>
      </c>
      <c r="F102" s="12">
        <v>126320000</v>
      </c>
      <c r="G102" s="12">
        <v>0</v>
      </c>
      <c r="H102" s="12">
        <v>121387334</v>
      </c>
      <c r="I102" s="12">
        <v>4932666</v>
      </c>
      <c r="J102" s="12">
        <v>121387334</v>
      </c>
      <c r="K102" s="12">
        <v>93387369</v>
      </c>
      <c r="L102" s="12">
        <v>93387369</v>
      </c>
      <c r="M102" s="12">
        <v>93387369</v>
      </c>
      <c r="N102" s="14">
        <f>+IF(F101=0,0,J101/F101)</f>
        <v>0.79061621621621625</v>
      </c>
      <c r="O102" s="14">
        <f>+IF(F101=0,0,K101/F101)</f>
        <v>0.40028828648648651</v>
      </c>
      <c r="P102" s="34"/>
      <c r="Q102" s="34" t="e">
        <f>+C102-#REF!</f>
        <v>#REF!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2">SUM(D104:D105)</f>
        <v>0</v>
      </c>
      <c r="E103" s="17">
        <f t="shared" si="52"/>
        <v>0</v>
      </c>
      <c r="F103" s="17">
        <f t="shared" si="52"/>
        <v>685755478</v>
      </c>
      <c r="G103" s="17">
        <f t="shared" si="52"/>
        <v>0</v>
      </c>
      <c r="H103" s="17">
        <f t="shared" si="52"/>
        <v>672829975.82000005</v>
      </c>
      <c r="I103" s="17">
        <f t="shared" si="52"/>
        <v>12925502.18</v>
      </c>
      <c r="J103" s="17">
        <f t="shared" si="52"/>
        <v>672829975.82000005</v>
      </c>
      <c r="K103" s="17">
        <f t="shared" si="52"/>
        <v>327024385.56</v>
      </c>
      <c r="L103" s="17">
        <f t="shared" si="52"/>
        <v>327024385.56</v>
      </c>
      <c r="M103" s="17">
        <f t="shared" si="52"/>
        <v>327024385.56</v>
      </c>
      <c r="N103" s="19">
        <f>+IF(F103=0,0,J103/F103)</f>
        <v>0.98115144159300471</v>
      </c>
      <c r="O103" s="19">
        <f>+IF(F103=0,0,K103/F103)</f>
        <v>0.47688191498486288</v>
      </c>
      <c r="P103" s="34"/>
      <c r="Q103" s="34" t="e">
        <f>+C103-#REF!</f>
        <v>#REF!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v>56328984</v>
      </c>
      <c r="D104" s="12">
        <v>0</v>
      </c>
      <c r="E104" s="12">
        <v>0</v>
      </c>
      <c r="F104" s="12">
        <v>56328984</v>
      </c>
      <c r="G104" s="12">
        <v>0</v>
      </c>
      <c r="H104" s="12">
        <v>56328984</v>
      </c>
      <c r="I104" s="12">
        <v>0</v>
      </c>
      <c r="J104" s="12">
        <v>56328984</v>
      </c>
      <c r="K104" s="12">
        <v>33321427</v>
      </c>
      <c r="L104" s="12">
        <v>33321427</v>
      </c>
      <c r="M104" s="12">
        <v>33321427</v>
      </c>
      <c r="N104" s="14">
        <f>+IF(F105=0,0,J105/F105)</f>
        <v>0.97946463597701694</v>
      </c>
      <c r="O104" s="14">
        <f>+IF(F105=0,0,K105/F105)</f>
        <v>0.46661994904841103</v>
      </c>
      <c r="P104" s="34"/>
      <c r="Q104" s="34" t="e">
        <f>+C104-#REF!</f>
        <v>#REF!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v>629426494</v>
      </c>
      <c r="D105" s="12">
        <v>0</v>
      </c>
      <c r="E105" s="12">
        <v>0</v>
      </c>
      <c r="F105" s="12">
        <v>629426494</v>
      </c>
      <c r="G105" s="12">
        <v>0</v>
      </c>
      <c r="H105" s="12">
        <v>616500991.82000005</v>
      </c>
      <c r="I105" s="12">
        <v>12925502.18</v>
      </c>
      <c r="J105" s="12">
        <v>616500991.82000005</v>
      </c>
      <c r="K105" s="12">
        <v>293702958.56</v>
      </c>
      <c r="L105" s="12">
        <v>293702958.56</v>
      </c>
      <c r="M105" s="12">
        <v>293702958.56</v>
      </c>
      <c r="N105" s="14">
        <f>+IF(F104=0,0,J104/F104)</f>
        <v>1</v>
      </c>
      <c r="O105" s="14">
        <f>+IF(F104=0,0,K104/F104)</f>
        <v>0.59155029318476615</v>
      </c>
      <c r="P105" s="34"/>
      <c r="Q105" s="34" t="e">
        <f>+C105-#REF!</f>
        <v>#REF!</v>
      </c>
      <c r="R105" s="34"/>
    </row>
    <row r="106" spans="1:18" s="20" customFormat="1" ht="12" x14ac:dyDescent="0.25">
      <c r="A106" s="74" t="s">
        <v>116</v>
      </c>
      <c r="B106" s="74" t="s">
        <v>0</v>
      </c>
      <c r="C106" s="6">
        <f t="shared" ref="C106:M106" si="53">+C5+C85</f>
        <v>38371429000</v>
      </c>
      <c r="D106" s="7">
        <f t="shared" si="53"/>
        <v>4040380000</v>
      </c>
      <c r="E106" s="7">
        <f t="shared" si="53"/>
        <v>5888509461</v>
      </c>
      <c r="F106" s="7">
        <f t="shared" si="53"/>
        <v>36523299539.000015</v>
      </c>
      <c r="G106" s="7">
        <f t="shared" si="53"/>
        <v>2695000000.0001101</v>
      </c>
      <c r="H106" s="7">
        <f t="shared" si="53"/>
        <v>31863692887.889999</v>
      </c>
      <c r="I106" s="7">
        <f t="shared" si="53"/>
        <v>1964606651.1099007</v>
      </c>
      <c r="J106" s="7">
        <f t="shared" si="53"/>
        <v>29309471352.82</v>
      </c>
      <c r="K106" s="7">
        <f t="shared" si="53"/>
        <v>25123437968.169998</v>
      </c>
      <c r="L106" s="7">
        <f t="shared" si="53"/>
        <v>25123437968.169998</v>
      </c>
      <c r="M106" s="7">
        <f t="shared" si="53"/>
        <v>25059201419.970001</v>
      </c>
      <c r="N106" s="8">
        <f>+IF(F106=0,0,J106/F106)</f>
        <v>0.80248695278812354</v>
      </c>
      <c r="O106" s="9">
        <f>+IF(F106=0,0,K106/F106)</f>
        <v>0.68787426889903225</v>
      </c>
      <c r="P106" s="34">
        <f>+K106-Septiembre!K106</f>
        <v>5548289870.3399963</v>
      </c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1"/>
      <c r="F107" s="1"/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3F022-AF26-40F6-9388-B5F3AE513EDE}">
  <dimension ref="A1:V107"/>
  <sheetViews>
    <sheetView showGridLines="0" workbookViewId="0">
      <pane xSplit="1" ySplit="4" topLeftCell="B5" activePane="bottomRight" state="frozen"/>
      <selection activeCell="P3" sqref="P3"/>
      <selection pane="topRight" activeCell="P3" sqref="P3"/>
      <selection pane="bottomLeft" activeCell="P3" sqref="P3"/>
      <selection pane="bottomRight" activeCell="P3" sqref="P3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75" t="s">
        <v>221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</row>
    <row r="2" spans="1:22" ht="15" customHeight="1" x14ac:dyDescent="0.25">
      <c r="A2" s="78" t="s">
        <v>271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80"/>
    </row>
    <row r="3" spans="1:22" ht="15" customHeight="1" x14ac:dyDescent="0.25">
      <c r="A3" s="81" t="s">
        <v>304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  <c r="P3" s="36">
        <v>44216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84" t="s">
        <v>19</v>
      </c>
      <c r="B5" s="84"/>
      <c r="C5" s="6">
        <f t="shared" ref="C5:M5" si="0">+C6+C39+C74+C79</f>
        <v>30753605000</v>
      </c>
      <c r="D5" s="6">
        <f t="shared" si="0"/>
        <v>2410365181</v>
      </c>
      <c r="E5" s="6">
        <f t="shared" si="0"/>
        <v>5574297120</v>
      </c>
      <c r="F5" s="6">
        <f t="shared" si="0"/>
        <v>27589673061.000111</v>
      </c>
      <c r="G5" s="6">
        <f t="shared" si="0"/>
        <v>0</v>
      </c>
      <c r="H5" s="6">
        <f t="shared" si="0"/>
        <v>24843217452.029999</v>
      </c>
      <c r="I5" s="6">
        <f t="shared" si="0"/>
        <v>2746455608.9702091</v>
      </c>
      <c r="J5" s="6">
        <f t="shared" si="0"/>
        <v>11500012258.74</v>
      </c>
      <c r="K5" s="6">
        <f t="shared" si="0"/>
        <v>8625571590.6300011</v>
      </c>
      <c r="L5" s="6">
        <f t="shared" si="0"/>
        <v>8625571590.6300011</v>
      </c>
      <c r="M5" s="6">
        <f t="shared" si="0"/>
        <v>8624087337.6300011</v>
      </c>
      <c r="N5" s="8">
        <f>+IF(F5=0,0,J5/F5)</f>
        <v>0.41682307120181333</v>
      </c>
      <c r="O5" s="9">
        <f>+IF(F5=0,0,K5/F5)</f>
        <v>0.31263768771594602</v>
      </c>
      <c r="P5" s="34">
        <f>+K5-Noviembre!K5</f>
        <v>-12935787305.799999</v>
      </c>
      <c r="Q5" s="34"/>
      <c r="R5" s="34"/>
      <c r="S5" s="20"/>
      <c r="T5" s="20"/>
      <c r="U5" s="20"/>
      <c r="V5" s="20"/>
    </row>
    <row r="6" spans="1:22" s="2" customFormat="1" x14ac:dyDescent="0.25">
      <c r="A6" s="84" t="s">
        <v>20</v>
      </c>
      <c r="B6" s="84"/>
      <c r="C6" s="6">
        <f>+C7</f>
        <v>16702763000</v>
      </c>
      <c r="D6" s="6">
        <f>+D7+D37+D38</f>
        <v>0</v>
      </c>
      <c r="E6" s="6">
        <f>+E7+E37+E38</f>
        <v>721115000</v>
      </c>
      <c r="F6" s="6">
        <f>+F7</f>
        <v>15981648000.000099</v>
      </c>
      <c r="G6" s="6">
        <f>+G7</f>
        <v>0</v>
      </c>
      <c r="H6" s="6">
        <f t="shared" ref="H6:M6" si="1">+H7+H37+H38</f>
        <v>15981648000</v>
      </c>
      <c r="I6" s="6">
        <f t="shared" si="1"/>
        <v>1.9918212890624999E-4</v>
      </c>
      <c r="J6" s="6">
        <f t="shared" si="1"/>
        <v>5597850879</v>
      </c>
      <c r="K6" s="6">
        <f t="shared" si="1"/>
        <v>5597850879</v>
      </c>
      <c r="L6" s="6">
        <f t="shared" si="1"/>
        <v>5597850879</v>
      </c>
      <c r="M6" s="6">
        <f t="shared" si="1"/>
        <v>5597850879</v>
      </c>
      <c r="N6" s="8">
        <f t="shared" ref="N6:N89" si="2">+IF(F6=0,0,J6/F6)</f>
        <v>0.35026743668737825</v>
      </c>
      <c r="O6" s="9">
        <f t="shared" ref="O6:O89" si="3">+IF(F6=0,0,K6/F6)</f>
        <v>0.35026743668737825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16702763000</v>
      </c>
      <c r="D7" s="17">
        <f>+D8+D21+D31</f>
        <v>0</v>
      </c>
      <c r="E7" s="17">
        <f>+E8+E21+E31</f>
        <v>0</v>
      </c>
      <c r="F7" s="17">
        <f>+F8+F21+F31+F37</f>
        <v>15981648000.000099</v>
      </c>
      <c r="G7" s="17">
        <f>+G8+G21+G31+G37</f>
        <v>0</v>
      </c>
      <c r="H7" s="17">
        <f>+H8+H21+H31</f>
        <v>15981648000</v>
      </c>
      <c r="I7" s="18">
        <f>+F7-G7-H7</f>
        <v>9.918212890625E-5</v>
      </c>
      <c r="J7" s="17">
        <f>+J8+J21+J31</f>
        <v>5597850879</v>
      </c>
      <c r="K7" s="17">
        <f>+K8+K21+K31</f>
        <v>5597850879</v>
      </c>
      <c r="L7" s="17">
        <f>+L8+L21+L31</f>
        <v>5597850879</v>
      </c>
      <c r="M7" s="17">
        <f>+M8+M21+M31</f>
        <v>5597850879</v>
      </c>
      <c r="N7" s="19">
        <f t="shared" si="2"/>
        <v>0.35026743668737825</v>
      </c>
      <c r="O7" s="19">
        <f t="shared" si="3"/>
        <v>0.35026743668737825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10320372000</v>
      </c>
      <c r="D8" s="17">
        <f>+D9</f>
        <v>0</v>
      </c>
      <c r="E8" s="17">
        <f>+E9</f>
        <v>0</v>
      </c>
      <c r="F8" s="18">
        <f t="shared" ref="F8:F31" si="4">+C8+D8-E8</f>
        <v>10320372000</v>
      </c>
      <c r="G8" s="17">
        <f>+G9</f>
        <v>0</v>
      </c>
      <c r="H8" s="17">
        <f>+H9</f>
        <v>10320372000</v>
      </c>
      <c r="I8" s="18">
        <f t="shared" ref="I8:I37" si="5">+F8-G8-H8</f>
        <v>0</v>
      </c>
      <c r="J8" s="17">
        <f>+J9</f>
        <v>3823460942</v>
      </c>
      <c r="K8" s="17">
        <f>+K9</f>
        <v>3823460942</v>
      </c>
      <c r="L8" s="17">
        <f>+L9</f>
        <v>3823460942</v>
      </c>
      <c r="M8" s="17">
        <f>+M9</f>
        <v>3823460942</v>
      </c>
      <c r="N8" s="19">
        <f t="shared" si="2"/>
        <v>0.37047704695140832</v>
      </c>
      <c r="O8" s="19">
        <f t="shared" si="3"/>
        <v>0.37047704695140832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6">SUM(D10:D20)</f>
        <v>0</v>
      </c>
      <c r="E9" s="17">
        <f t="shared" si="6"/>
        <v>0</v>
      </c>
      <c r="F9" s="17">
        <f t="shared" si="6"/>
        <v>10320372000</v>
      </c>
      <c r="G9" s="17">
        <f t="shared" si="6"/>
        <v>0</v>
      </c>
      <c r="H9" s="17">
        <f t="shared" si="6"/>
        <v>10320372000</v>
      </c>
      <c r="I9" s="17">
        <f t="shared" si="6"/>
        <v>0</v>
      </c>
      <c r="J9" s="17">
        <f t="shared" si="6"/>
        <v>3823460942</v>
      </c>
      <c r="K9" s="17">
        <f t="shared" si="6"/>
        <v>3823460942</v>
      </c>
      <c r="L9" s="17">
        <f t="shared" si="6"/>
        <v>3823460942</v>
      </c>
      <c r="M9" s="17">
        <f t="shared" si="6"/>
        <v>3823460942</v>
      </c>
      <c r="N9" s="19">
        <f t="shared" si="2"/>
        <v>0.37047704695140832</v>
      </c>
      <c r="O9" s="19">
        <f t="shared" si="3"/>
        <v>0.37047704695140832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f>datos!Q5</f>
        <v>7900372000</v>
      </c>
      <c r="D10" s="12">
        <f>datos!R5</f>
        <v>0</v>
      </c>
      <c r="E10" s="12">
        <f>datos!S5</f>
        <v>0</v>
      </c>
      <c r="F10" s="12">
        <f>datos!T5</f>
        <v>7900372000</v>
      </c>
      <c r="G10" s="12">
        <f>datos!U5</f>
        <v>0</v>
      </c>
      <c r="H10" s="12">
        <f>datos!V5</f>
        <v>7900372000</v>
      </c>
      <c r="I10" s="12">
        <f>datos!W5</f>
        <v>0</v>
      </c>
      <c r="J10" s="12">
        <f>datos!X5</f>
        <v>3376145554</v>
      </c>
      <c r="K10" s="12">
        <f>datos!Y5</f>
        <v>3376145554</v>
      </c>
      <c r="L10" s="12">
        <f>datos!Z5</f>
        <v>3376145554</v>
      </c>
      <c r="M10" s="12">
        <f>datos!AA5</f>
        <v>3376145554</v>
      </c>
      <c r="N10" s="14">
        <f t="shared" si="2"/>
        <v>0.42734007385981321</v>
      </c>
      <c r="O10" s="14">
        <f t="shared" si="3"/>
        <v>0.42734007385981321</v>
      </c>
      <c r="P10" s="34"/>
      <c r="Q10" s="34" t="b">
        <f>+A10=datos!C5</f>
        <v>1</v>
      </c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 t="b">
        <f>+A11=datos!C6</f>
        <v>0</v>
      </c>
      <c r="R11" s="34"/>
    </row>
    <row r="12" spans="1:22" x14ac:dyDescent="0.25">
      <c r="A12" s="10" t="s">
        <v>48</v>
      </c>
      <c r="B12" s="11" t="s">
        <v>49</v>
      </c>
      <c r="C12" s="12">
        <f>+datos!Q6</f>
        <v>500000000</v>
      </c>
      <c r="D12" s="12">
        <f>+datos!R6</f>
        <v>0</v>
      </c>
      <c r="E12" s="12">
        <f>+datos!S6</f>
        <v>0</v>
      </c>
      <c r="F12" s="12">
        <f>+datos!T6</f>
        <v>500000000</v>
      </c>
      <c r="G12" s="12">
        <f>+datos!U6</f>
        <v>0</v>
      </c>
      <c r="H12" s="12">
        <f>+datos!V6</f>
        <v>500000000</v>
      </c>
      <c r="I12" s="12">
        <f>+datos!W6</f>
        <v>0</v>
      </c>
      <c r="J12" s="12">
        <f>+datos!X6</f>
        <v>210993500</v>
      </c>
      <c r="K12" s="12">
        <f>+datos!Y6</f>
        <v>210993500</v>
      </c>
      <c r="L12" s="12">
        <f>+datos!Z6</f>
        <v>210993500</v>
      </c>
      <c r="M12" s="12">
        <f>+datos!AA6</f>
        <v>210993500</v>
      </c>
      <c r="N12" s="14">
        <f t="shared" si="2"/>
        <v>0.421987</v>
      </c>
      <c r="O12" s="14">
        <f t="shared" si="3"/>
        <v>0.421987</v>
      </c>
      <c r="P12" s="34"/>
      <c r="Q12" s="34" t="b">
        <f>+A12=datos!C6</f>
        <v>1</v>
      </c>
      <c r="R12" s="34"/>
    </row>
    <row r="13" spans="1:22" x14ac:dyDescent="0.25">
      <c r="A13" s="10" t="s">
        <v>50</v>
      </c>
      <c r="B13" s="11" t="s">
        <v>51</v>
      </c>
      <c r="C13" s="12">
        <f>+datos!Q7</f>
        <v>20000000</v>
      </c>
      <c r="D13" s="12">
        <f>+datos!R7</f>
        <v>0</v>
      </c>
      <c r="E13" s="12">
        <f>+datos!S7</f>
        <v>0</v>
      </c>
      <c r="F13" s="12">
        <f>+datos!T7</f>
        <v>20000000</v>
      </c>
      <c r="G13" s="12">
        <f>+datos!U7</f>
        <v>0</v>
      </c>
      <c r="H13" s="12">
        <f>+datos!V7</f>
        <v>20000000</v>
      </c>
      <c r="I13" s="12">
        <f>+datos!W7</f>
        <v>0</v>
      </c>
      <c r="J13" s="12">
        <f>+datos!X7</f>
        <v>5653583</v>
      </c>
      <c r="K13" s="12">
        <f>+datos!Y7</f>
        <v>5653583</v>
      </c>
      <c r="L13" s="12">
        <f>+datos!Z7</f>
        <v>5653583</v>
      </c>
      <c r="M13" s="12">
        <f>+datos!AA7</f>
        <v>5653583</v>
      </c>
      <c r="N13" s="14">
        <f t="shared" si="2"/>
        <v>0.28267914999999999</v>
      </c>
      <c r="O13" s="14">
        <f t="shared" si="3"/>
        <v>0.28267914999999999</v>
      </c>
      <c r="P13" s="34"/>
      <c r="Q13" s="34" t="b">
        <f>+A13=datos!C7</f>
        <v>1</v>
      </c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 t="b">
        <f>+A14=datos!C8</f>
        <v>0</v>
      </c>
      <c r="R14" s="34"/>
    </row>
    <row r="15" spans="1:22" x14ac:dyDescent="0.25">
      <c r="A15" s="10" t="s">
        <v>53</v>
      </c>
      <c r="B15" s="11" t="s">
        <v>13</v>
      </c>
      <c r="C15" s="12">
        <f>+datos!Q8</f>
        <v>350000000</v>
      </c>
      <c r="D15" s="12">
        <f>+datos!R8</f>
        <v>0</v>
      </c>
      <c r="E15" s="12">
        <f>+datos!S8</f>
        <v>0</v>
      </c>
      <c r="F15" s="12">
        <f>+datos!T8</f>
        <v>350000000</v>
      </c>
      <c r="G15" s="12">
        <f>+datos!U8</f>
        <v>0</v>
      </c>
      <c r="H15" s="12">
        <f>+datos!V8</f>
        <v>350000000</v>
      </c>
      <c r="I15" s="12">
        <f>+datos!W8</f>
        <v>0</v>
      </c>
      <c r="J15" s="12">
        <f>+datos!X8</f>
        <v>11993151</v>
      </c>
      <c r="K15" s="12">
        <f>+datos!Y8</f>
        <v>11993151</v>
      </c>
      <c r="L15" s="12">
        <f>+datos!Z8</f>
        <v>11993151</v>
      </c>
      <c r="M15" s="12">
        <f>+datos!AA8</f>
        <v>11993151</v>
      </c>
      <c r="N15" s="14">
        <f t="shared" si="2"/>
        <v>3.4266145714285712E-2</v>
      </c>
      <c r="O15" s="14">
        <f t="shared" si="3"/>
        <v>3.4266145714285712E-2</v>
      </c>
      <c r="P15" s="34"/>
      <c r="Q15" s="34" t="b">
        <f>+A15=datos!C8</f>
        <v>1</v>
      </c>
      <c r="R15" s="34"/>
    </row>
    <row r="16" spans="1:22" x14ac:dyDescent="0.25">
      <c r="A16" s="10" t="s">
        <v>54</v>
      </c>
      <c r="B16" s="11" t="s">
        <v>55</v>
      </c>
      <c r="C16" s="12">
        <f>+datos!Q9</f>
        <v>300000000</v>
      </c>
      <c r="D16" s="12">
        <f>+datos!R9</f>
        <v>0</v>
      </c>
      <c r="E16" s="12">
        <f>+datos!S9</f>
        <v>0</v>
      </c>
      <c r="F16" s="12">
        <f>+datos!T9</f>
        <v>300000000</v>
      </c>
      <c r="G16" s="12">
        <f>+datos!U9</f>
        <v>0</v>
      </c>
      <c r="H16" s="12">
        <f>+datos!V9</f>
        <v>300000000</v>
      </c>
      <c r="I16" s="12">
        <f>+datos!W9</f>
        <v>0</v>
      </c>
      <c r="J16" s="12">
        <f>+datos!X9</f>
        <v>120317904</v>
      </c>
      <c r="K16" s="12">
        <f>+datos!Y9</f>
        <v>120317904</v>
      </c>
      <c r="L16" s="12">
        <f>+datos!Z9</f>
        <v>120317904</v>
      </c>
      <c r="M16" s="12">
        <f>+datos!AA9</f>
        <v>120317904</v>
      </c>
      <c r="N16" s="14">
        <f t="shared" si="2"/>
        <v>0.40105967999999997</v>
      </c>
      <c r="O16" s="14">
        <f t="shared" si="3"/>
        <v>0.40105967999999997</v>
      </c>
      <c r="P16" s="34"/>
      <c r="Q16" s="34" t="b">
        <f>+A16=datos!C9</f>
        <v>1</v>
      </c>
      <c r="R16" s="34"/>
    </row>
    <row r="17" spans="1:18" x14ac:dyDescent="0.25">
      <c r="A17" s="10" t="s">
        <v>56</v>
      </c>
      <c r="B17" s="11" t="s">
        <v>57</v>
      </c>
      <c r="C17" s="12">
        <f>+datos!Q10</f>
        <v>40000000</v>
      </c>
      <c r="D17" s="12">
        <f>+datos!R10</f>
        <v>0</v>
      </c>
      <c r="E17" s="12">
        <f>+datos!S10</f>
        <v>0</v>
      </c>
      <c r="F17" s="12">
        <f>+datos!T10</f>
        <v>40000000</v>
      </c>
      <c r="G17" s="12">
        <f>+datos!U10</f>
        <v>0</v>
      </c>
      <c r="H17" s="12">
        <f>+datos!V10</f>
        <v>40000000</v>
      </c>
      <c r="I17" s="12">
        <f>+datos!W10</f>
        <v>0</v>
      </c>
      <c r="J17" s="12">
        <f>+datos!X10</f>
        <v>13274241</v>
      </c>
      <c r="K17" s="12">
        <f>+datos!Y10</f>
        <v>13274241</v>
      </c>
      <c r="L17" s="12">
        <f>+datos!Z10</f>
        <v>13274241</v>
      </c>
      <c r="M17" s="12">
        <f>+datos!AA10</f>
        <v>13274241</v>
      </c>
      <c r="N17" s="14">
        <f t="shared" si="2"/>
        <v>0.331856025</v>
      </c>
      <c r="O17" s="14">
        <f t="shared" si="3"/>
        <v>0.331856025</v>
      </c>
      <c r="P17" s="34"/>
      <c r="Q17" s="34" t="b">
        <f>+A17=datos!C10</f>
        <v>1</v>
      </c>
      <c r="R17" s="34"/>
    </row>
    <row r="18" spans="1:18" x14ac:dyDescent="0.25">
      <c r="A18" s="10" t="s">
        <v>58</v>
      </c>
      <c r="B18" s="11" t="s">
        <v>15</v>
      </c>
      <c r="C18" s="12">
        <f>+datos!Q11</f>
        <v>800000000</v>
      </c>
      <c r="D18" s="12">
        <f>+datos!R11</f>
        <v>0</v>
      </c>
      <c r="E18" s="12">
        <f>+datos!S11</f>
        <v>0</v>
      </c>
      <c r="F18" s="12">
        <f>+datos!T11</f>
        <v>800000000</v>
      </c>
      <c r="G18" s="12">
        <f>+datos!U11</f>
        <v>0</v>
      </c>
      <c r="H18" s="12">
        <f>+datos!V11</f>
        <v>800000000</v>
      </c>
      <c r="I18" s="12">
        <f>+datos!W11</f>
        <v>0</v>
      </c>
      <c r="J18" s="12">
        <f>+datos!X11</f>
        <v>7217599</v>
      </c>
      <c r="K18" s="12">
        <f>+datos!Y11</f>
        <v>7217599</v>
      </c>
      <c r="L18" s="12">
        <f>+datos!Z11</f>
        <v>7217599</v>
      </c>
      <c r="M18" s="12">
        <f>+datos!AA11</f>
        <v>7217599</v>
      </c>
      <c r="N18" s="14">
        <f t="shared" si="2"/>
        <v>9.0219987499999994E-3</v>
      </c>
      <c r="O18" s="14">
        <f t="shared" si="3"/>
        <v>9.0219987499999994E-3</v>
      </c>
      <c r="P18" s="34"/>
      <c r="Q18" s="34" t="b">
        <f>+A18=datos!C11</f>
        <v>1</v>
      </c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f>+datos!Q12</f>
        <v>400000000</v>
      </c>
      <c r="D19" s="12">
        <f>+datos!R12</f>
        <v>0</v>
      </c>
      <c r="E19" s="12">
        <f>+datos!S12</f>
        <v>0</v>
      </c>
      <c r="F19" s="12">
        <f>+datos!T12</f>
        <v>400000000</v>
      </c>
      <c r="G19" s="12">
        <f>+datos!U12</f>
        <v>0</v>
      </c>
      <c r="H19" s="12">
        <f>+datos!V12</f>
        <v>400000000</v>
      </c>
      <c r="I19" s="12">
        <f>+datos!W12</f>
        <v>0</v>
      </c>
      <c r="J19" s="12">
        <f>+datos!X12</f>
        <v>73881531</v>
      </c>
      <c r="K19" s="12">
        <f>+datos!Y12</f>
        <v>73881531</v>
      </c>
      <c r="L19" s="12">
        <f>+datos!Z12</f>
        <v>73881531</v>
      </c>
      <c r="M19" s="12">
        <f>+datos!AA12</f>
        <v>73881531</v>
      </c>
      <c r="N19" s="14">
        <f t="shared" si="2"/>
        <v>0.1847038275</v>
      </c>
      <c r="O19" s="14">
        <f t="shared" si="3"/>
        <v>0.1847038275</v>
      </c>
      <c r="P19" s="34"/>
      <c r="Q19" s="34" t="b">
        <f>+A19=datos!C12</f>
        <v>1</v>
      </c>
      <c r="R19" s="34"/>
    </row>
    <row r="20" spans="1:18" s="20" customFormat="1" ht="13.5" customHeight="1" x14ac:dyDescent="0.25">
      <c r="A20" s="10" t="s">
        <v>291</v>
      </c>
      <c r="B20" s="11" t="s">
        <v>292</v>
      </c>
      <c r="C20" s="12">
        <f>+datos!Q13</f>
        <v>10000000</v>
      </c>
      <c r="D20" s="12">
        <f>+datos!R13</f>
        <v>0</v>
      </c>
      <c r="E20" s="12">
        <f>+datos!S13</f>
        <v>0</v>
      </c>
      <c r="F20" s="12">
        <f>+datos!T13</f>
        <v>10000000</v>
      </c>
      <c r="G20" s="12">
        <f>+datos!U13</f>
        <v>0</v>
      </c>
      <c r="H20" s="12">
        <f>+datos!V13</f>
        <v>10000000</v>
      </c>
      <c r="I20" s="12">
        <f>+datos!W13</f>
        <v>0</v>
      </c>
      <c r="J20" s="12">
        <f>+datos!X13</f>
        <v>3983879</v>
      </c>
      <c r="K20" s="12">
        <f>+datos!Y13</f>
        <v>3983879</v>
      </c>
      <c r="L20" s="12">
        <f>+datos!Z13</f>
        <v>3983879</v>
      </c>
      <c r="M20" s="12">
        <f>+datos!AA13</f>
        <v>3983879</v>
      </c>
      <c r="N20" s="14">
        <f t="shared" si="2"/>
        <v>0.39838790000000002</v>
      </c>
      <c r="O20" s="14">
        <f t="shared" si="3"/>
        <v>0.39838790000000002</v>
      </c>
      <c r="P20" s="34"/>
      <c r="Q20" s="34" t="b">
        <f>+A20=datos!C13</f>
        <v>1</v>
      </c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3819679000</v>
      </c>
      <c r="G21" s="17">
        <f t="shared" ref="G21:H21" si="8">SUM(G22:G30)</f>
        <v>0</v>
      </c>
      <c r="H21" s="17">
        <f t="shared" si="8"/>
        <v>3819679000</v>
      </c>
      <c r="I21" s="18">
        <f>+F21-G21-H21</f>
        <v>0</v>
      </c>
      <c r="J21" s="17">
        <f t="shared" ref="J21" si="9">SUM(J22:J30)</f>
        <v>1519020716</v>
      </c>
      <c r="K21" s="17">
        <f t="shared" ref="K21:M21" si="10">SUM(K22:K30)</f>
        <v>1519020716</v>
      </c>
      <c r="L21" s="17">
        <f t="shared" si="10"/>
        <v>1519020716</v>
      </c>
      <c r="M21" s="17">
        <f t="shared" si="10"/>
        <v>1519020716</v>
      </c>
      <c r="N21" s="19">
        <f t="shared" si="2"/>
        <v>0.39768281994377014</v>
      </c>
      <c r="O21" s="19">
        <f t="shared" si="3"/>
        <v>0.39768281994377014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f>+datos!Q14</f>
        <v>1130000000</v>
      </c>
      <c r="D22" s="12">
        <f>+datos!R14</f>
        <v>0</v>
      </c>
      <c r="E22" s="12">
        <f>+datos!S14</f>
        <v>0</v>
      </c>
      <c r="F22" s="12">
        <f>+datos!T14</f>
        <v>1130000000</v>
      </c>
      <c r="G22" s="12">
        <f>+datos!U14</f>
        <v>0</v>
      </c>
      <c r="H22" s="12">
        <f>+datos!V14</f>
        <v>1130000000</v>
      </c>
      <c r="I22" s="12">
        <f>+datos!W14</f>
        <v>0</v>
      </c>
      <c r="J22" s="12">
        <f>+datos!X14</f>
        <v>475408753</v>
      </c>
      <c r="K22" s="12">
        <f>+datos!Y14</f>
        <v>475408753</v>
      </c>
      <c r="L22" s="12">
        <f>+datos!Z14</f>
        <v>475408753</v>
      </c>
      <c r="M22" s="12">
        <f>+datos!AA14</f>
        <v>475408753</v>
      </c>
      <c r="N22" s="14">
        <f t="shared" si="2"/>
        <v>0.42071571061946905</v>
      </c>
      <c r="O22" s="14">
        <f t="shared" si="3"/>
        <v>0.42071571061946905</v>
      </c>
      <c r="P22" s="34"/>
      <c r="Q22" s="34" t="b">
        <f>+A22=datos!C14</f>
        <v>1</v>
      </c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f>+datos!Q15</f>
        <v>800000000</v>
      </c>
      <c r="D23" s="12">
        <f>+datos!R15</f>
        <v>0</v>
      </c>
      <c r="E23" s="12">
        <f>+datos!S15</f>
        <v>0</v>
      </c>
      <c r="F23" s="12">
        <f>+datos!T15</f>
        <v>800000000</v>
      </c>
      <c r="G23" s="12">
        <f>+datos!U15</f>
        <v>0</v>
      </c>
      <c r="H23" s="12">
        <f>+datos!V15</f>
        <v>800000000</v>
      </c>
      <c r="I23" s="12">
        <f>+datos!W15</f>
        <v>0</v>
      </c>
      <c r="J23" s="12">
        <f>+datos!X15</f>
        <v>336753753</v>
      </c>
      <c r="K23" s="12">
        <f>+datos!Y15</f>
        <v>336753753</v>
      </c>
      <c r="L23" s="12">
        <f>+datos!Z15</f>
        <v>336753753</v>
      </c>
      <c r="M23" s="12">
        <f>+datos!AA15</f>
        <v>336753753</v>
      </c>
      <c r="N23" s="14">
        <f t="shared" si="2"/>
        <v>0.42094219124999999</v>
      </c>
      <c r="O23" s="14">
        <f t="shared" si="3"/>
        <v>0.42094219124999999</v>
      </c>
      <c r="P23" s="34"/>
      <c r="Q23" s="34" t="b">
        <f>+A23=datos!C15</f>
        <v>1</v>
      </c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f>+datos!Q16</f>
        <v>919679000</v>
      </c>
      <c r="D24" s="12">
        <f>+datos!R16</f>
        <v>0</v>
      </c>
      <c r="E24" s="12">
        <f>+datos!S16</f>
        <v>0</v>
      </c>
      <c r="F24" s="12">
        <f>+datos!T16</f>
        <v>919679000</v>
      </c>
      <c r="G24" s="12">
        <f>+datos!U16</f>
        <v>0</v>
      </c>
      <c r="H24" s="12">
        <f>+datos!V16</f>
        <v>919679000</v>
      </c>
      <c r="I24" s="12">
        <f>+datos!W16</f>
        <v>0</v>
      </c>
      <c r="J24" s="12">
        <f>+datos!X16</f>
        <v>343671210</v>
      </c>
      <c r="K24" s="12">
        <f>+datos!Y16</f>
        <v>343671210</v>
      </c>
      <c r="L24" s="12">
        <f>+datos!Z16</f>
        <v>343671210</v>
      </c>
      <c r="M24" s="12">
        <f>+datos!AA16</f>
        <v>343671210</v>
      </c>
      <c r="N24" s="14">
        <f t="shared" si="2"/>
        <v>0.37368604697943519</v>
      </c>
      <c r="O24" s="14">
        <f t="shared" si="3"/>
        <v>0.37368604697943519</v>
      </c>
      <c r="P24" s="34"/>
      <c r="Q24" s="34" t="b">
        <f>+A24=datos!C16</f>
        <v>1</v>
      </c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f>+datos!Q17</f>
        <v>400000000</v>
      </c>
      <c r="D25" s="12">
        <f>+datos!R17</f>
        <v>0</v>
      </c>
      <c r="E25" s="12">
        <f>+datos!S17</f>
        <v>0</v>
      </c>
      <c r="F25" s="12">
        <f>+datos!T17</f>
        <v>400000000</v>
      </c>
      <c r="G25" s="12">
        <f>+datos!U17</f>
        <v>0</v>
      </c>
      <c r="H25" s="12">
        <f>+datos!V17</f>
        <v>400000000</v>
      </c>
      <c r="I25" s="12">
        <f>+datos!W17</f>
        <v>0</v>
      </c>
      <c r="J25" s="12">
        <f>+datos!X17</f>
        <v>152049600</v>
      </c>
      <c r="K25" s="12">
        <f>+datos!Y17</f>
        <v>152049600</v>
      </c>
      <c r="L25" s="12">
        <f>+datos!Z17</f>
        <v>152049600</v>
      </c>
      <c r="M25" s="12">
        <f>+datos!AA17</f>
        <v>152049600</v>
      </c>
      <c r="N25" s="14">
        <f t="shared" si="2"/>
        <v>0.38012400000000002</v>
      </c>
      <c r="O25" s="14">
        <f t="shared" si="3"/>
        <v>0.38012400000000002</v>
      </c>
      <c r="P25" s="34"/>
      <c r="Q25" s="34" t="b">
        <f>+A25=datos!C17</f>
        <v>1</v>
      </c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f>+datos!Q18</f>
        <v>60000000</v>
      </c>
      <c r="D26" s="12">
        <f>+datos!R18</f>
        <v>0</v>
      </c>
      <c r="E26" s="12">
        <f>+datos!S18</f>
        <v>0</v>
      </c>
      <c r="F26" s="12">
        <f>+datos!T18</f>
        <v>60000000</v>
      </c>
      <c r="G26" s="12">
        <f>+datos!U18</f>
        <v>0</v>
      </c>
      <c r="H26" s="12">
        <f>+datos!V18</f>
        <v>60000000</v>
      </c>
      <c r="I26" s="12">
        <f>+datos!W18</f>
        <v>0</v>
      </c>
      <c r="J26" s="12">
        <f>+datos!X18</f>
        <v>20958100</v>
      </c>
      <c r="K26" s="12">
        <f>+datos!Y18</f>
        <v>20958100</v>
      </c>
      <c r="L26" s="12">
        <f>+datos!Z18</f>
        <v>20958100</v>
      </c>
      <c r="M26" s="12">
        <f>+datos!AA18</f>
        <v>20958100</v>
      </c>
      <c r="N26" s="14">
        <f t="shared" si="2"/>
        <v>0.34930166666666668</v>
      </c>
      <c r="O26" s="14">
        <f t="shared" si="3"/>
        <v>0.34930166666666668</v>
      </c>
      <c r="P26" s="34"/>
      <c r="Q26" s="34" t="b">
        <f>+A26=datos!C18</f>
        <v>1</v>
      </c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f>+datos!Q19</f>
        <v>300000000</v>
      </c>
      <c r="D27" s="12">
        <f>+datos!R19</f>
        <v>0</v>
      </c>
      <c r="E27" s="12">
        <f>+datos!S19</f>
        <v>0</v>
      </c>
      <c r="F27" s="12">
        <f>+datos!T19</f>
        <v>300000000</v>
      </c>
      <c r="G27" s="12">
        <f>+datos!U19</f>
        <v>0</v>
      </c>
      <c r="H27" s="12">
        <f>+datos!V19</f>
        <v>300000000</v>
      </c>
      <c r="I27" s="12">
        <f>+datos!W19</f>
        <v>0</v>
      </c>
      <c r="J27" s="12">
        <f>+datos!X19</f>
        <v>114047700</v>
      </c>
      <c r="K27" s="12">
        <f>+datos!Y19</f>
        <v>114047700</v>
      </c>
      <c r="L27" s="12">
        <f>+datos!Z19</f>
        <v>114047700</v>
      </c>
      <c r="M27" s="12">
        <f>+datos!AA19</f>
        <v>114047700</v>
      </c>
      <c r="N27" s="14">
        <f t="shared" si="2"/>
        <v>0.38015900000000002</v>
      </c>
      <c r="O27" s="14">
        <f t="shared" si="3"/>
        <v>0.38015900000000002</v>
      </c>
      <c r="P27" s="34"/>
      <c r="Q27" s="34" t="b">
        <f>+A27=datos!C19</f>
        <v>1</v>
      </c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f>+datos!Q20</f>
        <v>55000000</v>
      </c>
      <c r="D28" s="12">
        <f>+datos!R20</f>
        <v>0</v>
      </c>
      <c r="E28" s="12">
        <f>+datos!S20</f>
        <v>0</v>
      </c>
      <c r="F28" s="12">
        <f>+datos!T20</f>
        <v>55000000</v>
      </c>
      <c r="G28" s="12">
        <f>+datos!U20</f>
        <v>0</v>
      </c>
      <c r="H28" s="12">
        <f>+datos!V20</f>
        <v>55000000</v>
      </c>
      <c r="I28" s="12">
        <f>+datos!W20</f>
        <v>0</v>
      </c>
      <c r="J28" s="12">
        <f>+datos!X20</f>
        <v>19044200</v>
      </c>
      <c r="K28" s="12">
        <f>+datos!Y20</f>
        <v>19044200</v>
      </c>
      <c r="L28" s="12">
        <f>+datos!Z20</f>
        <v>19044200</v>
      </c>
      <c r="M28" s="12">
        <f>+datos!AA20</f>
        <v>19044200</v>
      </c>
      <c r="N28" s="14">
        <f t="shared" si="2"/>
        <v>0.3462581818181818</v>
      </c>
      <c r="O28" s="14">
        <f t="shared" si="3"/>
        <v>0.3462581818181818</v>
      </c>
      <c r="P28" s="34"/>
      <c r="Q28" s="34" t="b">
        <f>+A28=datos!C20</f>
        <v>1</v>
      </c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f>+datos!Q21</f>
        <v>55000000</v>
      </c>
      <c r="D29" s="12">
        <f>+datos!R21</f>
        <v>0</v>
      </c>
      <c r="E29" s="12">
        <f>+datos!S21</f>
        <v>0</v>
      </c>
      <c r="F29" s="12">
        <f>+datos!T21</f>
        <v>55000000</v>
      </c>
      <c r="G29" s="12">
        <f>+datos!U21</f>
        <v>0</v>
      </c>
      <c r="H29" s="12">
        <f>+datos!V21</f>
        <v>55000000</v>
      </c>
      <c r="I29" s="12">
        <f>+datos!W21</f>
        <v>0</v>
      </c>
      <c r="J29" s="12">
        <f>+datos!X21</f>
        <v>19044200</v>
      </c>
      <c r="K29" s="12">
        <f>+datos!Y21</f>
        <v>19044200</v>
      </c>
      <c r="L29" s="12">
        <f>+datos!Z21</f>
        <v>19044200</v>
      </c>
      <c r="M29" s="12">
        <f>+datos!AA21</f>
        <v>19044200</v>
      </c>
      <c r="N29" s="14">
        <f t="shared" si="2"/>
        <v>0.3462581818181818</v>
      </c>
      <c r="O29" s="14">
        <f t="shared" si="3"/>
        <v>0.3462581818181818</v>
      </c>
      <c r="P29" s="34"/>
      <c r="Q29" s="34" t="b">
        <f>+A29=datos!C21</f>
        <v>1</v>
      </c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f>+datos!Q22</f>
        <v>100000000</v>
      </c>
      <c r="D30" s="12">
        <f>+datos!R22</f>
        <v>0</v>
      </c>
      <c r="E30" s="12">
        <f>+datos!S22</f>
        <v>0</v>
      </c>
      <c r="F30" s="12">
        <f>+datos!T22</f>
        <v>100000000</v>
      </c>
      <c r="G30" s="12">
        <f>+datos!U22</f>
        <v>0</v>
      </c>
      <c r="H30" s="12">
        <f>+datos!V22</f>
        <v>100000000</v>
      </c>
      <c r="I30" s="12">
        <f>+datos!W22</f>
        <v>0</v>
      </c>
      <c r="J30" s="12">
        <f>+datos!X22</f>
        <v>38043200</v>
      </c>
      <c r="K30" s="12">
        <f>+datos!Y22</f>
        <v>38043200</v>
      </c>
      <c r="L30" s="12">
        <f>+datos!Z22</f>
        <v>38043200</v>
      </c>
      <c r="M30" s="12">
        <f>+datos!AA22</f>
        <v>38043200</v>
      </c>
      <c r="N30" s="14">
        <f t="shared" si="2"/>
        <v>0.38043199999999999</v>
      </c>
      <c r="O30" s="14">
        <f t="shared" si="3"/>
        <v>0.38043199999999999</v>
      </c>
      <c r="P30" s="34"/>
      <c r="Q30" s="34" t="b">
        <f>+A30=datos!C22</f>
        <v>1</v>
      </c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1">SUM(D32:D36)</f>
        <v>0</v>
      </c>
      <c r="E31" s="17">
        <f t="shared" si="11"/>
        <v>0</v>
      </c>
      <c r="F31" s="18">
        <f t="shared" si="4"/>
        <v>1841597000</v>
      </c>
      <c r="G31" s="17">
        <f t="shared" ref="G31:H31" si="12">SUM(G32:G36)</f>
        <v>0</v>
      </c>
      <c r="H31" s="17">
        <f t="shared" si="12"/>
        <v>1841597000</v>
      </c>
      <c r="I31" s="18">
        <f>+F31-G31-H31</f>
        <v>0</v>
      </c>
      <c r="J31" s="17">
        <f t="shared" ref="J31" si="13">SUM(J32:J36)</f>
        <v>255369221</v>
      </c>
      <c r="K31" s="17">
        <f t="shared" ref="K31:M31" si="14">SUM(K32:K36)</f>
        <v>255369221</v>
      </c>
      <c r="L31" s="17">
        <f t="shared" si="14"/>
        <v>255369221</v>
      </c>
      <c r="M31" s="17">
        <f t="shared" si="14"/>
        <v>255369221</v>
      </c>
      <c r="N31" s="19">
        <f t="shared" si="2"/>
        <v>0.13866726596535506</v>
      </c>
      <c r="O31" s="19">
        <f t="shared" si="3"/>
        <v>0.13866726596535506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f>+datos!Q23</f>
        <v>941597000</v>
      </c>
      <c r="D32" s="12">
        <f>+datos!R23</f>
        <v>0</v>
      </c>
      <c r="E32" s="12">
        <f>+datos!S23</f>
        <v>0</v>
      </c>
      <c r="F32" s="12">
        <f>+datos!T23</f>
        <v>941597000</v>
      </c>
      <c r="G32" s="12">
        <f>+datos!U23</f>
        <v>0</v>
      </c>
      <c r="H32" s="12">
        <f>+datos!V23</f>
        <v>941597000</v>
      </c>
      <c r="I32" s="12">
        <f>+datos!W23</f>
        <v>0</v>
      </c>
      <c r="J32" s="12">
        <f>+datos!X23</f>
        <v>89769320</v>
      </c>
      <c r="K32" s="12">
        <f>+datos!Y23</f>
        <v>89769320</v>
      </c>
      <c r="L32" s="12">
        <f>+datos!Z23</f>
        <v>89769320</v>
      </c>
      <c r="M32" s="12">
        <f>+datos!AA23</f>
        <v>89769320</v>
      </c>
      <c r="N32" s="14">
        <f t="shared" si="2"/>
        <v>9.5337304600588146E-2</v>
      </c>
      <c r="O32" s="14">
        <f t="shared" si="3"/>
        <v>9.5337304600588146E-2</v>
      </c>
      <c r="P32" s="34"/>
      <c r="Q32" s="34" t="b">
        <f>+A32=datos!C23</f>
        <v>1</v>
      </c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f>+datos!Q24</f>
        <v>400000000</v>
      </c>
      <c r="D33" s="12">
        <f>+datos!R24</f>
        <v>0</v>
      </c>
      <c r="E33" s="12">
        <f>+datos!S24</f>
        <v>0</v>
      </c>
      <c r="F33" s="12">
        <f>+datos!T24</f>
        <v>400000000</v>
      </c>
      <c r="G33" s="12">
        <f>+datos!U24</f>
        <v>0</v>
      </c>
      <c r="H33" s="12">
        <f>+datos!V24</f>
        <v>400000000</v>
      </c>
      <c r="I33" s="12">
        <f>+datos!W24</f>
        <v>0</v>
      </c>
      <c r="J33" s="12">
        <f>+datos!X24</f>
        <v>22948207</v>
      </c>
      <c r="K33" s="12">
        <f>+datos!Y24</f>
        <v>22948207</v>
      </c>
      <c r="L33" s="12">
        <f>+datos!Z24</f>
        <v>22948207</v>
      </c>
      <c r="M33" s="12">
        <f>+datos!AA24</f>
        <v>22948207</v>
      </c>
      <c r="N33" s="14">
        <f t="shared" si="2"/>
        <v>5.7370517500000003E-2</v>
      </c>
      <c r="O33" s="14">
        <f t="shared" si="3"/>
        <v>5.7370517500000003E-2</v>
      </c>
      <c r="P33" s="34"/>
      <c r="Q33" s="34" t="b">
        <f>+A33=datos!C24</f>
        <v>1</v>
      </c>
      <c r="R33" s="34"/>
    </row>
    <row r="34" spans="1:22" x14ac:dyDescent="0.25">
      <c r="A34" s="10" t="s">
        <v>83</v>
      </c>
      <c r="B34" s="11" t="s">
        <v>84</v>
      </c>
      <c r="C34" s="12">
        <f>+datos!Q25</f>
        <v>100000000</v>
      </c>
      <c r="D34" s="12">
        <f>+datos!R25</f>
        <v>0</v>
      </c>
      <c r="E34" s="12">
        <f>+datos!S25</f>
        <v>0</v>
      </c>
      <c r="F34" s="12">
        <f>+datos!T25</f>
        <v>100000000</v>
      </c>
      <c r="G34" s="12">
        <f>+datos!U25</f>
        <v>0</v>
      </c>
      <c r="H34" s="12">
        <f>+datos!V25</f>
        <v>100000000</v>
      </c>
      <c r="I34" s="12">
        <f>+datos!W25</f>
        <v>0</v>
      </c>
      <c r="J34" s="12">
        <f>+datos!X25</f>
        <v>8317411</v>
      </c>
      <c r="K34" s="12">
        <f>+datos!Y25</f>
        <v>8317411</v>
      </c>
      <c r="L34" s="12">
        <f>+datos!Z25</f>
        <v>8317411</v>
      </c>
      <c r="M34" s="12">
        <f>+datos!AA25</f>
        <v>8317411</v>
      </c>
      <c r="N34" s="14">
        <f t="shared" si="2"/>
        <v>8.3174109999999996E-2</v>
      </c>
      <c r="O34" s="14">
        <f t="shared" si="3"/>
        <v>8.3174109999999996E-2</v>
      </c>
      <c r="P34" s="34"/>
      <c r="Q34" s="34" t="b">
        <f>+A34=datos!C25</f>
        <v>1</v>
      </c>
      <c r="R34" s="34"/>
    </row>
    <row r="35" spans="1:22" x14ac:dyDescent="0.25">
      <c r="A35" s="10" t="s">
        <v>85</v>
      </c>
      <c r="B35" s="11" t="s">
        <v>86</v>
      </c>
      <c r="C35" s="12">
        <f>+datos!Q26</f>
        <v>250000000</v>
      </c>
      <c r="D35" s="12">
        <f>+datos!R26</f>
        <v>0</v>
      </c>
      <c r="E35" s="12">
        <f>+datos!S26</f>
        <v>0</v>
      </c>
      <c r="F35" s="12">
        <f>+datos!T26</f>
        <v>250000000</v>
      </c>
      <c r="G35" s="12">
        <f>+datos!U26</f>
        <v>0</v>
      </c>
      <c r="H35" s="12">
        <f>+datos!V26</f>
        <v>250000000</v>
      </c>
      <c r="I35" s="12">
        <f>+datos!W26</f>
        <v>0</v>
      </c>
      <c r="J35" s="12">
        <f>+datos!X26</f>
        <v>94761477</v>
      </c>
      <c r="K35" s="12">
        <f>+datos!Y26</f>
        <v>94761477</v>
      </c>
      <c r="L35" s="12">
        <f>+datos!Z26</f>
        <v>94761477</v>
      </c>
      <c r="M35" s="12">
        <f>+datos!AA26</f>
        <v>94761477</v>
      </c>
      <c r="N35" s="14">
        <f t="shared" si="2"/>
        <v>0.37904590799999999</v>
      </c>
      <c r="O35" s="14">
        <f t="shared" si="3"/>
        <v>0.37904590799999999</v>
      </c>
      <c r="P35" s="34"/>
      <c r="Q35" s="34" t="b">
        <f>+A35=datos!C26</f>
        <v>1</v>
      </c>
      <c r="R35" s="34"/>
    </row>
    <row r="36" spans="1:22" x14ac:dyDescent="0.25">
      <c r="A36" s="10" t="s">
        <v>87</v>
      </c>
      <c r="B36" s="11" t="s">
        <v>88</v>
      </c>
      <c r="C36" s="12">
        <f>+datos!Q27</f>
        <v>150000000</v>
      </c>
      <c r="D36" s="12">
        <f>+datos!R27</f>
        <v>0</v>
      </c>
      <c r="E36" s="12">
        <f>+datos!S27</f>
        <v>0</v>
      </c>
      <c r="F36" s="12">
        <f>+datos!T27</f>
        <v>150000000</v>
      </c>
      <c r="G36" s="12">
        <f>+datos!U27</f>
        <v>0</v>
      </c>
      <c r="H36" s="12">
        <f>+datos!V27</f>
        <v>150000000</v>
      </c>
      <c r="I36" s="12">
        <f>+datos!W27</f>
        <v>0</v>
      </c>
      <c r="J36" s="12">
        <f>+datos!X27</f>
        <v>39572806</v>
      </c>
      <c r="K36" s="12">
        <f>+datos!Y27</f>
        <v>39572806</v>
      </c>
      <c r="L36" s="12">
        <f>+datos!Z27</f>
        <v>39572806</v>
      </c>
      <c r="M36" s="12">
        <f>+datos!AA27</f>
        <v>39572806</v>
      </c>
      <c r="N36" s="14">
        <f t="shared" si="2"/>
        <v>0.26381870666666668</v>
      </c>
      <c r="O36" s="14">
        <f t="shared" si="3"/>
        <v>0.26381870666666668</v>
      </c>
      <c r="P36" s="34"/>
      <c r="Q36" s="34" t="b">
        <f>+A36=datos!C27</f>
        <v>1</v>
      </c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f>260000000+461115000</f>
        <v>721115000</v>
      </c>
      <c r="F37" s="13">
        <f>+C37+D37-E37+0.0001</f>
        <v>1E-4</v>
      </c>
      <c r="G37" s="12">
        <v>0</v>
      </c>
      <c r="H37" s="12">
        <v>0</v>
      </c>
      <c r="I37" s="13">
        <f t="shared" si="5"/>
        <v>1E-4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 t="b">
        <f>+A37=datos!C28</f>
        <v>0</v>
      </c>
      <c r="R37" s="34"/>
    </row>
    <row r="38" spans="1:22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73" t="s">
        <v>23</v>
      </c>
      <c r="B39" s="73"/>
      <c r="C39" s="7">
        <f>+C40+C44</f>
        <v>9788298000</v>
      </c>
      <c r="D39" s="7">
        <f t="shared" ref="D39:M39" si="15">+D40+D44</f>
        <v>2392787720</v>
      </c>
      <c r="E39" s="7">
        <f t="shared" si="15"/>
        <v>2418202120</v>
      </c>
      <c r="F39" s="7">
        <f t="shared" si="15"/>
        <v>9762883600</v>
      </c>
      <c r="G39" s="7">
        <f t="shared" si="15"/>
        <v>0</v>
      </c>
      <c r="H39" s="7">
        <f t="shared" si="15"/>
        <v>8367368991.0299997</v>
      </c>
      <c r="I39" s="7">
        <f t="shared" si="15"/>
        <v>1395514608.9700003</v>
      </c>
      <c r="J39" s="7">
        <f t="shared" si="15"/>
        <v>5686970665.7399998</v>
      </c>
      <c r="K39" s="7">
        <f t="shared" si="15"/>
        <v>2814014250.6300001</v>
      </c>
      <c r="L39" s="7">
        <f t="shared" si="15"/>
        <v>2814014250.6300001</v>
      </c>
      <c r="M39" s="7">
        <f t="shared" si="15"/>
        <v>2814014250.6300001</v>
      </c>
      <c r="N39" s="8">
        <f t="shared" si="2"/>
        <v>0.58250931781466697</v>
      </c>
      <c r="O39" s="9">
        <f t="shared" si="3"/>
        <v>0.28823597268229234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0</v>
      </c>
      <c r="E40" s="17">
        <f t="shared" si="16"/>
        <v>0</v>
      </c>
      <c r="F40" s="18">
        <f t="shared" ref="F40:F84" si="17">+C40+D40-E40</f>
        <v>136931000</v>
      </c>
      <c r="G40" s="17">
        <f t="shared" ref="G40:H40" si="18">+G41</f>
        <v>0</v>
      </c>
      <c r="H40" s="17">
        <f t="shared" si="18"/>
        <v>1749300</v>
      </c>
      <c r="I40" s="18">
        <f t="shared" ref="I40:I53" si="19">+F40-G40-H40</f>
        <v>135181700</v>
      </c>
      <c r="J40" s="17">
        <f t="shared" ref="J40:M40" si="20">+J41</f>
        <v>1749300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1.2775047286589597E-2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0</v>
      </c>
      <c r="E41" s="17">
        <f t="shared" si="21"/>
        <v>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1749300</v>
      </c>
      <c r="I41" s="18">
        <f t="shared" si="19"/>
        <v>135181700</v>
      </c>
      <c r="J41" s="17">
        <f t="shared" ref="J41:M41" si="23">SUM(J42:J43)</f>
        <v>1749300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1.2775047286589597E-2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222</v>
      </c>
      <c r="B42" s="11" t="s">
        <v>223</v>
      </c>
      <c r="C42" s="12">
        <f>+datos!Q28</f>
        <v>80000000</v>
      </c>
      <c r="D42" s="12">
        <f>+datos!R28</f>
        <v>0</v>
      </c>
      <c r="E42" s="12">
        <f>+datos!S28</f>
        <v>0</v>
      </c>
      <c r="F42" s="12">
        <f>+datos!T28</f>
        <v>80000000</v>
      </c>
      <c r="G42" s="12">
        <f>+datos!U28</f>
        <v>0</v>
      </c>
      <c r="H42" s="12">
        <f>+datos!V28</f>
        <v>0</v>
      </c>
      <c r="I42" s="12">
        <f>+datos!W28</f>
        <v>80000000</v>
      </c>
      <c r="J42" s="12">
        <f>+datos!X28</f>
        <v>0</v>
      </c>
      <c r="K42" s="12">
        <f>+datos!Y28</f>
        <v>0</v>
      </c>
      <c r="L42" s="12">
        <f>+datos!Z28</f>
        <v>0</v>
      </c>
      <c r="M42" s="12">
        <f>+datos!AA28</f>
        <v>0</v>
      </c>
      <c r="N42" s="14">
        <f t="shared" si="2"/>
        <v>0</v>
      </c>
      <c r="O42" s="14">
        <f t="shared" si="3"/>
        <v>0</v>
      </c>
      <c r="P42" s="34"/>
      <c r="Q42" s="34" t="b">
        <f>+A42=datos!C28</f>
        <v>1</v>
      </c>
      <c r="R42" s="34"/>
    </row>
    <row r="43" spans="1:22" x14ac:dyDescent="0.25">
      <c r="A43" s="10" t="s">
        <v>224</v>
      </c>
      <c r="B43" s="11" t="s">
        <v>225</v>
      </c>
      <c r="C43" s="12">
        <f>+datos!Q29</f>
        <v>56931000</v>
      </c>
      <c r="D43" s="12">
        <f>+datos!R29</f>
        <v>0</v>
      </c>
      <c r="E43" s="12">
        <f>+datos!S29</f>
        <v>0</v>
      </c>
      <c r="F43" s="12">
        <f>+datos!T29</f>
        <v>56931000</v>
      </c>
      <c r="G43" s="12">
        <f>+datos!U29</f>
        <v>0</v>
      </c>
      <c r="H43" s="12">
        <f>+datos!V29</f>
        <v>1749300</v>
      </c>
      <c r="I43" s="12">
        <f>+datos!W29</f>
        <v>55181700</v>
      </c>
      <c r="J43" s="12">
        <f>+datos!X29</f>
        <v>1749300</v>
      </c>
      <c r="K43" s="12">
        <f>+datos!Y29</f>
        <v>0</v>
      </c>
      <c r="L43" s="12">
        <f>+datos!Z29</f>
        <v>0</v>
      </c>
      <c r="M43" s="12">
        <f>+datos!AA29</f>
        <v>0</v>
      </c>
      <c r="N43" s="14">
        <f t="shared" si="2"/>
        <v>3.0726669125783843E-2</v>
      </c>
      <c r="O43" s="14">
        <f t="shared" si="3"/>
        <v>0</v>
      </c>
      <c r="P43" s="34"/>
      <c r="Q43" s="34" t="b">
        <f>+A43=datos!C29</f>
        <v>1</v>
      </c>
      <c r="R43" s="34"/>
    </row>
    <row r="44" spans="1:22" x14ac:dyDescent="0.25">
      <c r="A44" s="15" t="s">
        <v>94</v>
      </c>
      <c r="B44" s="16" t="s">
        <v>95</v>
      </c>
      <c r="C44" s="17">
        <f>+C45+C53</f>
        <v>9651367000</v>
      </c>
      <c r="D44" s="17">
        <f t="shared" ref="D44:E44" si="24">+D45+D53</f>
        <v>2392787720</v>
      </c>
      <c r="E44" s="17">
        <f t="shared" si="24"/>
        <v>2418202120</v>
      </c>
      <c r="F44" s="18">
        <f t="shared" si="17"/>
        <v>9625952600</v>
      </c>
      <c r="G44" s="17">
        <f t="shared" ref="G44:H44" si="25">+G45+G53</f>
        <v>0</v>
      </c>
      <c r="H44" s="17">
        <f t="shared" si="25"/>
        <v>8365619691.0299997</v>
      </c>
      <c r="I44" s="18">
        <f t="shared" si="19"/>
        <v>1260332908.9700003</v>
      </c>
      <c r="J44" s="17">
        <f t="shared" ref="J44:M44" si="26">+J45+J53</f>
        <v>5685221365.7399998</v>
      </c>
      <c r="K44" s="17">
        <f t="shared" si="26"/>
        <v>2814014250.6300001</v>
      </c>
      <c r="L44" s="17">
        <f t="shared" si="26"/>
        <v>2814014250.6300001</v>
      </c>
      <c r="M44" s="17">
        <f t="shared" si="26"/>
        <v>2814014250.6300001</v>
      </c>
      <c r="N44" s="19">
        <f t="shared" si="2"/>
        <v>0.59061389578627255</v>
      </c>
      <c r="O44" s="19">
        <f t="shared" si="3"/>
        <v>0.292336184018816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234367000</v>
      </c>
      <c r="D45" s="17">
        <f t="shared" ref="D45:H45" si="27">SUM(D46:D52)</f>
        <v>1345000000</v>
      </c>
      <c r="E45" s="17">
        <f t="shared" si="27"/>
        <v>0</v>
      </c>
      <c r="F45" s="18">
        <f>+C45+D45-E45</f>
        <v>1579367000</v>
      </c>
      <c r="G45" s="17">
        <f t="shared" si="27"/>
        <v>0</v>
      </c>
      <c r="H45" s="17">
        <f t="shared" si="27"/>
        <v>804423230.50999999</v>
      </c>
      <c r="I45" s="18">
        <f t="shared" si="19"/>
        <v>774943769.49000001</v>
      </c>
      <c r="J45" s="17">
        <f t="shared" ref="J45" si="28">SUM(J46:J52)</f>
        <v>248122972.50999999</v>
      </c>
      <c r="K45" s="17">
        <f t="shared" ref="K45:M45" si="29">SUM(K46:K52)</f>
        <v>7167704</v>
      </c>
      <c r="L45" s="17">
        <f t="shared" si="29"/>
        <v>7167704</v>
      </c>
      <c r="M45" s="17">
        <f t="shared" si="29"/>
        <v>7167704</v>
      </c>
      <c r="N45" s="19">
        <f t="shared" si="2"/>
        <v>0.15710279656976497</v>
      </c>
      <c r="O45" s="19">
        <f t="shared" si="3"/>
        <v>4.5383397272451562E-3</v>
      </c>
      <c r="P45" s="34"/>
      <c r="Q45" s="34"/>
      <c r="R45" s="34"/>
    </row>
    <row r="46" spans="1:22" ht="33.75" x14ac:dyDescent="0.25">
      <c r="A46" s="10" t="s">
        <v>226</v>
      </c>
      <c r="B46" s="11" t="s">
        <v>227</v>
      </c>
      <c r="C46" s="12">
        <f>+datos!Q30</f>
        <v>1000000</v>
      </c>
      <c r="D46" s="12">
        <f>+datos!R30</f>
        <v>0</v>
      </c>
      <c r="E46" s="12">
        <f>+datos!S30</f>
        <v>0</v>
      </c>
      <c r="F46" s="12">
        <f>+datos!T30</f>
        <v>1000000</v>
      </c>
      <c r="G46" s="12">
        <f>+datos!U30</f>
        <v>0</v>
      </c>
      <c r="H46" s="12">
        <f>+datos!V30</f>
        <v>300000</v>
      </c>
      <c r="I46" s="12">
        <f>+datos!W30</f>
        <v>700000</v>
      </c>
      <c r="J46" s="12">
        <f>+datos!X30</f>
        <v>300000</v>
      </c>
      <c r="K46" s="12">
        <f>+datos!Y30</f>
        <v>300000</v>
      </c>
      <c r="L46" s="12">
        <f>+datos!Z30</f>
        <v>300000</v>
      </c>
      <c r="M46" s="12">
        <f>+datos!AA30</f>
        <v>300000</v>
      </c>
      <c r="N46" s="14">
        <f t="shared" si="2"/>
        <v>0.3</v>
      </c>
      <c r="O46" s="14">
        <f t="shared" si="3"/>
        <v>0.3</v>
      </c>
      <c r="P46" s="34"/>
      <c r="Q46" s="34" t="b">
        <f>+A46=datos!C30</f>
        <v>1</v>
      </c>
      <c r="R46" s="34"/>
    </row>
    <row r="47" spans="1:22" x14ac:dyDescent="0.25">
      <c r="A47" s="10" t="s">
        <v>228</v>
      </c>
      <c r="B47" s="11" t="s">
        <v>229</v>
      </c>
      <c r="C47" s="12">
        <f>+datos!Q31</f>
        <v>20000000</v>
      </c>
      <c r="D47" s="12">
        <f>+datos!R31</f>
        <v>0</v>
      </c>
      <c r="E47" s="12">
        <f>+datos!S31</f>
        <v>0</v>
      </c>
      <c r="F47" s="12">
        <f>+datos!T31</f>
        <v>20000000</v>
      </c>
      <c r="G47" s="12">
        <f>+datos!U31</f>
        <v>0</v>
      </c>
      <c r="H47" s="12">
        <f>+datos!V31</f>
        <v>0</v>
      </c>
      <c r="I47" s="12">
        <f>+datos!W31</f>
        <v>20000000</v>
      </c>
      <c r="J47" s="12">
        <f>+datos!X31</f>
        <v>0</v>
      </c>
      <c r="K47" s="12">
        <f>+datos!Y31</f>
        <v>0</v>
      </c>
      <c r="L47" s="12">
        <f>+datos!Z31</f>
        <v>0</v>
      </c>
      <c r="M47" s="12">
        <f>+datos!AA31</f>
        <v>0</v>
      </c>
      <c r="N47" s="14">
        <f t="shared" si="2"/>
        <v>0</v>
      </c>
      <c r="O47" s="14">
        <f t="shared" si="3"/>
        <v>0</v>
      </c>
      <c r="P47" s="34"/>
      <c r="Q47" s="34" t="b">
        <f>+A47=datos!C31</f>
        <v>1</v>
      </c>
      <c r="R47" s="34"/>
    </row>
    <row r="48" spans="1:22" ht="22.5" x14ac:dyDescent="0.25">
      <c r="A48" s="10" t="s">
        <v>230</v>
      </c>
      <c r="B48" s="11" t="s">
        <v>231</v>
      </c>
      <c r="C48" s="12">
        <f>+datos!Q32</f>
        <v>5000000</v>
      </c>
      <c r="D48" s="12">
        <f>+datos!R32</f>
        <v>0</v>
      </c>
      <c r="E48" s="12">
        <f>+datos!S32</f>
        <v>0</v>
      </c>
      <c r="F48" s="12">
        <f>+datos!T32</f>
        <v>5000000</v>
      </c>
      <c r="G48" s="12">
        <f>+datos!U32</f>
        <v>0</v>
      </c>
      <c r="H48" s="12">
        <f>+datos!V32</f>
        <v>2599285</v>
      </c>
      <c r="I48" s="12">
        <f>+datos!W32</f>
        <v>2400715</v>
      </c>
      <c r="J48" s="12">
        <f>+datos!X32</f>
        <v>2599285</v>
      </c>
      <c r="K48" s="12">
        <f>+datos!Y32</f>
        <v>2184273</v>
      </c>
      <c r="L48" s="12">
        <f>+datos!Z32</f>
        <v>2184273</v>
      </c>
      <c r="M48" s="12">
        <f>+datos!AA32</f>
        <v>2184273</v>
      </c>
      <c r="N48" s="14">
        <f t="shared" si="2"/>
        <v>0.51985700000000001</v>
      </c>
      <c r="O48" s="14">
        <f t="shared" si="3"/>
        <v>0.43685459999999998</v>
      </c>
      <c r="P48" s="34"/>
      <c r="Q48" s="34" t="b">
        <f>+A48=datos!C32</f>
        <v>1</v>
      </c>
      <c r="R48" s="34"/>
    </row>
    <row r="49" spans="1:18" ht="22.5" x14ac:dyDescent="0.25">
      <c r="A49" s="10" t="s">
        <v>232</v>
      </c>
      <c r="B49" s="11" t="s">
        <v>233</v>
      </c>
      <c r="C49" s="12">
        <f>+datos!Q33</f>
        <v>30000000</v>
      </c>
      <c r="D49" s="12">
        <f>+datos!R33</f>
        <v>0</v>
      </c>
      <c r="E49" s="12">
        <f>+datos!S33</f>
        <v>0</v>
      </c>
      <c r="F49" s="12">
        <f>+datos!T33</f>
        <v>30000000</v>
      </c>
      <c r="G49" s="12">
        <f>+datos!U33</f>
        <v>0</v>
      </c>
      <c r="H49" s="12">
        <f>+datos!V33</f>
        <v>28929060</v>
      </c>
      <c r="I49" s="12">
        <f>+datos!W33</f>
        <v>1070940</v>
      </c>
      <c r="J49" s="12">
        <f>+datos!X33</f>
        <v>28929060</v>
      </c>
      <c r="K49" s="12">
        <f>+datos!Y33</f>
        <v>3983431</v>
      </c>
      <c r="L49" s="12">
        <f>+datos!Z33</f>
        <v>3983431</v>
      </c>
      <c r="M49" s="12">
        <f>+datos!AA33</f>
        <v>3983431</v>
      </c>
      <c r="N49" s="14">
        <f t="shared" si="2"/>
        <v>0.96430199999999999</v>
      </c>
      <c r="O49" s="14">
        <f t="shared" si="3"/>
        <v>0.13278103333333333</v>
      </c>
      <c r="P49" s="34"/>
      <c r="Q49" s="34" t="b">
        <f>+A49=datos!C33</f>
        <v>1</v>
      </c>
      <c r="R49" s="34"/>
    </row>
    <row r="50" spans="1:18" s="20" customFormat="1" ht="11.25" x14ac:dyDescent="0.25">
      <c r="A50" s="10" t="s">
        <v>234</v>
      </c>
      <c r="B50" s="11" t="s">
        <v>235</v>
      </c>
      <c r="C50" s="12">
        <f>+datos!Q35</f>
        <v>5000000</v>
      </c>
      <c r="D50" s="12">
        <f>+datos!R35</f>
        <v>0</v>
      </c>
      <c r="E50" s="12">
        <f>+datos!S35</f>
        <v>0</v>
      </c>
      <c r="F50" s="12">
        <f>+datos!T35</f>
        <v>5000000</v>
      </c>
      <c r="G50" s="12">
        <f>+datos!U35</f>
        <v>0</v>
      </c>
      <c r="H50" s="12">
        <f>+datos!V35</f>
        <v>700000</v>
      </c>
      <c r="I50" s="12">
        <f>+datos!W35</f>
        <v>4300000</v>
      </c>
      <c r="J50" s="12">
        <f>+datos!X35</f>
        <v>700000</v>
      </c>
      <c r="K50" s="12">
        <f>+datos!Y35</f>
        <v>700000</v>
      </c>
      <c r="L50" s="12">
        <f>+datos!Z35</f>
        <v>700000</v>
      </c>
      <c r="M50" s="12">
        <f>+datos!AA35</f>
        <v>700000</v>
      </c>
      <c r="N50" s="14">
        <f t="shared" si="2"/>
        <v>0.14000000000000001</v>
      </c>
      <c r="O50" s="14">
        <f t="shared" si="3"/>
        <v>0.14000000000000001</v>
      </c>
      <c r="P50" s="34"/>
      <c r="Q50" s="34" t="b">
        <f>+A50=datos!C35</f>
        <v>1</v>
      </c>
      <c r="R50" s="34"/>
    </row>
    <row r="51" spans="1:18" s="20" customFormat="1" ht="22.5" x14ac:dyDescent="0.25">
      <c r="A51" s="10" t="s">
        <v>236</v>
      </c>
      <c r="B51" s="11" t="s">
        <v>223</v>
      </c>
      <c r="C51" s="12">
        <f>+datos!Q36</f>
        <v>55000000</v>
      </c>
      <c r="D51" s="12">
        <f>+datos!R36</f>
        <v>0</v>
      </c>
      <c r="E51" s="12">
        <f>+datos!S36</f>
        <v>0</v>
      </c>
      <c r="F51" s="12">
        <f>+datos!T36</f>
        <v>55000000</v>
      </c>
      <c r="G51" s="12">
        <f>+datos!U36</f>
        <v>0</v>
      </c>
      <c r="H51" s="12">
        <f>+datos!V36</f>
        <v>15594627.51</v>
      </c>
      <c r="I51" s="12">
        <f>+datos!W36</f>
        <v>39405372.490000002</v>
      </c>
      <c r="J51" s="12">
        <f>+datos!X36</f>
        <v>15594627.51</v>
      </c>
      <c r="K51" s="12">
        <f>+datos!Y36</f>
        <v>0</v>
      </c>
      <c r="L51" s="12">
        <f>+datos!Z36</f>
        <v>0</v>
      </c>
      <c r="M51" s="12">
        <f>+datos!AA36</f>
        <v>0</v>
      </c>
      <c r="N51" s="14">
        <f t="shared" si="2"/>
        <v>0.28353868199999999</v>
      </c>
      <c r="O51" s="14">
        <f t="shared" si="3"/>
        <v>0</v>
      </c>
      <c r="P51" s="34"/>
      <c r="Q51" s="34" t="b">
        <f>+A51=datos!C36</f>
        <v>1</v>
      </c>
      <c r="R51" s="34"/>
    </row>
    <row r="52" spans="1:18" s="20" customFormat="1" ht="22.5" x14ac:dyDescent="0.25">
      <c r="A52" s="10" t="s">
        <v>237</v>
      </c>
      <c r="B52" s="11" t="s">
        <v>238</v>
      </c>
      <c r="C52" s="12">
        <f>+datos!Q37</f>
        <v>118367000</v>
      </c>
      <c r="D52" s="12">
        <f>+datos!R37</f>
        <v>1345000000</v>
      </c>
      <c r="E52" s="12">
        <f>+datos!S37</f>
        <v>0</v>
      </c>
      <c r="F52" s="12">
        <f>+datos!T37</f>
        <v>1463367000</v>
      </c>
      <c r="G52" s="12">
        <f>+datos!U37</f>
        <v>0</v>
      </c>
      <c r="H52" s="12">
        <f>+datos!V37</f>
        <v>756300258</v>
      </c>
      <c r="I52" s="12">
        <f>+datos!W37</f>
        <v>707066742</v>
      </c>
      <c r="J52" s="12">
        <f>+datos!X37</f>
        <v>200000000</v>
      </c>
      <c r="K52" s="12">
        <f>+datos!Y37</f>
        <v>0</v>
      </c>
      <c r="L52" s="12">
        <f>+datos!Z37</f>
        <v>0</v>
      </c>
      <c r="M52" s="12">
        <f>+datos!AA37</f>
        <v>0</v>
      </c>
      <c r="N52" s="14">
        <f t="shared" si="2"/>
        <v>0.13667111531147005</v>
      </c>
      <c r="O52" s="14">
        <f t="shared" si="3"/>
        <v>0</v>
      </c>
      <c r="P52" s="34"/>
      <c r="Q52" s="34" t="b">
        <f>+A52=datos!C37</f>
        <v>1</v>
      </c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9417000000</v>
      </c>
      <c r="D53" s="17">
        <f t="shared" ref="D53:E53" si="30">SUM(D54:D73)</f>
        <v>1047787720</v>
      </c>
      <c r="E53" s="17">
        <f t="shared" si="30"/>
        <v>2418202120</v>
      </c>
      <c r="F53" s="18">
        <f t="shared" si="17"/>
        <v>8046585600</v>
      </c>
      <c r="G53" s="17">
        <f t="shared" ref="G53:H53" si="31">SUM(G54:G73)</f>
        <v>0</v>
      </c>
      <c r="H53" s="17">
        <f t="shared" si="31"/>
        <v>7561196460.5199995</v>
      </c>
      <c r="I53" s="18">
        <f t="shared" si="19"/>
        <v>485389139.4800005</v>
      </c>
      <c r="J53" s="17">
        <f t="shared" ref="J53:M53" si="32">SUM(J54:J73)</f>
        <v>5437098393.2299995</v>
      </c>
      <c r="K53" s="17">
        <f t="shared" si="32"/>
        <v>2806846546.6300001</v>
      </c>
      <c r="L53" s="17">
        <f t="shared" si="32"/>
        <v>2806846546.6300001</v>
      </c>
      <c r="M53" s="17">
        <f t="shared" si="32"/>
        <v>2806846546.6300001</v>
      </c>
      <c r="N53" s="19">
        <f t="shared" si="2"/>
        <v>0.675702548075795</v>
      </c>
      <c r="O53" s="19">
        <f t="shared" si="3"/>
        <v>0.34882454324850531</v>
      </c>
      <c r="P53" s="34"/>
      <c r="Q53" s="34"/>
      <c r="R53" s="34"/>
    </row>
    <row r="54" spans="1:18" s="20" customFormat="1" ht="22.5" x14ac:dyDescent="0.25">
      <c r="A54" s="10" t="s">
        <v>239</v>
      </c>
      <c r="B54" s="11" t="s">
        <v>240</v>
      </c>
      <c r="C54" s="12">
        <f>+datos!Q38</f>
        <v>40000000</v>
      </c>
      <c r="D54" s="12">
        <f>+datos!R38</f>
        <v>0</v>
      </c>
      <c r="E54" s="12">
        <f>+datos!S38</f>
        <v>30000000</v>
      </c>
      <c r="F54" s="12">
        <f>+datos!T38</f>
        <v>10000000</v>
      </c>
      <c r="G54" s="12">
        <f>+datos!U38</f>
        <v>0</v>
      </c>
      <c r="H54" s="12">
        <f>+datos!V38</f>
        <v>9700000</v>
      </c>
      <c r="I54" s="12">
        <f>+datos!W38</f>
        <v>300000</v>
      </c>
      <c r="J54" s="12">
        <f>+datos!X38</f>
        <v>1107319</v>
      </c>
      <c r="K54" s="12">
        <f>+datos!Y38</f>
        <v>1107319</v>
      </c>
      <c r="L54" s="12">
        <f>+datos!Z38</f>
        <v>1107319</v>
      </c>
      <c r="M54" s="12">
        <f>+datos!AA38</f>
        <v>1107319</v>
      </c>
      <c r="N54" s="14">
        <f t="shared" si="2"/>
        <v>0.11073189999999999</v>
      </c>
      <c r="O54" s="14">
        <f t="shared" si="3"/>
        <v>0.11073189999999999</v>
      </c>
      <c r="P54" s="34"/>
      <c r="Q54" s="34" t="b">
        <f>+A54=datos!C38</f>
        <v>1</v>
      </c>
      <c r="R54" s="34"/>
    </row>
    <row r="55" spans="1:18" s="20" customFormat="1" ht="11.25" x14ac:dyDescent="0.25">
      <c r="A55" s="10" t="s">
        <v>241</v>
      </c>
      <c r="B55" s="11" t="s">
        <v>242</v>
      </c>
      <c r="C55" s="12">
        <f>+datos!Q39</f>
        <v>1571000000</v>
      </c>
      <c r="D55" s="12">
        <f>+datos!R39</f>
        <v>0</v>
      </c>
      <c r="E55" s="12">
        <f>+datos!S39</f>
        <v>750100000</v>
      </c>
      <c r="F55" s="12">
        <f>+datos!T39</f>
        <v>820900000</v>
      </c>
      <c r="G55" s="12">
        <f>+datos!U39</f>
        <v>0</v>
      </c>
      <c r="H55" s="12">
        <f>+datos!V39</f>
        <v>663602197</v>
      </c>
      <c r="I55" s="12">
        <f>+datos!W39</f>
        <v>157297803</v>
      </c>
      <c r="J55" s="12">
        <f>+datos!X39</f>
        <v>620402197</v>
      </c>
      <c r="K55" s="12">
        <f>+datos!Y39</f>
        <v>137156744</v>
      </c>
      <c r="L55" s="12">
        <f>+datos!Z39</f>
        <v>137156744</v>
      </c>
      <c r="M55" s="12">
        <f>+datos!AA39</f>
        <v>137156744</v>
      </c>
      <c r="N55" s="14">
        <f t="shared" si="2"/>
        <v>0.75575855402606895</v>
      </c>
      <c r="O55" s="14">
        <f t="shared" si="3"/>
        <v>0.167080940431234</v>
      </c>
      <c r="P55" s="34"/>
      <c r="Q55" s="34" t="b">
        <f>+A55=datos!C39</f>
        <v>1</v>
      </c>
      <c r="R55" s="34"/>
    </row>
    <row r="56" spans="1:18" s="20" customFormat="1" ht="11.25" x14ac:dyDescent="0.25">
      <c r="A56" s="10" t="s">
        <v>243</v>
      </c>
      <c r="B56" s="11" t="s">
        <v>244</v>
      </c>
      <c r="C56" s="12">
        <f>+datos!Q40</f>
        <v>1000000</v>
      </c>
      <c r="D56" s="12">
        <f>+datos!R40</f>
        <v>0</v>
      </c>
      <c r="E56" s="12">
        <f>+datos!S40</f>
        <v>0</v>
      </c>
      <c r="F56" s="12">
        <f>+datos!T40</f>
        <v>1000000</v>
      </c>
      <c r="G56" s="12">
        <f>+datos!U40</f>
        <v>0</v>
      </c>
      <c r="H56" s="12">
        <f>+datos!V40</f>
        <v>200000</v>
      </c>
      <c r="I56" s="12">
        <f>+datos!W40</f>
        <v>800000</v>
      </c>
      <c r="J56" s="12">
        <f>+datos!X40</f>
        <v>200000</v>
      </c>
      <c r="K56" s="12">
        <f>+datos!Y40</f>
        <v>200000</v>
      </c>
      <c r="L56" s="12">
        <f>+datos!Z40</f>
        <v>200000</v>
      </c>
      <c r="M56" s="12">
        <f>+datos!AA40</f>
        <v>200000</v>
      </c>
      <c r="N56" s="14">
        <f t="shared" si="2"/>
        <v>0.2</v>
      </c>
      <c r="O56" s="14">
        <f t="shared" si="3"/>
        <v>0.2</v>
      </c>
      <c r="P56" s="34"/>
      <c r="Q56" s="34" t="b">
        <f>+A56=datos!C40</f>
        <v>0</v>
      </c>
      <c r="R56" s="34"/>
    </row>
    <row r="57" spans="1:18" s="20" customFormat="1" ht="22.5" x14ac:dyDescent="0.25">
      <c r="A57" s="10" t="s">
        <v>245</v>
      </c>
      <c r="B57" s="11" t="s">
        <v>246</v>
      </c>
      <c r="C57" s="12">
        <f>+datos!Q41</f>
        <v>27000000</v>
      </c>
      <c r="D57" s="12">
        <f>+datos!R41</f>
        <v>0</v>
      </c>
      <c r="E57" s="12">
        <f>+datos!S41</f>
        <v>0</v>
      </c>
      <c r="F57" s="12">
        <f>+datos!T41</f>
        <v>27000000</v>
      </c>
      <c r="G57" s="12">
        <f>+datos!U41</f>
        <v>0</v>
      </c>
      <c r="H57" s="12">
        <f>+datos!V41</f>
        <v>26325448</v>
      </c>
      <c r="I57" s="12">
        <f>+datos!W41</f>
        <v>674552</v>
      </c>
      <c r="J57" s="12">
        <f>+datos!X41</f>
        <v>26325448</v>
      </c>
      <c r="K57" s="12">
        <f>+datos!Y41</f>
        <v>623720</v>
      </c>
      <c r="L57" s="12">
        <f>+datos!Z41</f>
        <v>623720</v>
      </c>
      <c r="M57" s="12">
        <f>+datos!AA41</f>
        <v>623720</v>
      </c>
      <c r="N57" s="14">
        <f t="shared" si="2"/>
        <v>0.97501659259259255</v>
      </c>
      <c r="O57" s="14">
        <f t="shared" si="3"/>
        <v>2.3100740740740741E-2</v>
      </c>
      <c r="P57" s="34"/>
      <c r="Q57" s="34" t="b">
        <f>+A57=datos!C41</f>
        <v>0</v>
      </c>
      <c r="R57" s="34"/>
    </row>
    <row r="58" spans="1:18" s="20" customFormat="1" ht="11.25" x14ac:dyDescent="0.25">
      <c r="A58" s="10" t="s">
        <v>247</v>
      </c>
      <c r="B58" s="11" t="s">
        <v>248</v>
      </c>
      <c r="C58" s="12">
        <f>+datos!Q42</f>
        <v>100000000</v>
      </c>
      <c r="D58" s="12">
        <f>+datos!R42</f>
        <v>0</v>
      </c>
      <c r="E58" s="12">
        <f>+datos!S42</f>
        <v>0</v>
      </c>
      <c r="F58" s="12">
        <f>+datos!T42</f>
        <v>100000000</v>
      </c>
      <c r="G58" s="12">
        <f>+datos!U42</f>
        <v>0</v>
      </c>
      <c r="H58" s="12">
        <f>+datos!V42</f>
        <v>100000000</v>
      </c>
      <c r="I58" s="12">
        <f>+datos!W42</f>
        <v>0</v>
      </c>
      <c r="J58" s="12">
        <f>+datos!X42</f>
        <v>27016505</v>
      </c>
      <c r="K58" s="12">
        <f>+datos!Y42</f>
        <v>27016505</v>
      </c>
      <c r="L58" s="12">
        <f>+datos!Z42</f>
        <v>27016505</v>
      </c>
      <c r="M58" s="12">
        <f>+datos!AA42</f>
        <v>27016505</v>
      </c>
      <c r="N58" s="14">
        <f t="shared" si="2"/>
        <v>0.27016505000000002</v>
      </c>
      <c r="O58" s="14">
        <f t="shared" si="3"/>
        <v>0.27016505000000002</v>
      </c>
      <c r="P58" s="34"/>
      <c r="Q58" s="34" t="b">
        <f>+A58=datos!C42</f>
        <v>0</v>
      </c>
      <c r="R58" s="34"/>
    </row>
    <row r="59" spans="1:18" s="20" customFormat="1" ht="11.25" x14ac:dyDescent="0.25">
      <c r="A59" s="10" t="s">
        <v>249</v>
      </c>
      <c r="B59" s="11" t="s">
        <v>250</v>
      </c>
      <c r="C59" s="12">
        <f>+datos!Q43</f>
        <v>13000000</v>
      </c>
      <c r="D59" s="12">
        <f>+datos!R43</f>
        <v>0</v>
      </c>
      <c r="E59" s="12">
        <f>+datos!S43</f>
        <v>0</v>
      </c>
      <c r="F59" s="12">
        <f>+datos!T43</f>
        <v>13000000</v>
      </c>
      <c r="G59" s="12">
        <f>+datos!U43</f>
        <v>0</v>
      </c>
      <c r="H59" s="12">
        <f>+datos!V43</f>
        <v>5000000</v>
      </c>
      <c r="I59" s="12">
        <f>+datos!W43</f>
        <v>8000000</v>
      </c>
      <c r="J59" s="12">
        <f>+datos!X43</f>
        <v>5000000</v>
      </c>
      <c r="K59" s="12">
        <f>+datos!Y43</f>
        <v>0</v>
      </c>
      <c r="L59" s="12">
        <f>+datos!Z43</f>
        <v>0</v>
      </c>
      <c r="M59" s="12">
        <f>+datos!AA43</f>
        <v>0</v>
      </c>
      <c r="N59" s="14">
        <f t="shared" si="2"/>
        <v>0.38461538461538464</v>
      </c>
      <c r="O59" s="14">
        <f t="shared" si="3"/>
        <v>0</v>
      </c>
      <c r="P59" s="34"/>
      <c r="Q59" s="34" t="b">
        <f>+A59=datos!C43</f>
        <v>0</v>
      </c>
      <c r="R59" s="34"/>
    </row>
    <row r="60" spans="1:18" s="20" customFormat="1" ht="11.25" x14ac:dyDescent="0.25">
      <c r="A60" s="10" t="s">
        <v>251</v>
      </c>
      <c r="B60" s="11" t="s">
        <v>252</v>
      </c>
      <c r="C60" s="12">
        <f>+datos!Q44</f>
        <v>4641000000</v>
      </c>
      <c r="D60" s="12">
        <f>+datos!R44</f>
        <v>0</v>
      </c>
      <c r="E60" s="12">
        <f>+datos!S44</f>
        <v>833787720</v>
      </c>
      <c r="F60" s="12">
        <f>+datos!T44</f>
        <v>3807212280</v>
      </c>
      <c r="G60" s="12">
        <f>+datos!U44</f>
        <v>0</v>
      </c>
      <c r="H60" s="12">
        <f>+datos!V44</f>
        <v>3807184680</v>
      </c>
      <c r="I60" s="12">
        <f>+datos!W44</f>
        <v>27600</v>
      </c>
      <c r="J60" s="12">
        <f>+datos!X44</f>
        <v>2027491680</v>
      </c>
      <c r="K60" s="12">
        <f>+datos!Y44</f>
        <v>2007042886</v>
      </c>
      <c r="L60" s="12">
        <f>+datos!Z44</f>
        <v>2007042886</v>
      </c>
      <c r="M60" s="12">
        <f>+datos!AA44</f>
        <v>2007042886</v>
      </c>
      <c r="N60" s="14">
        <f t="shared" si="2"/>
        <v>0.53253969857441208</v>
      </c>
      <c r="O60" s="14">
        <f t="shared" si="3"/>
        <v>0.52716863111189582</v>
      </c>
      <c r="P60" s="34"/>
      <c r="Q60" s="34" t="b">
        <f>+A60=datos!C44</f>
        <v>0</v>
      </c>
      <c r="R60" s="34"/>
    </row>
    <row r="61" spans="1:18" s="20" customFormat="1" ht="22.5" x14ac:dyDescent="0.25">
      <c r="A61" s="10" t="s">
        <v>253</v>
      </c>
      <c r="B61" s="11" t="s">
        <v>254</v>
      </c>
      <c r="C61" s="12">
        <f>+datos!Q45</f>
        <v>800000000</v>
      </c>
      <c r="D61" s="12">
        <f>+datos!R45</f>
        <v>79553720</v>
      </c>
      <c r="E61" s="12">
        <f>+datos!S45</f>
        <v>0</v>
      </c>
      <c r="F61" s="12">
        <f>+datos!T45</f>
        <v>879553720</v>
      </c>
      <c r="G61" s="12">
        <f>+datos!U45</f>
        <v>0</v>
      </c>
      <c r="H61" s="12">
        <f>+datos!V45</f>
        <v>809107000</v>
      </c>
      <c r="I61" s="12">
        <f>+datos!W45</f>
        <v>70446720</v>
      </c>
      <c r="J61" s="12">
        <f>+datos!X45</f>
        <v>809107000</v>
      </c>
      <c r="K61" s="12">
        <f>+datos!Y45</f>
        <v>217546900</v>
      </c>
      <c r="L61" s="12">
        <f>+datos!Z45</f>
        <v>217546900</v>
      </c>
      <c r="M61" s="12">
        <f>+datos!AA45</f>
        <v>217546900</v>
      </c>
      <c r="N61" s="14">
        <f t="shared" si="2"/>
        <v>0.91990629065840346</v>
      </c>
      <c r="O61" s="14">
        <f t="shared" si="3"/>
        <v>0.24733782036644675</v>
      </c>
      <c r="P61" s="34"/>
      <c r="Q61" s="34" t="b">
        <f>+A61=datos!C45</f>
        <v>0</v>
      </c>
      <c r="R61" s="34"/>
    </row>
    <row r="62" spans="1:18" s="20" customFormat="1" ht="22.5" x14ac:dyDescent="0.25">
      <c r="A62" s="10" t="s">
        <v>255</v>
      </c>
      <c r="B62" s="11" t="s">
        <v>256</v>
      </c>
      <c r="C62" s="12">
        <f>+datos!Q46</f>
        <v>337000000</v>
      </c>
      <c r="D62" s="12">
        <f>+datos!R46</f>
        <v>282234000</v>
      </c>
      <c r="E62" s="12">
        <f>+datos!S46</f>
        <v>8000000</v>
      </c>
      <c r="F62" s="12">
        <f>+datos!T46</f>
        <v>611234000</v>
      </c>
      <c r="G62" s="12">
        <f>+datos!U46</f>
        <v>0</v>
      </c>
      <c r="H62" s="12">
        <f>+datos!V46</f>
        <v>542887355</v>
      </c>
      <c r="I62" s="12">
        <f>+datos!W46</f>
        <v>68346645</v>
      </c>
      <c r="J62" s="12">
        <f>+datos!X46</f>
        <v>542887355</v>
      </c>
      <c r="K62" s="12">
        <f>+datos!Y46</f>
        <v>137743222</v>
      </c>
      <c r="L62" s="12">
        <f>+datos!Z46</f>
        <v>137743222</v>
      </c>
      <c r="M62" s="12">
        <f>+datos!AA46</f>
        <v>137743222</v>
      </c>
      <c r="N62" s="14">
        <f t="shared" si="2"/>
        <v>0.88818252093306327</v>
      </c>
      <c r="O62" s="14">
        <f t="shared" si="3"/>
        <v>0.22535268326042071</v>
      </c>
      <c r="P62" s="34"/>
      <c r="Q62" s="34" t="b">
        <f>+A62=datos!C46</f>
        <v>0</v>
      </c>
      <c r="R62" s="34"/>
    </row>
    <row r="63" spans="1:18" s="20" customFormat="1" ht="11.25" x14ac:dyDescent="0.25">
      <c r="A63" s="10" t="s">
        <v>257</v>
      </c>
      <c r="B63" s="11" t="s">
        <v>258</v>
      </c>
      <c r="C63" s="12">
        <f>+datos!Q47</f>
        <v>119000000</v>
      </c>
      <c r="D63" s="12">
        <f>+datos!R47</f>
        <v>50000000</v>
      </c>
      <c r="E63" s="12">
        <f>+datos!S47</f>
        <v>0</v>
      </c>
      <c r="F63" s="12">
        <f>+datos!T47</f>
        <v>169000000</v>
      </c>
      <c r="G63" s="12">
        <f>+datos!U47</f>
        <v>0</v>
      </c>
      <c r="H63" s="12">
        <f>+datos!V47</f>
        <v>161524841.19999999</v>
      </c>
      <c r="I63" s="12">
        <f>+datos!W47</f>
        <v>7475158.7999999998</v>
      </c>
      <c r="J63" s="12">
        <f>+datos!X47</f>
        <v>44397432.909999996</v>
      </c>
      <c r="K63" s="12">
        <f>+datos!Y47</f>
        <v>37635488.109999999</v>
      </c>
      <c r="L63" s="12">
        <f>+datos!Z47</f>
        <v>37635488.109999999</v>
      </c>
      <c r="M63" s="12">
        <f>+datos!AA47</f>
        <v>37635488.109999999</v>
      </c>
      <c r="N63" s="14">
        <f t="shared" si="2"/>
        <v>0.26270670360946741</v>
      </c>
      <c r="O63" s="14">
        <f t="shared" si="3"/>
        <v>0.22269519591715975</v>
      </c>
      <c r="P63" s="34"/>
      <c r="Q63" s="34" t="b">
        <f>+A63=datos!C47</f>
        <v>0</v>
      </c>
      <c r="R63" s="34"/>
    </row>
    <row r="64" spans="1:18" s="20" customFormat="1" ht="22.5" x14ac:dyDescent="0.25">
      <c r="A64" s="10" t="s">
        <v>259</v>
      </c>
      <c r="B64" s="11" t="s">
        <v>260</v>
      </c>
      <c r="C64" s="12">
        <f>+datos!Q48</f>
        <v>682000000</v>
      </c>
      <c r="D64" s="12">
        <f>+datos!R48</f>
        <v>123000000</v>
      </c>
      <c r="E64" s="12">
        <f>+datos!S48</f>
        <v>239600000</v>
      </c>
      <c r="F64" s="12">
        <f>+datos!T48</f>
        <v>565400000</v>
      </c>
      <c r="G64" s="12">
        <f>+datos!U48</f>
        <v>0</v>
      </c>
      <c r="H64" s="12">
        <f>+datos!V48</f>
        <v>564542959.62</v>
      </c>
      <c r="I64" s="12">
        <f>+datos!W48</f>
        <v>857040.38</v>
      </c>
      <c r="J64" s="12">
        <f>+datos!X48</f>
        <v>548607641.62</v>
      </c>
      <c r="K64" s="12">
        <f>+datos!Y48</f>
        <v>147839284</v>
      </c>
      <c r="L64" s="12">
        <f>+datos!Z48</f>
        <v>147839284</v>
      </c>
      <c r="M64" s="12">
        <f>+datos!AA48</f>
        <v>147839284</v>
      </c>
      <c r="N64" s="14">
        <f t="shared" si="2"/>
        <v>0.97030003823841526</v>
      </c>
      <c r="O64" s="14">
        <f t="shared" si="3"/>
        <v>0.26147733286169084</v>
      </c>
      <c r="P64" s="34"/>
      <c r="Q64" s="34" t="b">
        <f>+A64=datos!C48</f>
        <v>0</v>
      </c>
      <c r="R64" s="34"/>
    </row>
    <row r="65" spans="1:22" s="20" customFormat="1" ht="33.75" x14ac:dyDescent="0.25">
      <c r="A65" s="10" t="s">
        <v>261</v>
      </c>
      <c r="B65" s="11" t="s">
        <v>262</v>
      </c>
      <c r="C65" s="12">
        <f>+datos!Q49</f>
        <v>350000000</v>
      </c>
      <c r="D65" s="12">
        <f>+datos!R49</f>
        <v>0</v>
      </c>
      <c r="E65" s="12">
        <f>+datos!S49</f>
        <v>24300000</v>
      </c>
      <c r="F65" s="12">
        <f>+datos!T49</f>
        <v>325700000</v>
      </c>
      <c r="G65" s="12">
        <f>+datos!U49</f>
        <v>0</v>
      </c>
      <c r="H65" s="12">
        <f>+datos!V49</f>
        <v>257787106.69999999</v>
      </c>
      <c r="I65" s="12">
        <f>+datos!W49</f>
        <v>67912893.299999997</v>
      </c>
      <c r="J65" s="12">
        <f>+datos!X49</f>
        <v>256338799.69999999</v>
      </c>
      <c r="K65" s="12">
        <f>+datos!Y49</f>
        <v>82498763.519999996</v>
      </c>
      <c r="L65" s="12">
        <f>+datos!Z49</f>
        <v>82498763.519999996</v>
      </c>
      <c r="M65" s="12">
        <f>+datos!AA49</f>
        <v>82498763.519999996</v>
      </c>
      <c r="N65" s="14">
        <f t="shared" si="2"/>
        <v>0.78703960607921397</v>
      </c>
      <c r="O65" s="14">
        <f t="shared" si="3"/>
        <v>0.25329678698188518</v>
      </c>
      <c r="P65" s="34"/>
      <c r="Q65" s="34" t="b">
        <f>+A65=datos!C49</f>
        <v>0</v>
      </c>
      <c r="R65" s="34"/>
    </row>
    <row r="66" spans="1:22" x14ac:dyDescent="0.25">
      <c r="A66" s="10" t="s">
        <v>263</v>
      </c>
      <c r="B66" s="11" t="s">
        <v>264</v>
      </c>
      <c r="C66" s="12">
        <f>+datos!Q50</f>
        <v>15000000</v>
      </c>
      <c r="D66" s="12">
        <f>+datos!R50</f>
        <v>9000000</v>
      </c>
      <c r="E66" s="12">
        <f>+datos!S50</f>
        <v>0</v>
      </c>
      <c r="F66" s="12">
        <f>+datos!T50</f>
        <v>24000000</v>
      </c>
      <c r="G66" s="12">
        <f>+datos!U50</f>
        <v>0</v>
      </c>
      <c r="H66" s="12">
        <f>+datos!V50</f>
        <v>22800000</v>
      </c>
      <c r="I66" s="12">
        <f>+datos!W50</f>
        <v>1200000</v>
      </c>
      <c r="J66" s="12">
        <f>+datos!X50</f>
        <v>22800000</v>
      </c>
      <c r="K66" s="12">
        <f>+datos!Y50</f>
        <v>9018700</v>
      </c>
      <c r="L66" s="12">
        <f>+datos!Z50</f>
        <v>9018700</v>
      </c>
      <c r="M66" s="12">
        <f>+datos!AA50</f>
        <v>9018700</v>
      </c>
      <c r="N66" s="14">
        <f t="shared" si="2"/>
        <v>0.95</v>
      </c>
      <c r="O66" s="14">
        <f t="shared" si="3"/>
        <v>0.37577916666666666</v>
      </c>
      <c r="P66" s="34"/>
      <c r="Q66" s="34" t="b">
        <f>+A66=datos!C50</f>
        <v>0</v>
      </c>
      <c r="R66" s="34"/>
    </row>
    <row r="67" spans="1:22" ht="22.5" x14ac:dyDescent="0.25">
      <c r="A67" s="10" t="s">
        <v>265</v>
      </c>
      <c r="B67" s="11" t="s">
        <v>266</v>
      </c>
      <c r="C67" s="12">
        <f>+datos!Q51</f>
        <v>114000000</v>
      </c>
      <c r="D67" s="12">
        <f>+datos!R51</f>
        <v>0</v>
      </c>
      <c r="E67" s="12">
        <f>+datos!S51</f>
        <v>28414400</v>
      </c>
      <c r="F67" s="12">
        <f>+datos!T51</f>
        <v>85585600</v>
      </c>
      <c r="G67" s="12">
        <f>+datos!U51</f>
        <v>0</v>
      </c>
      <c r="H67" s="12">
        <f>+datos!V51</f>
        <v>66534873</v>
      </c>
      <c r="I67" s="12">
        <f>+datos!W51</f>
        <v>19050727</v>
      </c>
      <c r="J67" s="12">
        <f>+datos!X51</f>
        <v>0</v>
      </c>
      <c r="K67" s="12">
        <f>+datos!Y51</f>
        <v>0</v>
      </c>
      <c r="L67" s="12">
        <f>+datos!Z51</f>
        <v>0</v>
      </c>
      <c r="M67" s="12">
        <f>+datos!AA51</f>
        <v>0</v>
      </c>
      <c r="N67" s="14">
        <f t="shared" si="2"/>
        <v>0</v>
      </c>
      <c r="O67" s="14">
        <f t="shared" si="3"/>
        <v>0</v>
      </c>
      <c r="P67" s="34"/>
      <c r="Q67" s="34" t="b">
        <f>+A67=datos!C51</f>
        <v>1</v>
      </c>
      <c r="R67" s="34"/>
    </row>
    <row r="68" spans="1:22" ht="33.75" x14ac:dyDescent="0.25">
      <c r="A68" s="10" t="s">
        <v>267</v>
      </c>
      <c r="B68" s="11" t="s">
        <v>268</v>
      </c>
      <c r="C68" s="12">
        <f>+datos!Q52</f>
        <v>20000000</v>
      </c>
      <c r="D68" s="12">
        <f>+datos!R52</f>
        <v>0</v>
      </c>
      <c r="E68" s="12">
        <f>+datos!S52</f>
        <v>0</v>
      </c>
      <c r="F68" s="12">
        <f>+datos!T52</f>
        <v>20000000</v>
      </c>
      <c r="G68" s="12">
        <f>+datos!U52</f>
        <v>0</v>
      </c>
      <c r="H68" s="12">
        <f>+datos!V52</f>
        <v>20000000</v>
      </c>
      <c r="I68" s="12">
        <f>+datos!W52</f>
        <v>0</v>
      </c>
      <c r="J68" s="12">
        <f>+datos!X52</f>
        <v>1417015</v>
      </c>
      <c r="K68" s="12">
        <f>+datos!Y52</f>
        <v>1417015</v>
      </c>
      <c r="L68" s="12">
        <f>+datos!Z52</f>
        <v>1417015</v>
      </c>
      <c r="M68" s="12">
        <f>+datos!AA52</f>
        <v>1417015</v>
      </c>
      <c r="N68" s="14">
        <f t="shared" si="2"/>
        <v>7.0850750000000004E-2</v>
      </c>
      <c r="O68" s="14">
        <f t="shared" si="3"/>
        <v>7.0850750000000004E-2</v>
      </c>
      <c r="P68" s="34"/>
      <c r="Q68" s="34" t="b">
        <f>+A68=datos!C52</f>
        <v>1</v>
      </c>
      <c r="R68" s="34"/>
    </row>
    <row r="69" spans="1:22" ht="22.5" x14ac:dyDescent="0.25">
      <c r="A69" s="10" t="s">
        <v>269</v>
      </c>
      <c r="B69" s="11" t="s">
        <v>270</v>
      </c>
      <c r="C69" s="12">
        <f>+datos!Q53</f>
        <v>83000000</v>
      </c>
      <c r="D69" s="12">
        <f>+datos!R53</f>
        <v>504000000</v>
      </c>
      <c r="E69" s="12">
        <f>+datos!S53</f>
        <v>0</v>
      </c>
      <c r="F69" s="12">
        <f>+datos!T53</f>
        <v>587000000</v>
      </c>
      <c r="G69" s="12">
        <f>+datos!U53</f>
        <v>0</v>
      </c>
      <c r="H69" s="12">
        <f>+datos!V53</f>
        <v>504000000</v>
      </c>
      <c r="I69" s="12">
        <f>+datos!W53</f>
        <v>83000000</v>
      </c>
      <c r="J69" s="12">
        <f>+datos!X53</f>
        <v>504000000</v>
      </c>
      <c r="K69" s="12">
        <f>+datos!Y53</f>
        <v>0</v>
      </c>
      <c r="L69" s="12">
        <f>+datos!Z53</f>
        <v>0</v>
      </c>
      <c r="M69" s="12">
        <f>+datos!AA53</f>
        <v>0</v>
      </c>
      <c r="N69" s="14">
        <f t="shared" si="2"/>
        <v>0.858603066439523</v>
      </c>
      <c r="O69" s="14">
        <f t="shared" si="3"/>
        <v>0</v>
      </c>
      <c r="P69" s="34"/>
      <c r="Q69" s="34" t="b">
        <f>+A69=datos!C53</f>
        <v>1</v>
      </c>
      <c r="R69" s="34"/>
    </row>
    <row r="70" spans="1:22" x14ac:dyDescent="0.25">
      <c r="A70" s="10" t="s">
        <v>100</v>
      </c>
      <c r="B70" s="11" t="s">
        <v>101</v>
      </c>
      <c r="C70" s="12">
        <f>+datos!Q54</f>
        <v>504000000</v>
      </c>
      <c r="D70" s="12">
        <f>+datos!R54</f>
        <v>0</v>
      </c>
      <c r="E70" s="12">
        <f>+datos!S54</f>
        <v>504000000</v>
      </c>
      <c r="F70" s="12">
        <f>+datos!T54</f>
        <v>0</v>
      </c>
      <c r="G70" s="12">
        <f>+datos!U54</f>
        <v>0</v>
      </c>
      <c r="H70" s="12">
        <f>+datos!V54</f>
        <v>0</v>
      </c>
      <c r="I70" s="12">
        <f>+datos!W54</f>
        <v>0</v>
      </c>
      <c r="J70" s="12">
        <f>+datos!X54</f>
        <v>0</v>
      </c>
      <c r="K70" s="12">
        <f>+datos!Y54</f>
        <v>0</v>
      </c>
      <c r="L70" s="12">
        <f>+datos!Z54</f>
        <v>0</v>
      </c>
      <c r="M70" s="12">
        <f>+datos!AA54</f>
        <v>0</v>
      </c>
      <c r="N70" s="14">
        <f t="shared" si="2"/>
        <v>0</v>
      </c>
      <c r="O70" s="14">
        <f t="shared" si="3"/>
        <v>0</v>
      </c>
      <c r="P70" s="34"/>
      <c r="Q70" s="34" t="b">
        <f>+A70=datos!C54</f>
        <v>0</v>
      </c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73" t="s">
        <v>24</v>
      </c>
      <c r="B74" s="73"/>
      <c r="C74" s="7">
        <f>SUM(C75:C78)</f>
        <v>4160894000</v>
      </c>
      <c r="D74" s="7">
        <f>SUM(D75:D78)</f>
        <v>0</v>
      </c>
      <c r="E74" s="7">
        <f t="shared" ref="E74" si="33">SUM(E75:E78)</f>
        <v>2435000000</v>
      </c>
      <c r="F74" s="7">
        <f>SUM(F75:F78)</f>
        <v>1725894000.00001</v>
      </c>
      <c r="G74" s="7">
        <f t="shared" ref="G74:M74" si="34">SUM(G75:G78)</f>
        <v>0</v>
      </c>
      <c r="H74" s="7">
        <f t="shared" si="34"/>
        <v>378000000</v>
      </c>
      <c r="I74" s="7">
        <f t="shared" si="34"/>
        <v>1347894000.00001</v>
      </c>
      <c r="J74" s="7">
        <f t="shared" si="34"/>
        <v>128660033</v>
      </c>
      <c r="K74" s="7">
        <f t="shared" si="34"/>
        <v>127175780</v>
      </c>
      <c r="L74" s="7">
        <f t="shared" si="34"/>
        <v>127175780</v>
      </c>
      <c r="M74" s="7">
        <f t="shared" si="34"/>
        <v>125691527</v>
      </c>
      <c r="N74" s="8">
        <f t="shared" si="2"/>
        <v>7.4546891639926463E-2</v>
      </c>
      <c r="O74" s="9">
        <f t="shared" si="3"/>
        <v>7.368690081777865E-2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f>+C75</f>
        <v>2435000000</v>
      </c>
      <c r="F75" s="30">
        <f>+C75+D75-E75+0.00001</f>
        <v>1.0000000000000001E-5</v>
      </c>
      <c r="G75" s="29">
        <v>0</v>
      </c>
      <c r="H75" s="29">
        <v>0</v>
      </c>
      <c r="I75" s="30">
        <f t="shared" ref="I75:I78" si="35">+F75-G75-H75</f>
        <v>1.0000000000000001E-5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f>+datos!Q55</f>
        <v>500000000</v>
      </c>
      <c r="D76" s="12">
        <f>+datos!R55</f>
        <v>0</v>
      </c>
      <c r="E76" s="12">
        <f>+datos!S55</f>
        <v>0</v>
      </c>
      <c r="F76" s="12">
        <f>+datos!T55</f>
        <v>500000000</v>
      </c>
      <c r="G76" s="12">
        <f>+datos!U55</f>
        <v>0</v>
      </c>
      <c r="H76" s="12">
        <f>+datos!V55</f>
        <v>300000000</v>
      </c>
      <c r="I76" s="12">
        <f>+datos!W55</f>
        <v>200000000</v>
      </c>
      <c r="J76" s="12">
        <f>+datos!X55</f>
        <v>101162592</v>
      </c>
      <c r="K76" s="12">
        <f>+datos!Y55</f>
        <v>99678339</v>
      </c>
      <c r="L76" s="12">
        <f>+datos!Z55</f>
        <v>99678339</v>
      </c>
      <c r="M76" s="12">
        <f>+datos!AA55</f>
        <v>98194086</v>
      </c>
      <c r="N76" s="14">
        <f t="shared" si="2"/>
        <v>0.20232518399999999</v>
      </c>
      <c r="O76" s="14">
        <f t="shared" si="3"/>
        <v>0.19935667800000001</v>
      </c>
      <c r="P76" s="34"/>
      <c r="Q76" s="34" t="b">
        <f>+A76=datos!C55</f>
        <v>0</v>
      </c>
      <c r="R76" s="34"/>
    </row>
    <row r="77" spans="1:22" ht="22.5" x14ac:dyDescent="0.25">
      <c r="A77" s="10" t="s">
        <v>119</v>
      </c>
      <c r="B77" s="11" t="s">
        <v>121</v>
      </c>
      <c r="C77" s="12">
        <f>+datos!Q56</f>
        <v>78000000</v>
      </c>
      <c r="D77" s="12">
        <f>+datos!R56</f>
        <v>0</v>
      </c>
      <c r="E77" s="12">
        <f>+datos!S56</f>
        <v>0</v>
      </c>
      <c r="F77" s="12">
        <f>+datos!T56</f>
        <v>78000000</v>
      </c>
      <c r="G77" s="12">
        <f>+datos!U56</f>
        <v>0</v>
      </c>
      <c r="H77" s="12">
        <f>+datos!V56</f>
        <v>78000000</v>
      </c>
      <c r="I77" s="12">
        <f>+datos!W56</f>
        <v>0</v>
      </c>
      <c r="J77" s="12">
        <f>+datos!X56</f>
        <v>27497441</v>
      </c>
      <c r="K77" s="12">
        <f>+datos!Y56</f>
        <v>27497441</v>
      </c>
      <c r="L77" s="12">
        <f>+datos!Z56</f>
        <v>27497441</v>
      </c>
      <c r="M77" s="12">
        <f>+datos!AA56</f>
        <v>27497441</v>
      </c>
      <c r="N77" s="14">
        <f t="shared" si="2"/>
        <v>0.35253129487179485</v>
      </c>
      <c r="O77" s="14">
        <f t="shared" si="3"/>
        <v>0.35253129487179485</v>
      </c>
      <c r="P77" s="34"/>
      <c r="Q77" s="34" t="b">
        <f>+A77=datos!C56</f>
        <v>0</v>
      </c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f t="shared" ref="F78" si="36">+C78+D78-E78</f>
        <v>1147894000</v>
      </c>
      <c r="G78" s="12">
        <v>0</v>
      </c>
      <c r="H78" s="12">
        <v>0</v>
      </c>
      <c r="I78" s="13">
        <f t="shared" si="35"/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 t="b">
        <f>+A78=datos!C57</f>
        <v>0</v>
      </c>
      <c r="R78" s="34"/>
    </row>
    <row r="79" spans="1:22" s="3" customFormat="1" x14ac:dyDescent="0.25">
      <c r="A79" s="73" t="s">
        <v>25</v>
      </c>
      <c r="B79" s="73"/>
      <c r="C79" s="7">
        <f>+C80+C84</f>
        <v>101650000</v>
      </c>
      <c r="D79" s="7">
        <f t="shared" ref="D79:M79" si="37">+D80+D84</f>
        <v>17577461</v>
      </c>
      <c r="E79" s="7">
        <f t="shared" si="37"/>
        <v>-20000</v>
      </c>
      <c r="F79" s="7">
        <f t="shared" si="37"/>
        <v>119247461</v>
      </c>
      <c r="G79" s="7">
        <f t="shared" si="37"/>
        <v>0</v>
      </c>
      <c r="H79" s="7">
        <f t="shared" si="37"/>
        <v>116200461</v>
      </c>
      <c r="I79" s="7">
        <f t="shared" si="37"/>
        <v>3047000</v>
      </c>
      <c r="J79" s="7">
        <f t="shared" si="37"/>
        <v>86530681</v>
      </c>
      <c r="K79" s="7">
        <f t="shared" si="37"/>
        <v>86530681</v>
      </c>
      <c r="L79" s="7">
        <f t="shared" si="37"/>
        <v>86530681</v>
      </c>
      <c r="M79" s="7">
        <f t="shared" si="37"/>
        <v>86530681</v>
      </c>
      <c r="N79" s="8">
        <f t="shared" si="2"/>
        <v>0.72563960921566284</v>
      </c>
      <c r="O79" s="9">
        <f t="shared" si="3"/>
        <v>0.72563960921566284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45000000</v>
      </c>
      <c r="D80" s="17">
        <f t="shared" ref="D80:E80" si="38">+D81</f>
        <v>0</v>
      </c>
      <c r="E80" s="17">
        <f t="shared" si="38"/>
        <v>-20000</v>
      </c>
      <c r="F80" s="18">
        <f t="shared" ref="F80:F81" si="39">+C80+D80-E80</f>
        <v>45020000</v>
      </c>
      <c r="G80" s="17">
        <f t="shared" ref="G80:H80" si="40">+G81</f>
        <v>0</v>
      </c>
      <c r="H80" s="17">
        <f t="shared" si="40"/>
        <v>41973000</v>
      </c>
      <c r="I80" s="18">
        <f t="shared" ref="I80:I81" si="41">+F80-G80-H80</f>
        <v>3047000</v>
      </c>
      <c r="J80" s="17">
        <f t="shared" ref="J80:M80" si="42">+J81</f>
        <v>12303220</v>
      </c>
      <c r="K80" s="17">
        <f t="shared" si="42"/>
        <v>12303220</v>
      </c>
      <c r="L80" s="17">
        <f t="shared" si="42"/>
        <v>12303220</v>
      </c>
      <c r="M80" s="17">
        <f t="shared" si="42"/>
        <v>12303220</v>
      </c>
      <c r="N80" s="19">
        <f t="shared" si="2"/>
        <v>0.27328342958685031</v>
      </c>
      <c r="O80" s="19">
        <f t="shared" si="3"/>
        <v>0.27328342958685031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45000000</v>
      </c>
      <c r="D81" s="17">
        <f t="shared" ref="D81:E81" si="43">SUM(D82:D83)</f>
        <v>0</v>
      </c>
      <c r="E81" s="17">
        <f t="shared" si="43"/>
        <v>-20000</v>
      </c>
      <c r="F81" s="18">
        <f t="shared" si="39"/>
        <v>45020000</v>
      </c>
      <c r="G81" s="17">
        <f t="shared" ref="G81:H81" si="44">SUM(G82:G83)</f>
        <v>0</v>
      </c>
      <c r="H81" s="17">
        <f t="shared" si="44"/>
        <v>41973000</v>
      </c>
      <c r="I81" s="18">
        <f t="shared" si="41"/>
        <v>3047000</v>
      </c>
      <c r="J81" s="17">
        <f t="shared" ref="J81:M81" si="45">SUM(J82:J83)</f>
        <v>12303220</v>
      </c>
      <c r="K81" s="17">
        <f t="shared" si="45"/>
        <v>12303220</v>
      </c>
      <c r="L81" s="17">
        <f t="shared" si="45"/>
        <v>12303220</v>
      </c>
      <c r="M81" s="17">
        <f t="shared" si="45"/>
        <v>12303220</v>
      </c>
      <c r="N81" s="19">
        <f t="shared" si="2"/>
        <v>0.27328342958685031</v>
      </c>
      <c r="O81" s="19">
        <f t="shared" si="3"/>
        <v>0.27328342958685031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f>+datos!Q57</f>
        <v>30000000</v>
      </c>
      <c r="D82" s="12">
        <f>+datos!R57</f>
        <v>0</v>
      </c>
      <c r="E82" s="12">
        <f>+datos!S57-20000</f>
        <v>-20000</v>
      </c>
      <c r="F82" s="12">
        <f>+datos!T57</f>
        <v>30000000</v>
      </c>
      <c r="G82" s="12">
        <f>+datos!U57</f>
        <v>0</v>
      </c>
      <c r="H82" s="12">
        <f>+datos!V57</f>
        <v>30000000</v>
      </c>
      <c r="I82" s="12">
        <f>+datos!W57</f>
        <v>0</v>
      </c>
      <c r="J82" s="12">
        <f>+datos!X57</f>
        <v>330220</v>
      </c>
      <c r="K82" s="12">
        <f>+datos!Y57</f>
        <v>330220</v>
      </c>
      <c r="L82" s="12">
        <f>+datos!Z57</f>
        <v>330220</v>
      </c>
      <c r="M82" s="12">
        <f>+datos!AA57</f>
        <v>330220</v>
      </c>
      <c r="N82" s="14">
        <f t="shared" si="2"/>
        <v>1.1007333333333333E-2</v>
      </c>
      <c r="O82" s="14">
        <f t="shared" si="3"/>
        <v>1.1007333333333333E-2</v>
      </c>
      <c r="P82" s="34"/>
      <c r="Q82" s="34" t="b">
        <f>+A82=datos!C57</f>
        <v>0</v>
      </c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f>+datos!Q58</f>
        <v>15000000</v>
      </c>
      <c r="D83" s="12">
        <f>+datos!R58</f>
        <v>0</v>
      </c>
      <c r="E83" s="12">
        <f>+datos!S58</f>
        <v>0</v>
      </c>
      <c r="F83" s="12">
        <f>+datos!T58</f>
        <v>15000000</v>
      </c>
      <c r="G83" s="12">
        <f>+datos!U58</f>
        <v>0</v>
      </c>
      <c r="H83" s="12">
        <f>+datos!V58</f>
        <v>11973000</v>
      </c>
      <c r="I83" s="12">
        <f>+datos!W58</f>
        <v>3027000</v>
      </c>
      <c r="J83" s="12">
        <f>+datos!X58</f>
        <v>11973000</v>
      </c>
      <c r="K83" s="12">
        <f>+datos!Y58</f>
        <v>11973000</v>
      </c>
      <c r="L83" s="12">
        <f>+datos!Z58</f>
        <v>11973000</v>
      </c>
      <c r="M83" s="12">
        <f>+datos!AA58</f>
        <v>11973000</v>
      </c>
      <c r="N83" s="14">
        <f t="shared" si="2"/>
        <v>0.79820000000000002</v>
      </c>
      <c r="O83" s="14">
        <f t="shared" si="3"/>
        <v>0.79820000000000002</v>
      </c>
      <c r="P83" s="34"/>
      <c r="Q83" s="34" t="b">
        <f>+A83=datos!C58</f>
        <v>0</v>
      </c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17577461</v>
      </c>
      <c r="E84" s="32">
        <v>0</v>
      </c>
      <c r="F84" s="33">
        <f t="shared" si="17"/>
        <v>74227461</v>
      </c>
      <c r="G84" s="17">
        <v>0</v>
      </c>
      <c r="H84" s="17">
        <v>74227461</v>
      </c>
      <c r="I84" s="18">
        <v>0</v>
      </c>
      <c r="J84" s="17">
        <v>74227461</v>
      </c>
      <c r="K84" s="17">
        <v>74227461</v>
      </c>
      <c r="L84" s="17">
        <v>74227461</v>
      </c>
      <c r="M84" s="17">
        <v>74227461</v>
      </c>
      <c r="N84" s="19">
        <f t="shared" si="2"/>
        <v>1</v>
      </c>
      <c r="O84" s="19">
        <f t="shared" si="3"/>
        <v>1</v>
      </c>
      <c r="P84" s="34"/>
      <c r="Q84" s="34"/>
      <c r="R84" s="34"/>
    </row>
    <row r="85" spans="1:18" s="20" customFormat="1" ht="12.75" x14ac:dyDescent="0.25">
      <c r="A85" s="74" t="s">
        <v>21</v>
      </c>
      <c r="B85" s="74"/>
      <c r="C85" s="7">
        <f t="shared" ref="C85:M85" si="46">+C86+C88+C92+C95+C100+C103</f>
        <v>21288374779</v>
      </c>
      <c r="D85" s="7">
        <f t="shared" si="46"/>
        <v>234745370</v>
      </c>
      <c r="E85" s="7">
        <f t="shared" si="46"/>
        <v>234745370</v>
      </c>
      <c r="F85" s="7">
        <f t="shared" si="46"/>
        <v>21288374779</v>
      </c>
      <c r="G85" s="7">
        <f t="shared" si="46"/>
        <v>0</v>
      </c>
      <c r="H85" s="7">
        <f t="shared" si="46"/>
        <v>13060579873.07</v>
      </c>
      <c r="I85" s="7">
        <f t="shared" si="46"/>
        <v>8227794905.9299994</v>
      </c>
      <c r="J85" s="7">
        <f t="shared" si="46"/>
        <v>10135252854.07</v>
      </c>
      <c r="K85" s="7">
        <f t="shared" si="46"/>
        <v>1134036781.02</v>
      </c>
      <c r="L85" s="7">
        <f t="shared" si="46"/>
        <v>1134036781.02</v>
      </c>
      <c r="M85" s="7">
        <f t="shared" si="46"/>
        <v>1131592867.02</v>
      </c>
      <c r="N85" s="8">
        <f t="shared" si="2"/>
        <v>0.47609331192665583</v>
      </c>
      <c r="O85" s="9">
        <f t="shared" si="3"/>
        <v>5.3270237526007617E-2</v>
      </c>
      <c r="P85" s="34">
        <f>+K85-Noviembre!K85</f>
        <v>-2428042290.7199998</v>
      </c>
      <c r="Q85" s="34">
        <f>+C85-Noviembre!C85</f>
        <v>13288374779</v>
      </c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5000000</v>
      </c>
      <c r="D86" s="17">
        <f t="shared" ref="D86:M86" si="47">+D87</f>
        <v>0</v>
      </c>
      <c r="E86" s="17">
        <f t="shared" si="47"/>
        <v>0</v>
      </c>
      <c r="F86" s="17">
        <f t="shared" si="47"/>
        <v>5000000</v>
      </c>
      <c r="G86" s="17">
        <f t="shared" si="47"/>
        <v>0</v>
      </c>
      <c r="H86" s="17">
        <f t="shared" si="47"/>
        <v>0</v>
      </c>
      <c r="I86" s="17">
        <f t="shared" si="47"/>
        <v>5000000</v>
      </c>
      <c r="J86" s="17">
        <f t="shared" si="47"/>
        <v>0</v>
      </c>
      <c r="K86" s="17">
        <f t="shared" si="47"/>
        <v>0</v>
      </c>
      <c r="L86" s="17">
        <f t="shared" si="47"/>
        <v>0</v>
      </c>
      <c r="M86" s="17">
        <f t="shared" si="47"/>
        <v>0</v>
      </c>
      <c r="N86" s="19">
        <f t="shared" si="2"/>
        <v>0</v>
      </c>
      <c r="O86" s="19">
        <f t="shared" si="3"/>
        <v>0</v>
      </c>
      <c r="P86" s="34"/>
      <c r="Q86" s="34">
        <f>+C86-Noviembre!C86</f>
        <v>-510000000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f>+datos!Q59</f>
        <v>5000000</v>
      </c>
      <c r="D87" s="12">
        <f>+datos!R59</f>
        <v>0</v>
      </c>
      <c r="E87" s="12">
        <f>+datos!S59</f>
        <v>0</v>
      </c>
      <c r="F87" s="12">
        <f>+datos!T59</f>
        <v>5000000</v>
      </c>
      <c r="G87" s="12">
        <f>+datos!U59</f>
        <v>0</v>
      </c>
      <c r="H87" s="12">
        <f>+datos!V59</f>
        <v>0</v>
      </c>
      <c r="I87" s="12">
        <f>+datos!W59</f>
        <v>5000000</v>
      </c>
      <c r="J87" s="12">
        <f>+datos!X59</f>
        <v>0</v>
      </c>
      <c r="K87" s="12">
        <f>+datos!Y59</f>
        <v>0</v>
      </c>
      <c r="L87" s="12">
        <f>+datos!Z59</f>
        <v>0</v>
      </c>
      <c r="M87" s="12">
        <f>+datos!AA59</f>
        <v>0</v>
      </c>
      <c r="N87" s="14">
        <f t="shared" si="2"/>
        <v>0</v>
      </c>
      <c r="O87" s="14">
        <f t="shared" si="3"/>
        <v>0</v>
      </c>
      <c r="P87" s="34"/>
      <c r="Q87" s="34">
        <f>+C87-Noviembre!C87</f>
        <v>-510000000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762450000</v>
      </c>
      <c r="D88" s="17">
        <f t="shared" ref="D88:M88" si="48">SUM(D89:D91)</f>
        <v>0</v>
      </c>
      <c r="E88" s="17">
        <f t="shared" si="48"/>
        <v>0</v>
      </c>
      <c r="F88" s="17">
        <f t="shared" si="48"/>
        <v>762450000</v>
      </c>
      <c r="G88" s="17">
        <f t="shared" si="48"/>
        <v>0</v>
      </c>
      <c r="H88" s="17">
        <f t="shared" si="48"/>
        <v>740370861</v>
      </c>
      <c r="I88" s="17">
        <f t="shared" si="48"/>
        <v>22079139</v>
      </c>
      <c r="J88" s="17">
        <f t="shared" si="48"/>
        <v>28450800</v>
      </c>
      <c r="K88" s="17">
        <f t="shared" si="48"/>
        <v>0</v>
      </c>
      <c r="L88" s="17">
        <f t="shared" si="48"/>
        <v>0</v>
      </c>
      <c r="M88" s="17">
        <f t="shared" si="48"/>
        <v>0</v>
      </c>
      <c r="N88" s="19">
        <f t="shared" si="2"/>
        <v>3.7314971473539252E-2</v>
      </c>
      <c r="O88" s="19">
        <f t="shared" si="3"/>
        <v>0</v>
      </c>
      <c r="P88" s="34"/>
      <c r="Q88" s="34">
        <f>+C88-Noviembre!C88</f>
        <v>217390000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f>+datos!Q60</f>
        <v>530450000</v>
      </c>
      <c r="D89" s="12">
        <f>+datos!R60</f>
        <v>0</v>
      </c>
      <c r="E89" s="12">
        <f>+datos!S60</f>
        <v>0</v>
      </c>
      <c r="F89" s="12">
        <f>+datos!T60</f>
        <v>530450000</v>
      </c>
      <c r="G89" s="12">
        <f>+datos!U60</f>
        <v>0</v>
      </c>
      <c r="H89" s="12">
        <f>+datos!V60</f>
        <v>530450000</v>
      </c>
      <c r="I89" s="12">
        <f>+datos!W60</f>
        <v>0</v>
      </c>
      <c r="J89" s="12">
        <f>+datos!X60</f>
        <v>0</v>
      </c>
      <c r="K89" s="12">
        <f>+datos!Y60</f>
        <v>0</v>
      </c>
      <c r="L89" s="12">
        <f>+datos!Z60</f>
        <v>0</v>
      </c>
      <c r="M89" s="12">
        <f>+datos!AA60</f>
        <v>0</v>
      </c>
      <c r="N89" s="14">
        <f t="shared" si="2"/>
        <v>0</v>
      </c>
      <c r="O89" s="14">
        <f t="shared" si="3"/>
        <v>0</v>
      </c>
      <c r="P89" s="34"/>
      <c r="Q89" s="34">
        <f>+C89-Noviembre!C89</f>
        <v>85390000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f>+datos!Q61</f>
        <v>232000000</v>
      </c>
      <c r="D90" s="12">
        <f>+datos!R61</f>
        <v>0</v>
      </c>
      <c r="E90" s="12">
        <f>+datos!S61</f>
        <v>0</v>
      </c>
      <c r="F90" s="12">
        <f>+datos!T61</f>
        <v>232000000</v>
      </c>
      <c r="G90" s="12">
        <f>+datos!U61</f>
        <v>0</v>
      </c>
      <c r="H90" s="12">
        <f>+datos!V61</f>
        <v>209920861</v>
      </c>
      <c r="I90" s="12">
        <f>+datos!W61</f>
        <v>22079139</v>
      </c>
      <c r="J90" s="12">
        <f>+datos!X61</f>
        <v>28450800</v>
      </c>
      <c r="K90" s="12">
        <f>+datos!Y61</f>
        <v>0</v>
      </c>
      <c r="L90" s="12">
        <f>+datos!Z61</f>
        <v>0</v>
      </c>
      <c r="M90" s="12">
        <f>+datos!AA61</f>
        <v>0</v>
      </c>
      <c r="N90" s="14">
        <f t="shared" ref="N90:N92" si="49">+IF(F90=0,0,J90/F90)</f>
        <v>0.12263275862068966</v>
      </c>
      <c r="O90" s="14">
        <f t="shared" ref="O90:O92" si="50">+IF(F90=0,0,K90/F90)</f>
        <v>0</v>
      </c>
      <c r="P90" s="34"/>
      <c r="Q90" s="34">
        <f>+C90-Noviembre!C90</f>
        <v>132000000</v>
      </c>
      <c r="R90" s="34"/>
    </row>
    <row r="91" spans="1:18" s="20" customFormat="1" ht="11.25" hidden="1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>
        <f>+C91-Noviembre!C91</f>
        <v>0</v>
      </c>
      <c r="R91" s="34"/>
    </row>
    <row r="92" spans="1:18" s="20" customFormat="1" ht="67.5" x14ac:dyDescent="0.25">
      <c r="A92" s="25" t="s">
        <v>28</v>
      </c>
      <c r="B92" s="16" t="s">
        <v>34</v>
      </c>
      <c r="C92" s="17">
        <f>SUM(C93:C94)</f>
        <v>3068510562</v>
      </c>
      <c r="D92" s="17">
        <f t="shared" ref="D92:M92" si="51">SUM(D93:D94)</f>
        <v>0</v>
      </c>
      <c r="E92" s="17">
        <f t="shared" si="51"/>
        <v>0</v>
      </c>
      <c r="F92" s="17">
        <f t="shared" si="51"/>
        <v>3068510562</v>
      </c>
      <c r="G92" s="17">
        <f t="shared" si="51"/>
        <v>0</v>
      </c>
      <c r="H92" s="17">
        <f t="shared" si="51"/>
        <v>1795484252.01</v>
      </c>
      <c r="I92" s="17">
        <f t="shared" si="51"/>
        <v>1273026309.99</v>
      </c>
      <c r="J92" s="17">
        <f t="shared" si="51"/>
        <v>1328434828.01</v>
      </c>
      <c r="K92" s="17">
        <f t="shared" si="51"/>
        <v>206105166</v>
      </c>
      <c r="L92" s="17">
        <f t="shared" si="51"/>
        <v>206105166</v>
      </c>
      <c r="M92" s="17">
        <f t="shared" si="51"/>
        <v>206105166</v>
      </c>
      <c r="N92" s="19">
        <f t="shared" si="49"/>
        <v>0.43292496511537182</v>
      </c>
      <c r="O92" s="19">
        <f t="shared" si="50"/>
        <v>6.7167820294437686E-2</v>
      </c>
      <c r="P92" s="34"/>
      <c r="Q92" s="34">
        <f>+C92-Noviembre!C92</f>
        <v>811887438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f>+datos!Q62</f>
        <v>1775330624</v>
      </c>
      <c r="D93" s="12">
        <f>+datos!R62</f>
        <v>0</v>
      </c>
      <c r="E93" s="12">
        <f>+datos!S62</f>
        <v>0</v>
      </c>
      <c r="F93" s="12">
        <f>+datos!T62</f>
        <v>1775330624</v>
      </c>
      <c r="G93" s="12">
        <f>+datos!U62</f>
        <v>0</v>
      </c>
      <c r="H93" s="12">
        <f>+datos!V62</f>
        <v>1086461761.01</v>
      </c>
      <c r="I93" s="12">
        <f>+datos!W62</f>
        <v>688868862.99000001</v>
      </c>
      <c r="J93" s="12">
        <f>+datos!X62</f>
        <v>1044461761.01</v>
      </c>
      <c r="K93" s="12">
        <f>+datos!Y62</f>
        <v>137550599</v>
      </c>
      <c r="L93" s="12">
        <f>+datos!Z62</f>
        <v>137550599</v>
      </c>
      <c r="M93" s="12">
        <f>+datos!AA62</f>
        <v>137550599</v>
      </c>
      <c r="N93" s="14">
        <f>+IF(F94=0,0,J94/F94)</f>
        <v>0.21959284911207771</v>
      </c>
      <c r="O93" s="14">
        <f>+IF(F94=0,0,K94/F94)</f>
        <v>5.3012396021256555E-2</v>
      </c>
      <c r="P93" s="34"/>
      <c r="Q93" s="34">
        <f>+C93-Noviembre!C93</f>
        <v>194325625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f>+datos!Q63</f>
        <v>1293179938</v>
      </c>
      <c r="D94" s="12">
        <f>+datos!R63</f>
        <v>0</v>
      </c>
      <c r="E94" s="12">
        <f>+datos!S63</f>
        <v>0</v>
      </c>
      <c r="F94" s="12">
        <f>+datos!T63</f>
        <v>1293179938</v>
      </c>
      <c r="G94" s="12">
        <f>+datos!U63</f>
        <v>0</v>
      </c>
      <c r="H94" s="12">
        <f>+datos!V63</f>
        <v>709022491</v>
      </c>
      <c r="I94" s="12">
        <f>+datos!W63</f>
        <v>584157447</v>
      </c>
      <c r="J94" s="12">
        <f>+datos!X63</f>
        <v>283973067</v>
      </c>
      <c r="K94" s="12">
        <f>+datos!Y63</f>
        <v>68554567</v>
      </c>
      <c r="L94" s="12">
        <f>+datos!Z63</f>
        <v>68554567</v>
      </c>
      <c r="M94" s="12">
        <f>+datos!AA63</f>
        <v>68554567</v>
      </c>
      <c r="N94" s="14">
        <f>+IF(F93=0,0,J93/F93)</f>
        <v>0.58831957658496403</v>
      </c>
      <c r="O94" s="14">
        <f>+IF(F93=0,0,K93/F93)</f>
        <v>7.7478863452535143E-2</v>
      </c>
      <c r="P94" s="34"/>
      <c r="Q94" s="34">
        <f>+C94-Noviembre!C94</f>
        <v>617561813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15789028074</v>
      </c>
      <c r="D95" s="17">
        <f t="shared" ref="D95:M95" si="52">SUM(D96:D99)</f>
        <v>234745370</v>
      </c>
      <c r="E95" s="17">
        <f t="shared" si="52"/>
        <v>234745370</v>
      </c>
      <c r="F95" s="17">
        <f t="shared" si="52"/>
        <v>15789028074</v>
      </c>
      <c r="G95" s="17">
        <f t="shared" si="52"/>
        <v>0</v>
      </c>
      <c r="H95" s="17">
        <f t="shared" si="52"/>
        <v>9239512633</v>
      </c>
      <c r="I95" s="17">
        <f t="shared" si="52"/>
        <v>6549515441</v>
      </c>
      <c r="J95" s="17">
        <f t="shared" si="52"/>
        <v>7781907873</v>
      </c>
      <c r="K95" s="17">
        <f t="shared" si="52"/>
        <v>871219763</v>
      </c>
      <c r="L95" s="17">
        <f t="shared" si="52"/>
        <v>871219763</v>
      </c>
      <c r="M95" s="17">
        <f t="shared" si="52"/>
        <v>868775849</v>
      </c>
      <c r="N95" s="19">
        <f>+IF(F95=0,0,J95/F95)</f>
        <v>0.49286807500295537</v>
      </c>
      <c r="O95" s="19">
        <f>+IF(F95=0,0,K95/F95)</f>
        <v>5.5178808911908205E-2</v>
      </c>
      <c r="P95" s="34"/>
      <c r="Q95" s="34">
        <f>+C95-Noviembre!C95</f>
        <v>12174786676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f>+datos!Q64</f>
        <v>12939917086</v>
      </c>
      <c r="D96" s="12">
        <f>+datos!R64</f>
        <v>58107168</v>
      </c>
      <c r="E96" s="12">
        <f>+datos!S64</f>
        <v>0</v>
      </c>
      <c r="F96" s="12">
        <f>+datos!T64</f>
        <v>12998024254</v>
      </c>
      <c r="G96" s="12">
        <f>+datos!U64</f>
        <v>0</v>
      </c>
      <c r="H96" s="12">
        <f>+datos!V64</f>
        <v>7323326599</v>
      </c>
      <c r="I96" s="12">
        <f>+datos!W64</f>
        <v>5674697655</v>
      </c>
      <c r="J96" s="12">
        <f>+datos!X64</f>
        <v>5977177668</v>
      </c>
      <c r="K96" s="12">
        <f>+datos!Y64</f>
        <v>504137727</v>
      </c>
      <c r="L96" s="12">
        <f>+datos!Z64</f>
        <v>504137727</v>
      </c>
      <c r="M96" s="12">
        <f>+datos!AA64</f>
        <v>504137727</v>
      </c>
      <c r="N96" s="14">
        <f>+IF(F96=0,0,J96/F96)</f>
        <v>0.45985278617714448</v>
      </c>
      <c r="O96" s="14">
        <f>+IF(F96=0,0,K96/F96)</f>
        <v>3.8785719825446326E-2</v>
      </c>
      <c r="P96" s="34"/>
      <c r="Q96" s="34">
        <f>+C96-Noviembre!C96</f>
        <v>11825559359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f>+datos!Q65</f>
        <v>917280120</v>
      </c>
      <c r="D97" s="12">
        <f>+datos!R65</f>
        <v>0</v>
      </c>
      <c r="E97" s="12">
        <f>+datos!S65</f>
        <v>0</v>
      </c>
      <c r="F97" s="12">
        <f>+datos!T65</f>
        <v>917280120</v>
      </c>
      <c r="G97" s="12">
        <f>+datos!U65</f>
        <v>0</v>
      </c>
      <c r="H97" s="12">
        <f>+datos!V65</f>
        <v>606621133</v>
      </c>
      <c r="I97" s="12">
        <f>+datos!W65</f>
        <v>310658987</v>
      </c>
      <c r="J97" s="12">
        <f>+datos!X65</f>
        <v>521687804</v>
      </c>
      <c r="K97" s="12">
        <f>+datos!Y65</f>
        <v>143624460</v>
      </c>
      <c r="L97" s="12">
        <f>+datos!Z65</f>
        <v>143624460</v>
      </c>
      <c r="M97" s="12">
        <f>+datos!AA65</f>
        <v>141180546</v>
      </c>
      <c r="N97" s="14">
        <f>+IF(F98=0,0,J98/F98)</f>
        <v>0.65305520843346465</v>
      </c>
      <c r="O97" s="14">
        <f>+IF(F98=0,0,K98/F98)</f>
        <v>0.13620173667852223</v>
      </c>
      <c r="P97" s="34"/>
      <c r="Q97" s="34">
        <f>+C97-Noviembre!C97</f>
        <v>503280120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f>+datos!Q66</f>
        <v>213474298</v>
      </c>
      <c r="D98" s="12">
        <f>+datos!R66</f>
        <v>176638202</v>
      </c>
      <c r="E98" s="12">
        <f>+datos!S66</f>
        <v>0</v>
      </c>
      <c r="F98" s="12">
        <f>+datos!T66</f>
        <v>390112500</v>
      </c>
      <c r="G98" s="12">
        <f>+datos!U66</f>
        <v>0</v>
      </c>
      <c r="H98" s="12">
        <f>+datos!V66</f>
        <v>281287500</v>
      </c>
      <c r="I98" s="12">
        <f>+datos!W66</f>
        <v>108825000</v>
      </c>
      <c r="J98" s="12">
        <f>+datos!X66</f>
        <v>254765000</v>
      </c>
      <c r="K98" s="12">
        <f>+datos!Y66</f>
        <v>53134000</v>
      </c>
      <c r="L98" s="12">
        <f>+datos!Z66</f>
        <v>53134000</v>
      </c>
      <c r="M98" s="12">
        <f>+datos!AA66</f>
        <v>53134000</v>
      </c>
      <c r="N98" s="14">
        <f>+IF(F99=0,0,J99/F99)</f>
        <v>0.69309088594100665</v>
      </c>
      <c r="O98" s="14">
        <f>+IF(F99=0,0,K99/F99)</f>
        <v>0.11480337705727754</v>
      </c>
      <c r="P98" s="34"/>
      <c r="Q98" s="34">
        <f>+C98-Noviembre!C98</f>
        <v>-14245702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f>+datos!Q67</f>
        <v>1718356570</v>
      </c>
      <c r="D99" s="12">
        <f>+datos!R67</f>
        <v>0</v>
      </c>
      <c r="E99" s="12">
        <f>+datos!S67</f>
        <v>234745370</v>
      </c>
      <c r="F99" s="12">
        <f>+datos!T67</f>
        <v>1483611200</v>
      </c>
      <c r="G99" s="12">
        <f>+datos!U67</f>
        <v>0</v>
      </c>
      <c r="H99" s="12">
        <f>+datos!V67</f>
        <v>1028277401</v>
      </c>
      <c r="I99" s="12">
        <f>+datos!W67</f>
        <v>455333799</v>
      </c>
      <c r="J99" s="12">
        <f>+datos!X67</f>
        <v>1028277401</v>
      </c>
      <c r="K99" s="12">
        <f>+datos!Y67</f>
        <v>170323576</v>
      </c>
      <c r="L99" s="12">
        <f>+datos!Z67</f>
        <v>170323576</v>
      </c>
      <c r="M99" s="12">
        <f>+datos!AA67</f>
        <v>170323576</v>
      </c>
      <c r="N99" s="14">
        <f>+IF(F97=0,0,J97/F97)</f>
        <v>0.5687333592272773</v>
      </c>
      <c r="O99" s="14">
        <f>+IF(F97=0,0,K97/F97)</f>
        <v>0.15657644471789053</v>
      </c>
      <c r="P99" s="34"/>
      <c r="Q99" s="34">
        <f>+C99-Noviembre!C99</f>
        <v>-139807101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762800000</v>
      </c>
      <c r="D100" s="17">
        <f t="shared" ref="D100:M100" si="53">SUM(D101:D102)</f>
        <v>0</v>
      </c>
      <c r="E100" s="17">
        <f t="shared" si="53"/>
        <v>0</v>
      </c>
      <c r="F100" s="17">
        <f t="shared" si="53"/>
        <v>762800000</v>
      </c>
      <c r="G100" s="17">
        <f t="shared" si="53"/>
        <v>0</v>
      </c>
      <c r="H100" s="17">
        <f t="shared" si="53"/>
        <v>640454126</v>
      </c>
      <c r="I100" s="17">
        <f t="shared" si="53"/>
        <v>122345874</v>
      </c>
      <c r="J100" s="17">
        <f t="shared" si="53"/>
        <v>573838262</v>
      </c>
      <c r="K100" s="17">
        <f t="shared" si="53"/>
        <v>12259333</v>
      </c>
      <c r="L100" s="17">
        <f t="shared" si="53"/>
        <v>12259333</v>
      </c>
      <c r="M100" s="17">
        <f t="shared" si="53"/>
        <v>12259333</v>
      </c>
      <c r="N100" s="19">
        <f>+IF(F100=0,0,J100/F100)</f>
        <v>0.75227879129522812</v>
      </c>
      <c r="O100" s="19">
        <f>+IF(F100=0,0,K100/F100)</f>
        <v>1.607149056109072E-2</v>
      </c>
      <c r="P100" s="34"/>
      <c r="Q100" s="34">
        <f>+C100-Noviembre!C100</f>
        <v>379480000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f>+datos!Q68</f>
        <v>238000000</v>
      </c>
      <c r="D101" s="12">
        <f>+datos!R68</f>
        <v>0</v>
      </c>
      <c r="E101" s="12">
        <f>+datos!S68</f>
        <v>0</v>
      </c>
      <c r="F101" s="12">
        <f>+datos!T68</f>
        <v>238000000</v>
      </c>
      <c r="G101" s="12">
        <f>+datos!U68</f>
        <v>0</v>
      </c>
      <c r="H101" s="12">
        <f>+datos!V68</f>
        <v>129356864</v>
      </c>
      <c r="I101" s="12">
        <f>+datos!W68</f>
        <v>108643136</v>
      </c>
      <c r="J101" s="12">
        <f>+datos!X68</f>
        <v>62741000</v>
      </c>
      <c r="K101" s="12">
        <f>+datos!Y68</f>
        <v>12259333</v>
      </c>
      <c r="L101" s="12">
        <f>+datos!Z68</f>
        <v>12259333</v>
      </c>
      <c r="M101" s="12">
        <f>+datos!AA68</f>
        <v>12259333</v>
      </c>
      <c r="N101" s="14">
        <f>+IF(F102=0,0,J102/F102)</f>
        <v>0.97388959984756096</v>
      </c>
      <c r="O101" s="14">
        <f>+IF(F102=0,0,K102/F102)</f>
        <v>0</v>
      </c>
      <c r="P101" s="34"/>
      <c r="Q101" s="34">
        <f>+C101-Noviembre!C101</f>
        <v>-19000000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f>+datos!Q69</f>
        <v>524800000</v>
      </c>
      <c r="D102" s="12">
        <f>+datos!R69</f>
        <v>0</v>
      </c>
      <c r="E102" s="12">
        <f>+datos!S69</f>
        <v>0</v>
      </c>
      <c r="F102" s="12">
        <f>+datos!T69</f>
        <v>524800000</v>
      </c>
      <c r="G102" s="12">
        <f>+datos!U69</f>
        <v>0</v>
      </c>
      <c r="H102" s="12">
        <f>+datos!V69</f>
        <v>511097262</v>
      </c>
      <c r="I102" s="12">
        <f>+datos!W69</f>
        <v>13702738</v>
      </c>
      <c r="J102" s="12">
        <f>+datos!X69</f>
        <v>511097262</v>
      </c>
      <c r="K102" s="12">
        <f>+datos!Y69</f>
        <v>0</v>
      </c>
      <c r="L102" s="12">
        <f>+datos!Z69</f>
        <v>0</v>
      </c>
      <c r="M102" s="12">
        <f>+datos!AA69</f>
        <v>0</v>
      </c>
      <c r="N102" s="14">
        <f>+IF(F101=0,0,J101/F101)</f>
        <v>0.26361764705882351</v>
      </c>
      <c r="O102" s="14">
        <f>+IF(F101=0,0,K101/F101)</f>
        <v>5.1509802521008403E-2</v>
      </c>
      <c r="P102" s="34"/>
      <c r="Q102" s="34">
        <f>+C102-Noviembre!C102</f>
        <v>398480000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900586143</v>
      </c>
      <c r="D103" s="17">
        <f t="shared" ref="D103:M103" si="54">SUM(D104:D105)</f>
        <v>0</v>
      </c>
      <c r="E103" s="17">
        <f t="shared" si="54"/>
        <v>0</v>
      </c>
      <c r="F103" s="17">
        <f t="shared" si="54"/>
        <v>900586143</v>
      </c>
      <c r="G103" s="17">
        <f t="shared" si="54"/>
        <v>0</v>
      </c>
      <c r="H103" s="17">
        <f t="shared" si="54"/>
        <v>644758001.05999994</v>
      </c>
      <c r="I103" s="17">
        <f t="shared" si="54"/>
        <v>255828141.94</v>
      </c>
      <c r="J103" s="17">
        <f t="shared" si="54"/>
        <v>422621091.06</v>
      </c>
      <c r="K103" s="17">
        <f t="shared" si="54"/>
        <v>44452519.020000003</v>
      </c>
      <c r="L103" s="17">
        <f t="shared" si="54"/>
        <v>44452519.020000003</v>
      </c>
      <c r="M103" s="17">
        <f t="shared" si="54"/>
        <v>44452519.020000003</v>
      </c>
      <c r="N103" s="19">
        <f>+IF(F103=0,0,J103/F103)</f>
        <v>0.46927336640133049</v>
      </c>
      <c r="O103" s="19">
        <f>+IF(F103=0,0,K103/F103)</f>
        <v>4.9359541411464959E-2</v>
      </c>
      <c r="P103" s="34"/>
      <c r="Q103" s="34">
        <f>+C103-Noviembre!C103</f>
        <v>214830665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f>+datos!Q70</f>
        <v>58018854</v>
      </c>
      <c r="D104" s="12">
        <f>+datos!R70</f>
        <v>0</v>
      </c>
      <c r="E104" s="12">
        <f>+datos!S70</f>
        <v>0</v>
      </c>
      <c r="F104" s="12">
        <f>+datos!T70</f>
        <v>58018854</v>
      </c>
      <c r="G104" s="12">
        <f>+datos!U70</f>
        <v>0</v>
      </c>
      <c r="H104" s="12">
        <f>+datos!V70</f>
        <v>58018854</v>
      </c>
      <c r="I104" s="12">
        <f>+datos!W70</f>
        <v>0</v>
      </c>
      <c r="J104" s="12">
        <f>+datos!X70</f>
        <v>0</v>
      </c>
      <c r="K104" s="12">
        <f>+datos!Y70</f>
        <v>0</v>
      </c>
      <c r="L104" s="12">
        <f>+datos!Z70</f>
        <v>0</v>
      </c>
      <c r="M104" s="12">
        <f>+datos!AA70</f>
        <v>0</v>
      </c>
      <c r="N104" s="14">
        <f>+IF(F105=0,0,J105/F105)</f>
        <v>0.50158734688310458</v>
      </c>
      <c r="O104" s="14">
        <f>+IF(F105=0,0,K105/F105)</f>
        <v>5.2758420128982721E-2</v>
      </c>
      <c r="P104" s="34"/>
      <c r="Q104" s="34">
        <f>+C104-Noviembre!C104</f>
        <v>1689870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f>+datos!Q71</f>
        <v>842567289</v>
      </c>
      <c r="D105" s="12">
        <f>+datos!R71</f>
        <v>0</v>
      </c>
      <c r="E105" s="12">
        <f>+datos!S71</f>
        <v>0</v>
      </c>
      <c r="F105" s="12">
        <f>+datos!T71</f>
        <v>842567289</v>
      </c>
      <c r="G105" s="12">
        <f>+datos!U71</f>
        <v>0</v>
      </c>
      <c r="H105" s="12">
        <f>+datos!V71</f>
        <v>586739147.05999994</v>
      </c>
      <c r="I105" s="12">
        <f>+datos!W71</f>
        <v>255828141.94</v>
      </c>
      <c r="J105" s="12">
        <f>+datos!X71</f>
        <v>422621091.06</v>
      </c>
      <c r="K105" s="12">
        <f>+datos!Y71</f>
        <v>44452519.020000003</v>
      </c>
      <c r="L105" s="12">
        <f>+datos!Z71</f>
        <v>44452519.020000003</v>
      </c>
      <c r="M105" s="12">
        <f>+datos!AA71</f>
        <v>44452519.020000003</v>
      </c>
      <c r="N105" s="14">
        <f>+IF(F104=0,0,J104/F104)</f>
        <v>0</v>
      </c>
      <c r="O105" s="14">
        <f>+IF(F104=0,0,K104/F104)</f>
        <v>0</v>
      </c>
      <c r="P105" s="34"/>
      <c r="Q105" s="34">
        <f>+C105-Noviembre!C105</f>
        <v>213140795</v>
      </c>
      <c r="R105" s="34"/>
    </row>
    <row r="106" spans="1:18" s="20" customFormat="1" ht="12" x14ac:dyDescent="0.25">
      <c r="A106" s="74" t="s">
        <v>116</v>
      </c>
      <c r="B106" s="74" t="s">
        <v>0</v>
      </c>
      <c r="C106" s="6">
        <f t="shared" ref="C106:M106" si="55">+C5+C85</f>
        <v>52041979779</v>
      </c>
      <c r="D106" s="7">
        <f t="shared" si="55"/>
        <v>2645110551</v>
      </c>
      <c r="E106" s="7">
        <f t="shared" si="55"/>
        <v>5809042490</v>
      </c>
      <c r="F106" s="7">
        <f t="shared" si="55"/>
        <v>48878047840.000107</v>
      </c>
      <c r="G106" s="7">
        <f t="shared" si="55"/>
        <v>0</v>
      </c>
      <c r="H106" s="7">
        <f t="shared" si="55"/>
        <v>37903797325.099998</v>
      </c>
      <c r="I106" s="7">
        <f t="shared" si="55"/>
        <v>10974250514.900208</v>
      </c>
      <c r="J106" s="7">
        <f t="shared" si="55"/>
        <v>21635265112.809998</v>
      </c>
      <c r="K106" s="7">
        <f t="shared" si="55"/>
        <v>9759608371.6500015</v>
      </c>
      <c r="L106" s="7">
        <f t="shared" si="55"/>
        <v>9759608371.6500015</v>
      </c>
      <c r="M106" s="7">
        <f t="shared" si="55"/>
        <v>9755680204.6500015</v>
      </c>
      <c r="N106" s="8">
        <f>+IF(F106=0,0,J106/F106)</f>
        <v>0.44263766801063692</v>
      </c>
      <c r="O106" s="9">
        <f>+IF(F106=0,0,K106/F106)</f>
        <v>0.19967263020809672</v>
      </c>
      <c r="P106" s="34">
        <f>+K106-Noviembre!K106</f>
        <v>-15363829596.519997</v>
      </c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64">
        <f>+E106-D106</f>
        <v>3163931939</v>
      </c>
      <c r="F107" s="64">
        <f>+C106-F106</f>
        <v>3163931938.9998932</v>
      </c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J65"/>
  <sheetViews>
    <sheetView topLeftCell="A32" workbookViewId="0">
      <selection activeCell="F44" sqref="F44"/>
    </sheetView>
  </sheetViews>
  <sheetFormatPr baseColWidth="10" defaultRowHeight="15" x14ac:dyDescent="0.25"/>
  <cols>
    <col min="2" max="2" width="15.140625" customWidth="1"/>
    <col min="3" max="4" width="13.85546875" bestFit="1" customWidth="1"/>
    <col min="5" max="5" width="6.5703125" customWidth="1"/>
    <col min="6" max="6" width="14" customWidth="1"/>
    <col min="7" max="7" width="7" customWidth="1"/>
    <col min="8" max="8" width="14.42578125" customWidth="1"/>
    <col min="9" max="9" width="6.5703125" customWidth="1"/>
  </cols>
  <sheetData>
    <row r="3" spans="2:9" ht="15.75" thickBot="1" x14ac:dyDescent="0.3">
      <c r="B3" s="40" t="s">
        <v>274</v>
      </c>
    </row>
    <row r="4" spans="2:9" x14ac:dyDescent="0.25">
      <c r="B4" s="87" t="s">
        <v>275</v>
      </c>
      <c r="C4" s="87" t="s">
        <v>276</v>
      </c>
      <c r="D4" s="87" t="s">
        <v>277</v>
      </c>
      <c r="E4" s="41" t="s">
        <v>278</v>
      </c>
      <c r="F4" s="87" t="s">
        <v>279</v>
      </c>
      <c r="G4" s="41" t="s">
        <v>278</v>
      </c>
      <c r="H4" s="87" t="s">
        <v>280</v>
      </c>
      <c r="I4" s="85" t="s">
        <v>281</v>
      </c>
    </row>
    <row r="5" spans="2:9" ht="23.25" thickBot="1" x14ac:dyDescent="0.3">
      <c r="B5" s="88"/>
      <c r="C5" s="88"/>
      <c r="D5" s="88"/>
      <c r="E5" s="42" t="s">
        <v>282</v>
      </c>
      <c r="F5" s="88"/>
      <c r="G5" s="42" t="s">
        <v>283</v>
      </c>
      <c r="H5" s="88"/>
      <c r="I5" s="86"/>
    </row>
    <row r="6" spans="2:9" ht="15.75" thickBot="1" x14ac:dyDescent="0.3">
      <c r="B6" s="43" t="s">
        <v>284</v>
      </c>
      <c r="C6" s="47" t="e">
        <f>+#REF!</f>
        <v>#REF!</v>
      </c>
      <c r="D6" s="47" t="e">
        <f>+#REF!</f>
        <v>#REF!</v>
      </c>
      <c r="E6" s="44" t="e">
        <f>+D6/$C6</f>
        <v>#REF!</v>
      </c>
      <c r="F6" s="47" t="e">
        <f>+#REF!</f>
        <v>#REF!</v>
      </c>
      <c r="G6" s="44" t="e">
        <f>+F6/$C6</f>
        <v>#REF!</v>
      </c>
      <c r="H6" s="47" t="e">
        <f>+#REF!</f>
        <v>#REF!</v>
      </c>
      <c r="I6" s="44" t="e">
        <f>+H6/$C6</f>
        <v>#REF!</v>
      </c>
    </row>
    <row r="7" spans="2:9" ht="15.75" thickBot="1" x14ac:dyDescent="0.3">
      <c r="B7" s="43" t="s">
        <v>285</v>
      </c>
      <c r="C7" s="47" t="e">
        <f>+#REF!</f>
        <v>#REF!</v>
      </c>
      <c r="D7" s="47" t="e">
        <f>+#REF!</f>
        <v>#REF!</v>
      </c>
      <c r="E7" s="44" t="e">
        <f t="shared" ref="E7:E12" si="0">+D7/$C7</f>
        <v>#REF!</v>
      </c>
      <c r="F7" s="47" t="e">
        <f>+#REF!</f>
        <v>#REF!</v>
      </c>
      <c r="G7" s="44" t="e">
        <f t="shared" ref="G7:G12" si="1">+F7/$C7</f>
        <v>#REF!</v>
      </c>
      <c r="H7" s="47" t="e">
        <f>+#REF!</f>
        <v>#REF!</v>
      </c>
      <c r="I7" s="44" t="e">
        <f t="shared" ref="I7:I12" si="2">+H7/$C7</f>
        <v>#REF!</v>
      </c>
    </row>
    <row r="8" spans="2:9" ht="15.75" thickBot="1" x14ac:dyDescent="0.3">
      <c r="B8" s="43" t="s">
        <v>286</v>
      </c>
      <c r="C8" s="47" t="e">
        <f>+#REF!</f>
        <v>#REF!</v>
      </c>
      <c r="D8" s="47" t="e">
        <f>+#REF!</f>
        <v>#REF!</v>
      </c>
      <c r="E8" s="44" t="e">
        <f t="shared" si="0"/>
        <v>#REF!</v>
      </c>
      <c r="F8" s="47" t="e">
        <f>+#REF!</f>
        <v>#REF!</v>
      </c>
      <c r="G8" s="44" t="e">
        <f t="shared" si="1"/>
        <v>#REF!</v>
      </c>
      <c r="H8" s="47" t="e">
        <f>+#REF!</f>
        <v>#REF!</v>
      </c>
      <c r="I8" s="44" t="e">
        <f t="shared" si="2"/>
        <v>#REF!</v>
      </c>
    </row>
    <row r="9" spans="2:9" ht="15.75" thickBot="1" x14ac:dyDescent="0.3">
      <c r="B9" s="43" t="s">
        <v>287</v>
      </c>
      <c r="C9" s="47" t="e">
        <f>+#REF!</f>
        <v>#REF!</v>
      </c>
      <c r="D9" s="47" t="e">
        <f>+#REF!</f>
        <v>#REF!</v>
      </c>
      <c r="E9" s="44" t="e">
        <f t="shared" si="0"/>
        <v>#REF!</v>
      </c>
      <c r="F9" s="47" t="e">
        <f>+#REF!</f>
        <v>#REF!</v>
      </c>
      <c r="G9" s="44" t="e">
        <f t="shared" si="1"/>
        <v>#REF!</v>
      </c>
      <c r="H9" s="47" t="e">
        <f>+#REF!</f>
        <v>#REF!</v>
      </c>
      <c r="I9" s="44" t="e">
        <f t="shared" si="2"/>
        <v>#REF!</v>
      </c>
    </row>
    <row r="10" spans="2:9" ht="15.75" thickBot="1" x14ac:dyDescent="0.3">
      <c r="B10" s="45" t="s">
        <v>288</v>
      </c>
      <c r="C10" s="48" t="e">
        <f>SUM(C6:C9)</f>
        <v>#REF!</v>
      </c>
      <c r="D10" s="48" t="e">
        <f>SUM(D6:D9)</f>
        <v>#REF!</v>
      </c>
      <c r="E10" s="46" t="e">
        <f t="shared" si="0"/>
        <v>#REF!</v>
      </c>
      <c r="F10" s="48" t="e">
        <f>SUM(F6:F9)</f>
        <v>#REF!</v>
      </c>
      <c r="G10" s="46" t="e">
        <f t="shared" si="1"/>
        <v>#REF!</v>
      </c>
      <c r="H10" s="48" t="e">
        <f>SUM(H6:H9)</f>
        <v>#REF!</v>
      </c>
      <c r="I10" s="46" t="e">
        <f t="shared" si="2"/>
        <v>#REF!</v>
      </c>
    </row>
    <row r="11" spans="2:9" ht="15.75" thickBot="1" x14ac:dyDescent="0.3">
      <c r="B11" s="43" t="s">
        <v>289</v>
      </c>
      <c r="C11" s="47" t="e">
        <f>+#REF!</f>
        <v>#REF!</v>
      </c>
      <c r="D11" s="47" t="e">
        <f>+#REF!</f>
        <v>#REF!</v>
      </c>
      <c r="E11" s="44" t="e">
        <f t="shared" si="0"/>
        <v>#REF!</v>
      </c>
      <c r="F11" s="47" t="e">
        <f>+#REF!</f>
        <v>#REF!</v>
      </c>
      <c r="G11" s="44" t="e">
        <f t="shared" si="1"/>
        <v>#REF!</v>
      </c>
      <c r="H11" s="47" t="e">
        <f>+#REF!</f>
        <v>#REF!</v>
      </c>
      <c r="I11" s="44" t="e">
        <f t="shared" si="2"/>
        <v>#REF!</v>
      </c>
    </row>
    <row r="12" spans="2:9" ht="15.75" thickBot="1" x14ac:dyDescent="0.3">
      <c r="B12" s="45" t="s">
        <v>290</v>
      </c>
      <c r="C12" s="48" t="e">
        <f>+C10+C11</f>
        <v>#REF!</v>
      </c>
      <c r="D12" s="48" t="e">
        <f>+D10+D11</f>
        <v>#REF!</v>
      </c>
      <c r="E12" s="46" t="e">
        <f t="shared" si="0"/>
        <v>#REF!</v>
      </c>
      <c r="F12" s="48" t="e">
        <f>+F10+F11</f>
        <v>#REF!</v>
      </c>
      <c r="G12" s="46" t="e">
        <f t="shared" si="1"/>
        <v>#REF!</v>
      </c>
      <c r="H12" s="48" t="e">
        <f>+H10+H11</f>
        <v>#REF!</v>
      </c>
      <c r="I12" s="46" t="e">
        <f t="shared" si="2"/>
        <v>#REF!</v>
      </c>
    </row>
    <row r="16" spans="2:9" ht="15.75" thickBot="1" x14ac:dyDescent="0.3">
      <c r="B16" s="40" t="s">
        <v>293</v>
      </c>
    </row>
    <row r="17" spans="2:10" x14ac:dyDescent="0.25">
      <c r="B17" s="87" t="s">
        <v>275</v>
      </c>
      <c r="C17" s="87" t="s">
        <v>276</v>
      </c>
      <c r="D17" s="87" t="s">
        <v>277</v>
      </c>
      <c r="E17" s="41" t="s">
        <v>278</v>
      </c>
      <c r="F17" s="87" t="s">
        <v>279</v>
      </c>
      <c r="G17" s="41" t="s">
        <v>278</v>
      </c>
      <c r="H17" s="87" t="s">
        <v>280</v>
      </c>
      <c r="I17" s="85" t="s">
        <v>281</v>
      </c>
    </row>
    <row r="18" spans="2:10" ht="23.25" thickBot="1" x14ac:dyDescent="0.3">
      <c r="B18" s="88"/>
      <c r="C18" s="88"/>
      <c r="D18" s="88"/>
      <c r="E18" s="42" t="s">
        <v>282</v>
      </c>
      <c r="F18" s="88"/>
      <c r="G18" s="42" t="s">
        <v>283</v>
      </c>
      <c r="H18" s="88"/>
      <c r="I18" s="86"/>
    </row>
    <row r="19" spans="2:10" ht="15.75" thickBot="1" x14ac:dyDescent="0.3">
      <c r="B19" s="43" t="s">
        <v>284</v>
      </c>
      <c r="C19" s="47" t="e">
        <f>+#REF!</f>
        <v>#REF!</v>
      </c>
      <c r="D19" s="47" t="e">
        <f>+#REF!</f>
        <v>#REF!</v>
      </c>
      <c r="E19" s="44" t="e">
        <f>+D19/$C19</f>
        <v>#REF!</v>
      </c>
      <c r="F19" s="47" t="e">
        <f>+#REF!</f>
        <v>#REF!</v>
      </c>
      <c r="G19" s="44" t="e">
        <f>+F19/$C19</f>
        <v>#REF!</v>
      </c>
      <c r="H19" s="47" t="e">
        <f>+#REF!</f>
        <v>#REF!</v>
      </c>
      <c r="I19" s="44" t="e">
        <f>+H19/$C19</f>
        <v>#REF!</v>
      </c>
    </row>
    <row r="20" spans="2:10" ht="15.75" thickBot="1" x14ac:dyDescent="0.3">
      <c r="B20" s="43" t="s">
        <v>285</v>
      </c>
      <c r="C20" s="47" t="e">
        <f>+#REF!</f>
        <v>#REF!</v>
      </c>
      <c r="D20" s="47" t="e">
        <f>+#REF!</f>
        <v>#REF!</v>
      </c>
      <c r="E20" s="44" t="e">
        <f t="shared" ref="E20:E25" si="3">+D20/$C20</f>
        <v>#REF!</v>
      </c>
      <c r="F20" s="47" t="e">
        <f>+#REF!</f>
        <v>#REF!</v>
      </c>
      <c r="G20" s="44" t="e">
        <f t="shared" ref="G20:G25" si="4">+F20/$C20</f>
        <v>#REF!</v>
      </c>
      <c r="H20" s="47" t="e">
        <f>+#REF!</f>
        <v>#REF!</v>
      </c>
      <c r="I20" s="44" t="e">
        <f t="shared" ref="I20:I25" si="5">+H20/$C20</f>
        <v>#REF!</v>
      </c>
    </row>
    <row r="21" spans="2:10" ht="15.75" thickBot="1" x14ac:dyDescent="0.3">
      <c r="B21" s="43" t="s">
        <v>286</v>
      </c>
      <c r="C21" s="47" t="e">
        <f>+#REF!</f>
        <v>#REF!</v>
      </c>
      <c r="D21" s="47" t="e">
        <f>+#REF!</f>
        <v>#REF!</v>
      </c>
      <c r="E21" s="44" t="e">
        <f t="shared" si="3"/>
        <v>#REF!</v>
      </c>
      <c r="F21" s="47" t="e">
        <f>+#REF!</f>
        <v>#REF!</v>
      </c>
      <c r="G21" s="44" t="e">
        <f t="shared" si="4"/>
        <v>#REF!</v>
      </c>
      <c r="H21" s="47" t="e">
        <f>+#REF!</f>
        <v>#REF!</v>
      </c>
      <c r="I21" s="44" t="e">
        <f t="shared" si="5"/>
        <v>#REF!</v>
      </c>
    </row>
    <row r="22" spans="2:10" ht="15.75" thickBot="1" x14ac:dyDescent="0.3">
      <c r="B22" s="43" t="s">
        <v>287</v>
      </c>
      <c r="C22" s="47" t="e">
        <f>+#REF!</f>
        <v>#REF!</v>
      </c>
      <c r="D22" s="47" t="e">
        <f>+#REF!</f>
        <v>#REF!</v>
      </c>
      <c r="E22" s="44" t="e">
        <f t="shared" si="3"/>
        <v>#REF!</v>
      </c>
      <c r="F22" s="47" t="e">
        <f>+#REF!</f>
        <v>#REF!</v>
      </c>
      <c r="G22" s="44" t="e">
        <f t="shared" si="4"/>
        <v>#REF!</v>
      </c>
      <c r="H22" s="47" t="e">
        <f>+#REF!</f>
        <v>#REF!</v>
      </c>
      <c r="I22" s="44" t="e">
        <f t="shared" si="5"/>
        <v>#REF!</v>
      </c>
    </row>
    <row r="23" spans="2:10" ht="15.75" thickBot="1" x14ac:dyDescent="0.3">
      <c r="B23" s="45" t="s">
        <v>288</v>
      </c>
      <c r="C23" s="48" t="e">
        <f>SUM(C19:C22)</f>
        <v>#REF!</v>
      </c>
      <c r="D23" s="48" t="e">
        <f>SUM(D19:D22)</f>
        <v>#REF!</v>
      </c>
      <c r="E23" s="46" t="e">
        <f t="shared" si="3"/>
        <v>#REF!</v>
      </c>
      <c r="F23" s="48" t="e">
        <f>SUM(F19:F22)</f>
        <v>#REF!</v>
      </c>
      <c r="G23" s="46" t="e">
        <f t="shared" si="4"/>
        <v>#REF!</v>
      </c>
      <c r="H23" s="48" t="e">
        <f>SUM(H19:H22)</f>
        <v>#REF!</v>
      </c>
      <c r="I23" s="46" t="e">
        <f t="shared" si="5"/>
        <v>#REF!</v>
      </c>
      <c r="J23" t="e">
        <f>+C23/$C$25</f>
        <v>#REF!</v>
      </c>
    </row>
    <row r="24" spans="2:10" ht="15.75" thickBot="1" x14ac:dyDescent="0.3">
      <c r="B24" s="43" t="s">
        <v>289</v>
      </c>
      <c r="C24" s="47" t="e">
        <f>+#REF!</f>
        <v>#REF!</v>
      </c>
      <c r="D24" s="47" t="e">
        <f>+#REF!</f>
        <v>#REF!</v>
      </c>
      <c r="E24" s="44" t="e">
        <f t="shared" si="3"/>
        <v>#REF!</v>
      </c>
      <c r="F24" s="47" t="e">
        <f>+#REF!</f>
        <v>#REF!</v>
      </c>
      <c r="G24" s="44" t="e">
        <f t="shared" si="4"/>
        <v>#REF!</v>
      </c>
      <c r="H24" s="47" t="e">
        <f>+#REF!</f>
        <v>#REF!</v>
      </c>
      <c r="I24" s="44" t="e">
        <f t="shared" si="5"/>
        <v>#REF!</v>
      </c>
      <c r="J24" t="e">
        <f>+C24/$C$25</f>
        <v>#REF!</v>
      </c>
    </row>
    <row r="25" spans="2:10" ht="15.75" thickBot="1" x14ac:dyDescent="0.3">
      <c r="B25" s="45" t="s">
        <v>290</v>
      </c>
      <c r="C25" s="48" t="e">
        <f>+C23+C24</f>
        <v>#REF!</v>
      </c>
      <c r="D25" s="48" t="e">
        <f>+D23+D24</f>
        <v>#REF!</v>
      </c>
      <c r="E25" s="46" t="e">
        <f t="shared" si="3"/>
        <v>#REF!</v>
      </c>
      <c r="F25" s="48" t="e">
        <f>+F23+F24</f>
        <v>#REF!</v>
      </c>
      <c r="G25" s="46" t="e">
        <f t="shared" si="4"/>
        <v>#REF!</v>
      </c>
      <c r="H25" s="48" t="e">
        <f>+H23+H24</f>
        <v>#REF!</v>
      </c>
      <c r="I25" s="46" t="e">
        <f t="shared" si="5"/>
        <v>#REF!</v>
      </c>
    </row>
    <row r="29" spans="2:10" ht="15.75" thickBot="1" x14ac:dyDescent="0.3">
      <c r="B29" s="40" t="s">
        <v>296</v>
      </c>
      <c r="I29" s="49" t="s">
        <v>297</v>
      </c>
    </row>
    <row r="30" spans="2:10" x14ac:dyDescent="0.25">
      <c r="B30" s="87" t="s">
        <v>275</v>
      </c>
      <c r="C30" s="87" t="s">
        <v>276</v>
      </c>
      <c r="D30" s="87" t="s">
        <v>277</v>
      </c>
      <c r="E30" s="41" t="s">
        <v>278</v>
      </c>
      <c r="F30" s="87" t="s">
        <v>279</v>
      </c>
      <c r="G30" s="41" t="s">
        <v>278</v>
      </c>
      <c r="H30" s="87" t="s">
        <v>280</v>
      </c>
      <c r="I30" s="85" t="s">
        <v>281</v>
      </c>
    </row>
    <row r="31" spans="2:10" ht="23.25" thickBot="1" x14ac:dyDescent="0.3">
      <c r="B31" s="88"/>
      <c r="C31" s="88"/>
      <c r="D31" s="88"/>
      <c r="E31" s="42" t="s">
        <v>282</v>
      </c>
      <c r="F31" s="88"/>
      <c r="G31" s="42" t="s">
        <v>283</v>
      </c>
      <c r="H31" s="88"/>
      <c r="I31" s="86"/>
    </row>
    <row r="32" spans="2:10" ht="15.75" thickBot="1" x14ac:dyDescent="0.3">
      <c r="B32" s="43" t="s">
        <v>284</v>
      </c>
      <c r="C32" s="50">
        <f>+Agosto!$F$6</f>
        <v>16328192000.000099</v>
      </c>
      <c r="D32" s="50">
        <f>+Agosto!$J$6</f>
        <v>9641224917</v>
      </c>
      <c r="E32" s="44">
        <f>+D32/$C32</f>
        <v>0.59046494045390585</v>
      </c>
      <c r="F32" s="50">
        <f>+Agosto!$K$6</f>
        <v>9504845188</v>
      </c>
      <c r="G32" s="44">
        <f>+F32/$C32</f>
        <v>0.5821125319937408</v>
      </c>
      <c r="H32" s="50">
        <f>+Agosto!$M$6</f>
        <v>9504845188</v>
      </c>
      <c r="I32" s="44">
        <f>+H32/$C32</f>
        <v>0.5821125319937408</v>
      </c>
    </row>
    <row r="33" spans="2:10" ht="15.75" thickBot="1" x14ac:dyDescent="0.3">
      <c r="B33" s="43" t="s">
        <v>285</v>
      </c>
      <c r="C33" s="50">
        <f>+Agosto!$F$39</f>
        <v>10285398000</v>
      </c>
      <c r="D33" s="50">
        <f>+Agosto!$J$39</f>
        <v>7569845510.46</v>
      </c>
      <c r="E33" s="44">
        <f t="shared" ref="E33:E38" si="6">+D33/$C33</f>
        <v>0.73597983378572229</v>
      </c>
      <c r="F33" s="50">
        <f>+Agosto!$K$39</f>
        <v>6146914764.3000002</v>
      </c>
      <c r="G33" s="44">
        <f t="shared" ref="G33:G38" si="7">+F33/$C33</f>
        <v>0.5976350904748654</v>
      </c>
      <c r="H33" s="50">
        <f>+Agosto!$M$39</f>
        <v>6144414764.3000002</v>
      </c>
      <c r="I33" s="44">
        <f t="shared" ref="I33:I38" si="8">+H33/$C33</f>
        <v>0.59739202744512176</v>
      </c>
    </row>
    <row r="34" spans="2:10" ht="15.75" thickBot="1" x14ac:dyDescent="0.3">
      <c r="B34" s="43" t="s">
        <v>286</v>
      </c>
      <c r="C34" s="50">
        <f>+Agosto!$F$74</f>
        <v>3687268000.00001</v>
      </c>
      <c r="D34" s="50">
        <f>+Agosto!$J$74</f>
        <v>43193747</v>
      </c>
      <c r="E34" s="44">
        <f t="shared" si="6"/>
        <v>1.1714295516355167E-2</v>
      </c>
      <c r="F34" s="50">
        <f>+Agosto!$K$74</f>
        <v>43115699</v>
      </c>
      <c r="G34" s="44">
        <f t="shared" si="7"/>
        <v>1.1693128625312802E-2</v>
      </c>
      <c r="H34" s="50">
        <f>+Agosto!$M$74</f>
        <v>43115699</v>
      </c>
      <c r="I34" s="44">
        <f t="shared" si="8"/>
        <v>1.1693128625312802E-2</v>
      </c>
    </row>
    <row r="35" spans="2:10" ht="15.75" thickBot="1" x14ac:dyDescent="0.3">
      <c r="B35" s="43" t="s">
        <v>287</v>
      </c>
      <c r="C35" s="50">
        <f>+Agosto!$F$79</f>
        <v>70571000</v>
      </c>
      <c r="D35" s="50">
        <f>+Agosto!$J$79</f>
        <v>12238000</v>
      </c>
      <c r="E35" s="44">
        <f t="shared" si="6"/>
        <v>0.17341400858709669</v>
      </c>
      <c r="F35" s="50">
        <f>+Agosto!$K$79</f>
        <v>12238000</v>
      </c>
      <c r="G35" s="44">
        <f t="shared" si="7"/>
        <v>0.17341400858709669</v>
      </c>
      <c r="H35" s="50">
        <f>+Agosto!$M$79</f>
        <v>12238000</v>
      </c>
      <c r="I35" s="44">
        <f t="shared" si="8"/>
        <v>0.17341400858709669</v>
      </c>
    </row>
    <row r="36" spans="2:10" ht="15.75" thickBot="1" x14ac:dyDescent="0.3">
      <c r="B36" s="45" t="s">
        <v>288</v>
      </c>
      <c r="C36" s="51">
        <f>SUM(C32:C35)</f>
        <v>30371429000.000111</v>
      </c>
      <c r="D36" s="51">
        <f>SUM(D32:D35)</f>
        <v>17266502174.459999</v>
      </c>
      <c r="E36" s="46">
        <f t="shared" si="6"/>
        <v>0.56851135237857708</v>
      </c>
      <c r="F36" s="51">
        <f>SUM(F32:F35)</f>
        <v>15707113651.299999</v>
      </c>
      <c r="G36" s="46">
        <f t="shared" si="7"/>
        <v>0.51716742242519909</v>
      </c>
      <c r="H36" s="51">
        <f>SUM(H32:H35)</f>
        <v>15704613651.299999</v>
      </c>
      <c r="I36" s="46">
        <f t="shared" si="8"/>
        <v>0.51708510822128062</v>
      </c>
      <c r="J36" t="e">
        <f>+C36/$C$25</f>
        <v>#REF!</v>
      </c>
    </row>
    <row r="37" spans="2:10" ht="15.75" thickBot="1" x14ac:dyDescent="0.3">
      <c r="B37" s="43" t="s">
        <v>289</v>
      </c>
      <c r="C37" s="50">
        <f>+Agosto!$F$85</f>
        <v>8000000000</v>
      </c>
      <c r="D37" s="50">
        <f>+Agosto!$J$85</f>
        <v>3958139512.25</v>
      </c>
      <c r="E37" s="44">
        <f t="shared" si="6"/>
        <v>0.49476743903124998</v>
      </c>
      <c r="F37" s="50">
        <f>+Agosto!$K$85</f>
        <v>2067246167.98</v>
      </c>
      <c r="G37" s="44">
        <f t="shared" si="7"/>
        <v>0.25840577099750001</v>
      </c>
      <c r="H37" s="50">
        <f>+Agosto!$M$85</f>
        <v>2067246167.98</v>
      </c>
      <c r="I37" s="44">
        <f t="shared" si="8"/>
        <v>0.25840577099750001</v>
      </c>
      <c r="J37" t="e">
        <f>+C37/$C$25</f>
        <v>#REF!</v>
      </c>
    </row>
    <row r="38" spans="2:10" ht="15.75" thickBot="1" x14ac:dyDescent="0.3">
      <c r="B38" s="45" t="s">
        <v>290</v>
      </c>
      <c r="C38" s="51">
        <f>+C36+C37</f>
        <v>38371429000.000107</v>
      </c>
      <c r="D38" s="51">
        <f>+D36+D37</f>
        <v>21224641686.709999</v>
      </c>
      <c r="E38" s="46">
        <f t="shared" si="6"/>
        <v>0.55313659771988011</v>
      </c>
      <c r="F38" s="51">
        <f>+F36+F37</f>
        <v>17774359819.279999</v>
      </c>
      <c r="G38" s="46">
        <f t="shared" si="7"/>
        <v>0.46321860515749752</v>
      </c>
      <c r="H38" s="51">
        <f>+H36+H37</f>
        <v>17771859819.279999</v>
      </c>
      <c r="I38" s="46">
        <f t="shared" si="8"/>
        <v>0.46315345251488937</v>
      </c>
    </row>
    <row r="41" spans="2:10" ht="15.75" thickBot="1" x14ac:dyDescent="0.3">
      <c r="B41" s="40" t="s">
        <v>298</v>
      </c>
      <c r="I41" s="49" t="s">
        <v>297</v>
      </c>
    </row>
    <row r="42" spans="2:10" x14ac:dyDescent="0.25">
      <c r="B42" s="87" t="s">
        <v>275</v>
      </c>
      <c r="C42" s="87" t="s">
        <v>276</v>
      </c>
      <c r="D42" s="87" t="s">
        <v>277</v>
      </c>
      <c r="E42" s="41" t="s">
        <v>278</v>
      </c>
      <c r="F42" s="87" t="s">
        <v>279</v>
      </c>
      <c r="G42" s="41" t="s">
        <v>278</v>
      </c>
      <c r="H42" s="87" t="s">
        <v>280</v>
      </c>
      <c r="I42" s="85" t="s">
        <v>281</v>
      </c>
    </row>
    <row r="43" spans="2:10" ht="23.25" thickBot="1" x14ac:dyDescent="0.3">
      <c r="B43" s="88"/>
      <c r="C43" s="88"/>
      <c r="D43" s="88"/>
      <c r="E43" s="42" t="s">
        <v>282</v>
      </c>
      <c r="F43" s="88"/>
      <c r="G43" s="42" t="s">
        <v>283</v>
      </c>
      <c r="H43" s="88"/>
      <c r="I43" s="86"/>
    </row>
    <row r="44" spans="2:10" ht="15.75" thickBot="1" x14ac:dyDescent="0.3">
      <c r="B44" s="43" t="s">
        <v>284</v>
      </c>
      <c r="C44" s="52">
        <f>+Agosto!$F$6</f>
        <v>16328192000.000099</v>
      </c>
      <c r="D44" s="52">
        <f>+Agosto!$J$6</f>
        <v>9641224917</v>
      </c>
      <c r="E44" s="44">
        <f>+D44/$C44</f>
        <v>0.59046494045390585</v>
      </c>
      <c r="F44" s="52">
        <f>+Agosto!$K$6</f>
        <v>9504845188</v>
      </c>
      <c r="G44" s="44">
        <f>+F44/$C44</f>
        <v>0.5821125319937408</v>
      </c>
      <c r="H44" s="52">
        <f>+Agosto!$M$6</f>
        <v>9504845188</v>
      </c>
      <c r="I44" s="44">
        <f>+H44/$C44</f>
        <v>0.5821125319937408</v>
      </c>
    </row>
    <row r="45" spans="2:10" ht="15.75" thickBot="1" x14ac:dyDescent="0.3">
      <c r="B45" s="43" t="s">
        <v>285</v>
      </c>
      <c r="C45" s="52">
        <f>+Agosto!$F$39</f>
        <v>10285398000</v>
      </c>
      <c r="D45" s="52">
        <f>+Agosto!$J$39</f>
        <v>7569845510.46</v>
      </c>
      <c r="E45" s="44">
        <f t="shared" ref="E45:E50" si="9">+D45/$C45</f>
        <v>0.73597983378572229</v>
      </c>
      <c r="F45" s="52">
        <f>+Agosto!$K$39</f>
        <v>6146914764.3000002</v>
      </c>
      <c r="G45" s="44">
        <f t="shared" ref="G45:G50" si="10">+F45/$C45</f>
        <v>0.5976350904748654</v>
      </c>
      <c r="H45" s="52">
        <f>+Agosto!$M$39</f>
        <v>6144414764.3000002</v>
      </c>
      <c r="I45" s="44">
        <f t="shared" ref="I45:I50" si="11">+H45/$C45</f>
        <v>0.59739202744512176</v>
      </c>
    </row>
    <row r="46" spans="2:10" ht="15.75" thickBot="1" x14ac:dyDescent="0.3">
      <c r="B46" s="43" t="s">
        <v>286</v>
      </c>
      <c r="C46" s="52">
        <f>+Agosto!$F$74</f>
        <v>3687268000.00001</v>
      </c>
      <c r="D46" s="52">
        <f>+Agosto!$J$74</f>
        <v>43193747</v>
      </c>
      <c r="E46" s="44">
        <f t="shared" si="9"/>
        <v>1.1714295516355167E-2</v>
      </c>
      <c r="F46" s="52">
        <f>+Agosto!$K$74</f>
        <v>43115699</v>
      </c>
      <c r="G46" s="44">
        <f t="shared" si="10"/>
        <v>1.1693128625312802E-2</v>
      </c>
      <c r="H46" s="52">
        <f>+Agosto!$M$74</f>
        <v>43115699</v>
      </c>
      <c r="I46" s="44">
        <f t="shared" si="11"/>
        <v>1.1693128625312802E-2</v>
      </c>
    </row>
    <row r="47" spans="2:10" ht="15.75" thickBot="1" x14ac:dyDescent="0.3">
      <c r="B47" s="43" t="s">
        <v>287</v>
      </c>
      <c r="C47" s="52">
        <f>+Agosto!$F$79</f>
        <v>70571000</v>
      </c>
      <c r="D47" s="52">
        <f>+Agosto!$J$79</f>
        <v>12238000</v>
      </c>
      <c r="E47" s="44">
        <f t="shared" si="9"/>
        <v>0.17341400858709669</v>
      </c>
      <c r="F47" s="52">
        <f>+Agosto!$K$79</f>
        <v>12238000</v>
      </c>
      <c r="G47" s="44">
        <f t="shared" si="10"/>
        <v>0.17341400858709669</v>
      </c>
      <c r="H47" s="52">
        <f>+Agosto!$M$79</f>
        <v>12238000</v>
      </c>
      <c r="I47" s="44">
        <f t="shared" si="11"/>
        <v>0.17341400858709669</v>
      </c>
    </row>
    <row r="48" spans="2:10" ht="15.75" thickBot="1" x14ac:dyDescent="0.3">
      <c r="B48" s="45" t="s">
        <v>288</v>
      </c>
      <c r="C48" s="53">
        <f>SUM(C44:C47)</f>
        <v>30371429000.000111</v>
      </c>
      <c r="D48" s="53">
        <f>SUM(D44:D47)</f>
        <v>17266502174.459999</v>
      </c>
      <c r="E48" s="46">
        <f t="shared" si="9"/>
        <v>0.56851135237857708</v>
      </c>
      <c r="F48" s="53">
        <f>SUM(F44:F47)</f>
        <v>15707113651.299999</v>
      </c>
      <c r="G48" s="46">
        <f t="shared" si="10"/>
        <v>0.51716742242519909</v>
      </c>
      <c r="H48" s="53">
        <f>SUM(H44:H47)</f>
        <v>15704613651.299999</v>
      </c>
      <c r="I48" s="46">
        <f t="shared" si="11"/>
        <v>0.51708510822128062</v>
      </c>
    </row>
    <row r="49" spans="2:10" ht="15.75" thickBot="1" x14ac:dyDescent="0.3">
      <c r="B49" s="43" t="s">
        <v>289</v>
      </c>
      <c r="C49" s="52">
        <f>+Agosto!$F$85</f>
        <v>8000000000</v>
      </c>
      <c r="D49" s="52">
        <f>+Agosto!$J$85</f>
        <v>3958139512.25</v>
      </c>
      <c r="E49" s="44">
        <f t="shared" si="9"/>
        <v>0.49476743903124998</v>
      </c>
      <c r="F49" s="52">
        <f>+Agosto!$K$85</f>
        <v>2067246167.98</v>
      </c>
      <c r="G49" s="44">
        <f t="shared" si="10"/>
        <v>0.25840577099750001</v>
      </c>
      <c r="H49" s="52">
        <f>+Agosto!$M$85</f>
        <v>2067246167.98</v>
      </c>
      <c r="I49" s="44">
        <f t="shared" si="11"/>
        <v>0.25840577099750001</v>
      </c>
    </row>
    <row r="50" spans="2:10" ht="15.75" thickBot="1" x14ac:dyDescent="0.3">
      <c r="B50" s="45" t="s">
        <v>290</v>
      </c>
      <c r="C50" s="53">
        <f>+C48+C49</f>
        <v>38371429000.000107</v>
      </c>
      <c r="D50" s="53">
        <f>+D48+D49</f>
        <v>21224641686.709999</v>
      </c>
      <c r="E50" s="46">
        <f t="shared" si="9"/>
        <v>0.55313659771988011</v>
      </c>
      <c r="F50" s="53">
        <f>+F48+F49</f>
        <v>17774359819.279999</v>
      </c>
      <c r="G50" s="46">
        <f t="shared" si="10"/>
        <v>0.46321860515749752</v>
      </c>
      <c r="H50" s="53">
        <f>+H48+H49</f>
        <v>17771859819.279999</v>
      </c>
      <c r="I50" s="46">
        <f t="shared" si="11"/>
        <v>0.46315345251488937</v>
      </c>
    </row>
    <row r="54" spans="2:10" ht="15.75" thickBot="1" x14ac:dyDescent="0.3">
      <c r="B54" s="40" t="s">
        <v>302</v>
      </c>
      <c r="I54" s="49" t="s">
        <v>297</v>
      </c>
    </row>
    <row r="55" spans="2:10" x14ac:dyDescent="0.25">
      <c r="B55" s="87" t="s">
        <v>275</v>
      </c>
      <c r="C55" s="87" t="s">
        <v>276</v>
      </c>
      <c r="D55" s="87" t="s">
        <v>277</v>
      </c>
      <c r="E55" s="41" t="s">
        <v>278</v>
      </c>
      <c r="F55" s="87" t="s">
        <v>279</v>
      </c>
      <c r="G55" s="41" t="s">
        <v>278</v>
      </c>
      <c r="H55" s="87" t="s">
        <v>280</v>
      </c>
      <c r="I55" s="85" t="s">
        <v>281</v>
      </c>
      <c r="J55" t="s">
        <v>303</v>
      </c>
    </row>
    <row r="56" spans="2:10" ht="23.25" thickBot="1" x14ac:dyDescent="0.3">
      <c r="B56" s="88"/>
      <c r="C56" s="88"/>
      <c r="D56" s="88"/>
      <c r="E56" s="42" t="s">
        <v>282</v>
      </c>
      <c r="F56" s="88"/>
      <c r="G56" s="42" t="s">
        <v>283</v>
      </c>
      <c r="H56" s="88"/>
      <c r="I56" s="86"/>
    </row>
    <row r="57" spans="2:10" ht="15.75" thickBot="1" x14ac:dyDescent="0.3">
      <c r="B57" s="43" t="s">
        <v>284</v>
      </c>
      <c r="C57" s="52">
        <f>+C44</f>
        <v>16328192000.000099</v>
      </c>
      <c r="D57" s="52">
        <f>+Noviembre!$J$6</f>
        <v>13976183789</v>
      </c>
      <c r="E57" s="44">
        <f>+D57/$C57</f>
        <v>0.85595415518141349</v>
      </c>
      <c r="F57" s="52">
        <f>+Noviembre!$K$6</f>
        <v>13974728898</v>
      </c>
      <c r="G57" s="44">
        <f>+F57/$C57</f>
        <v>0.85586505217478548</v>
      </c>
      <c r="H57" s="52">
        <f>+Noviembre!$M$6</f>
        <v>13974728898</v>
      </c>
      <c r="I57" s="44">
        <f>+H57/$C57</f>
        <v>0.85586505217478548</v>
      </c>
    </row>
    <row r="58" spans="2:10" ht="15.75" thickBot="1" x14ac:dyDescent="0.3">
      <c r="B58" s="43" t="s">
        <v>285</v>
      </c>
      <c r="C58" s="52">
        <f>+Noviembre!$F$39</f>
        <v>10267820539</v>
      </c>
      <c r="D58" s="52">
        <f>+Noviembre!$J$39</f>
        <v>8919003704.8500004</v>
      </c>
      <c r="E58" s="44">
        <f t="shared" ref="E58:E63" si="12">+D58/$C58</f>
        <v>0.86863650089843092</v>
      </c>
      <c r="F58" s="52">
        <f>+Noviembre!$K$39</f>
        <v>7515961353.4300003</v>
      </c>
      <c r="G58" s="44">
        <f t="shared" ref="G58:G63" si="13">+F58/$C58</f>
        <v>0.73199188911437596</v>
      </c>
      <c r="H58" s="52">
        <f>+Noviembre!$M$39</f>
        <v>7464348369.2299995</v>
      </c>
      <c r="I58" s="44">
        <f t="shared" ref="I58:I63" si="14">+H58/$C58</f>
        <v>0.72696521534227798</v>
      </c>
    </row>
    <row r="59" spans="2:10" ht="15.75" thickBot="1" x14ac:dyDescent="0.3">
      <c r="B59" s="43" t="s">
        <v>286</v>
      </c>
      <c r="C59" s="52">
        <f>+Noviembre!$F$74</f>
        <v>3687268000.00001</v>
      </c>
      <c r="D59" s="52">
        <f>+Noviembre!$J$74</f>
        <v>58430645</v>
      </c>
      <c r="E59" s="44">
        <f t="shared" si="12"/>
        <v>1.5846595636661031E-2</v>
      </c>
      <c r="F59" s="52">
        <f>+Noviembre!$K$74</f>
        <v>58430645</v>
      </c>
      <c r="G59" s="44">
        <f t="shared" si="13"/>
        <v>1.5846595636661031E-2</v>
      </c>
      <c r="H59" s="52">
        <f>+Noviembre!$M$74</f>
        <v>58430645</v>
      </c>
      <c r="I59" s="44">
        <f t="shared" si="14"/>
        <v>1.5846595636661031E-2</v>
      </c>
    </row>
    <row r="60" spans="2:10" ht="15.75" thickBot="1" x14ac:dyDescent="0.3">
      <c r="B60" s="43" t="s">
        <v>287</v>
      </c>
      <c r="C60" s="52">
        <f>+Noviembre!$F$79</f>
        <v>68888000</v>
      </c>
      <c r="D60" s="52">
        <f>+Noviembre!$J$79</f>
        <v>12238000</v>
      </c>
      <c r="E60" s="44">
        <f t="shared" si="12"/>
        <v>0.17765067936360468</v>
      </c>
      <c r="F60" s="52">
        <f>+Noviembre!$K$79</f>
        <v>12238000</v>
      </c>
      <c r="G60" s="44">
        <f t="shared" si="13"/>
        <v>0.17765067936360468</v>
      </c>
      <c r="H60" s="52">
        <f>+Noviembre!$M$79</f>
        <v>12238000</v>
      </c>
      <c r="I60" s="44">
        <f t="shared" si="14"/>
        <v>0.17765067936360468</v>
      </c>
    </row>
    <row r="61" spans="2:10" ht="15.75" thickBot="1" x14ac:dyDescent="0.3">
      <c r="B61" s="45" t="s">
        <v>288</v>
      </c>
      <c r="C61" s="53">
        <f>SUM(C57:C60)</f>
        <v>30352168539.000111</v>
      </c>
      <c r="D61" s="53">
        <f>SUM(D57:D60)</f>
        <v>22965856138.849998</v>
      </c>
      <c r="E61" s="46">
        <f t="shared" si="12"/>
        <v>0.75664630384945009</v>
      </c>
      <c r="F61" s="53">
        <f>SUM(F57:F60)</f>
        <v>21561358896.43</v>
      </c>
      <c r="G61" s="46">
        <f t="shared" si="13"/>
        <v>0.71037292998440549</v>
      </c>
      <c r="H61" s="53">
        <f>SUM(H57:H60)</f>
        <v>21509745912.23</v>
      </c>
      <c r="I61" s="46">
        <f t="shared" si="14"/>
        <v>0.70867245892469577</v>
      </c>
    </row>
    <row r="62" spans="2:10" ht="15.75" thickBot="1" x14ac:dyDescent="0.3">
      <c r="B62" s="43" t="s">
        <v>289</v>
      </c>
      <c r="C62" s="52">
        <f>+Noviembre!$F$85</f>
        <v>7332246000</v>
      </c>
      <c r="D62" s="52">
        <f>+Noviembre!$J$85</f>
        <v>6343615213.9699993</v>
      </c>
      <c r="E62" s="44">
        <f t="shared" si="12"/>
        <v>0.86516671889759278</v>
      </c>
      <c r="F62" s="52">
        <f>+Noviembre!$K$85</f>
        <v>3562079071.7399998</v>
      </c>
      <c r="G62" s="44">
        <f t="shared" si="13"/>
        <v>0.48581008762390132</v>
      </c>
      <c r="H62" s="52">
        <f>+Noviembre!$M$85</f>
        <v>3549455507.7399998</v>
      </c>
      <c r="I62" s="44">
        <f t="shared" si="14"/>
        <v>0.4840884372591972</v>
      </c>
    </row>
    <row r="63" spans="2:10" ht="15.75" thickBot="1" x14ac:dyDescent="0.3">
      <c r="B63" s="45" t="s">
        <v>290</v>
      </c>
      <c r="C63" s="53">
        <f>+C61+C62</f>
        <v>37684414539.000107</v>
      </c>
      <c r="D63" s="53">
        <f>+D61+D62</f>
        <v>29309471352.82</v>
      </c>
      <c r="E63" s="46">
        <f t="shared" si="12"/>
        <v>0.77776109066222154</v>
      </c>
      <c r="F63" s="53">
        <f>+F61+F62</f>
        <v>25123437968.169998</v>
      </c>
      <c r="G63" s="46">
        <f t="shared" si="13"/>
        <v>0.66667980053582665</v>
      </c>
      <c r="H63" s="53">
        <f>+H61+H62</f>
        <v>25059201419.970001</v>
      </c>
      <c r="I63" s="46">
        <f t="shared" si="14"/>
        <v>0.66497520862466619</v>
      </c>
    </row>
    <row r="65" spans="3:3" x14ac:dyDescent="0.25">
      <c r="C65" s="55"/>
    </row>
  </sheetData>
  <mergeCells count="30">
    <mergeCell ref="I55:I56"/>
    <mergeCell ref="B55:B56"/>
    <mergeCell ref="C55:C56"/>
    <mergeCell ref="D55:D56"/>
    <mergeCell ref="F55:F56"/>
    <mergeCell ref="H55:H56"/>
    <mergeCell ref="I30:I31"/>
    <mergeCell ref="B42:B43"/>
    <mergeCell ref="C42:C43"/>
    <mergeCell ref="D42:D43"/>
    <mergeCell ref="F42:F43"/>
    <mergeCell ref="H42:H43"/>
    <mergeCell ref="I42:I43"/>
    <mergeCell ref="B30:B31"/>
    <mergeCell ref="C30:C31"/>
    <mergeCell ref="D30:D31"/>
    <mergeCell ref="F30:F31"/>
    <mergeCell ref="H30:H31"/>
    <mergeCell ref="I17:I18"/>
    <mergeCell ref="B17:B18"/>
    <mergeCell ref="C17:C18"/>
    <mergeCell ref="D17:D18"/>
    <mergeCell ref="F17:F18"/>
    <mergeCell ref="H17:H18"/>
    <mergeCell ref="I4:I5"/>
    <mergeCell ref="B4:B5"/>
    <mergeCell ref="C4:C5"/>
    <mergeCell ref="D4:D5"/>
    <mergeCell ref="F4:F5"/>
    <mergeCell ref="H4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AAA0D-7414-40E0-A00B-9129378A90EF}">
  <dimension ref="A1:O100"/>
  <sheetViews>
    <sheetView workbookViewId="0">
      <selection activeCell="J99" sqref="J99"/>
    </sheetView>
  </sheetViews>
  <sheetFormatPr baseColWidth="10" defaultRowHeight="15" x14ac:dyDescent="0.25"/>
  <cols>
    <col min="1" max="1" width="16.28515625" customWidth="1"/>
    <col min="2" max="2" width="36.42578125" customWidth="1"/>
    <col min="3" max="3" width="14.85546875" customWidth="1"/>
    <col min="4" max="5" width="14.140625" customWidth="1"/>
    <col min="6" max="6" width="15.28515625" customWidth="1"/>
    <col min="7" max="7" width="14.140625" customWidth="1"/>
    <col min="8" max="8" width="16" customWidth="1"/>
    <col min="9" max="9" width="15.140625" customWidth="1"/>
    <col min="10" max="10" width="16.85546875" customWidth="1"/>
    <col min="11" max="12" width="15.5703125" customWidth="1"/>
    <col min="13" max="13" width="15.28515625" customWidth="1"/>
    <col min="14" max="14" width="6.7109375" customWidth="1"/>
    <col min="15" max="15" width="6.5703125" customWidth="1"/>
  </cols>
  <sheetData>
    <row r="1" spans="1:15" ht="15" customHeight="1" x14ac:dyDescent="0.25">
      <c r="A1" s="75" t="s">
        <v>221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</row>
    <row r="2" spans="1:15" ht="15" customHeight="1" x14ac:dyDescent="0.25">
      <c r="A2" s="78" t="s">
        <v>271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80"/>
    </row>
    <row r="3" spans="1:15" ht="15" customHeight="1" x14ac:dyDescent="0.25">
      <c r="A3" s="81" t="s">
        <v>323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1:15" ht="23.25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</row>
    <row r="5" spans="1:15" x14ac:dyDescent="0.25">
      <c r="A5" s="84" t="s">
        <v>19</v>
      </c>
      <c r="B5" s="84"/>
      <c r="C5" s="6">
        <f>+C6+C36+C68+C72</f>
        <v>29120909000</v>
      </c>
      <c r="D5" s="6">
        <f t="shared" ref="D5:M5" si="0">+D6+D36+D68+D72</f>
        <v>0</v>
      </c>
      <c r="E5" s="6">
        <f t="shared" si="0"/>
        <v>0</v>
      </c>
      <c r="F5" s="6">
        <f t="shared" si="0"/>
        <v>29120909000</v>
      </c>
      <c r="G5" s="6">
        <f t="shared" si="0"/>
        <v>789551000</v>
      </c>
      <c r="H5" s="6">
        <f t="shared" si="0"/>
        <v>23328675420.040001</v>
      </c>
      <c r="I5" s="6">
        <f t="shared" si="0"/>
        <v>5002682579.96</v>
      </c>
      <c r="J5" s="6">
        <f t="shared" si="0"/>
        <v>7922137044.75</v>
      </c>
      <c r="K5" s="6">
        <f t="shared" si="0"/>
        <v>4648945528.0799999</v>
      </c>
      <c r="L5" s="6">
        <f t="shared" si="0"/>
        <v>4452226622.0799999</v>
      </c>
      <c r="M5" s="6">
        <f t="shared" si="0"/>
        <v>4441106332.0799999</v>
      </c>
      <c r="N5" s="8">
        <f>+IF(F5=0,0,J5/F5)</f>
        <v>0.27204291750473858</v>
      </c>
      <c r="O5" s="9">
        <f>+IF(F5=0,0,K5/F5)</f>
        <v>0.15964287131558977</v>
      </c>
    </row>
    <row r="6" spans="1:15" ht="15" customHeight="1" x14ac:dyDescent="0.25">
      <c r="A6" s="84" t="s">
        <v>20</v>
      </c>
      <c r="B6" s="84"/>
      <c r="C6" s="6">
        <f>+C7</f>
        <v>17805698000</v>
      </c>
      <c r="D6" s="6">
        <f t="shared" ref="D6:M6" si="1">+D7</f>
        <v>0</v>
      </c>
      <c r="E6" s="6">
        <f t="shared" si="1"/>
        <v>0</v>
      </c>
      <c r="F6" s="6">
        <f t="shared" si="1"/>
        <v>17805698000</v>
      </c>
      <c r="G6" s="6">
        <f t="shared" si="1"/>
        <v>789551000</v>
      </c>
      <c r="H6" s="6">
        <f t="shared" si="1"/>
        <v>17016147000</v>
      </c>
      <c r="I6" s="6">
        <f t="shared" si="1"/>
        <v>0</v>
      </c>
      <c r="J6" s="6">
        <f t="shared" si="1"/>
        <v>2339427541</v>
      </c>
      <c r="K6" s="6">
        <f t="shared" si="1"/>
        <v>2339427541</v>
      </c>
      <c r="L6" s="6">
        <f t="shared" si="1"/>
        <v>2302708635</v>
      </c>
      <c r="M6" s="6">
        <f t="shared" si="1"/>
        <v>2301887870</v>
      </c>
      <c r="N6" s="8">
        <f t="shared" ref="N6:N78" si="2">+IF(F6=0,0,J6/F6)</f>
        <v>0.13138645511116723</v>
      </c>
      <c r="O6" s="9">
        <f t="shared" ref="O6:O79" si="3">+IF(F6=0,0,K6/F6)</f>
        <v>0.13138645511116723</v>
      </c>
    </row>
    <row r="7" spans="1:15" x14ac:dyDescent="0.25">
      <c r="A7" s="15" t="s">
        <v>38</v>
      </c>
      <c r="B7" s="16" t="s">
        <v>39</v>
      </c>
      <c r="C7" s="17">
        <f>+C8+C19+C29+C35</f>
        <v>17805698000</v>
      </c>
      <c r="D7" s="17">
        <f>+D8+D19+D29</f>
        <v>0</v>
      </c>
      <c r="E7" s="17">
        <f>+E8+E19+E29</f>
        <v>0</v>
      </c>
      <c r="F7" s="17">
        <f>+F8+F19+F29+F35</f>
        <v>17805698000</v>
      </c>
      <c r="G7" s="17">
        <f>+G8+G19+G29+G35</f>
        <v>789551000</v>
      </c>
      <c r="H7" s="17">
        <f>+H8+H19+H29</f>
        <v>17016147000</v>
      </c>
      <c r="I7" s="18">
        <f>+F7-G7-H7</f>
        <v>0</v>
      </c>
      <c r="J7" s="17">
        <f>+J8+J19+J29</f>
        <v>2339427541</v>
      </c>
      <c r="K7" s="17">
        <f>+K8+K19+K29</f>
        <v>2339427541</v>
      </c>
      <c r="L7" s="17">
        <f>+L8+L19+L29</f>
        <v>2302708635</v>
      </c>
      <c r="M7" s="17">
        <f>+M8+M19+M29</f>
        <v>2301887870</v>
      </c>
      <c r="N7" s="19">
        <f t="shared" si="2"/>
        <v>0.13138645511116723</v>
      </c>
      <c r="O7" s="19">
        <f t="shared" si="3"/>
        <v>0.13138645511116723</v>
      </c>
    </row>
    <row r="8" spans="1:15" x14ac:dyDescent="0.25">
      <c r="A8" s="15" t="s">
        <v>40</v>
      </c>
      <c r="B8" s="16" t="s">
        <v>41</v>
      </c>
      <c r="C8" s="17">
        <f>+C9</f>
        <v>11862725000</v>
      </c>
      <c r="D8" s="17">
        <f>+D9</f>
        <v>0</v>
      </c>
      <c r="E8" s="17">
        <f>+E9</f>
        <v>0</v>
      </c>
      <c r="F8" s="18">
        <f t="shared" ref="F8:F29" si="4">+C8+D8-E8</f>
        <v>11862725000</v>
      </c>
      <c r="G8" s="17">
        <f>+G9</f>
        <v>0</v>
      </c>
      <c r="H8" s="17">
        <f>+H9</f>
        <v>11862725000</v>
      </c>
      <c r="I8" s="18">
        <f t="shared" ref="I8" si="5">+F8-G8-H8</f>
        <v>0</v>
      </c>
      <c r="J8" s="17">
        <f>+J9</f>
        <v>1566252337</v>
      </c>
      <c r="K8" s="17">
        <f>+K9</f>
        <v>1566252337</v>
      </c>
      <c r="L8" s="17">
        <f>+L9</f>
        <v>1548139874</v>
      </c>
      <c r="M8" s="17">
        <f>+M9</f>
        <v>1547382245</v>
      </c>
      <c r="N8" s="19">
        <f t="shared" si="2"/>
        <v>0.132031412428426</v>
      </c>
      <c r="O8" s="19">
        <f t="shared" si="3"/>
        <v>0.132031412428426</v>
      </c>
    </row>
    <row r="9" spans="1:15" x14ac:dyDescent="0.25">
      <c r="A9" s="15" t="s">
        <v>42</v>
      </c>
      <c r="B9" s="16" t="s">
        <v>43</v>
      </c>
      <c r="C9" s="17">
        <f t="shared" ref="C9:M9" si="6">SUM(C10:C18)</f>
        <v>11862725000</v>
      </c>
      <c r="D9" s="17">
        <f t="shared" si="6"/>
        <v>0</v>
      </c>
      <c r="E9" s="17">
        <f t="shared" si="6"/>
        <v>0</v>
      </c>
      <c r="F9" s="17">
        <f t="shared" si="6"/>
        <v>11862725000</v>
      </c>
      <c r="G9" s="17">
        <f t="shared" si="6"/>
        <v>0</v>
      </c>
      <c r="H9" s="17">
        <f t="shared" si="6"/>
        <v>11862725000</v>
      </c>
      <c r="I9" s="17">
        <f t="shared" si="6"/>
        <v>0</v>
      </c>
      <c r="J9" s="17">
        <f t="shared" si="6"/>
        <v>1566252337</v>
      </c>
      <c r="K9" s="17">
        <f t="shared" si="6"/>
        <v>1566252337</v>
      </c>
      <c r="L9" s="17">
        <f t="shared" si="6"/>
        <v>1548139874</v>
      </c>
      <c r="M9" s="17">
        <f t="shared" si="6"/>
        <v>1547382245</v>
      </c>
      <c r="N9" s="19">
        <f t="shared" si="2"/>
        <v>0.132031412428426</v>
      </c>
      <c r="O9" s="19">
        <f t="shared" si="3"/>
        <v>0.132031412428426</v>
      </c>
    </row>
    <row r="10" spans="1:15" x14ac:dyDescent="0.25">
      <c r="A10" s="10" t="s">
        <v>44</v>
      </c>
      <c r="B10" s="11" t="s">
        <v>45</v>
      </c>
      <c r="C10" s="12">
        <v>9082725000</v>
      </c>
      <c r="D10" s="12">
        <v>0</v>
      </c>
      <c r="E10" s="12">
        <v>0</v>
      </c>
      <c r="F10" s="12">
        <v>9082725000</v>
      </c>
      <c r="G10" s="12">
        <v>0</v>
      </c>
      <c r="H10" s="12">
        <v>9082725000</v>
      </c>
      <c r="I10" s="12">
        <v>0</v>
      </c>
      <c r="J10" s="12">
        <v>1337325086</v>
      </c>
      <c r="K10" s="12">
        <v>1337325086</v>
      </c>
      <c r="L10" s="12">
        <v>1337325086</v>
      </c>
      <c r="M10" s="12">
        <v>1336567457</v>
      </c>
      <c r="N10" s="14">
        <f t="shared" si="2"/>
        <v>0.147238310749252</v>
      </c>
      <c r="O10" s="14">
        <f t="shared" si="3"/>
        <v>0.147238310749252</v>
      </c>
    </row>
    <row r="11" spans="1:15" x14ac:dyDescent="0.25">
      <c r="A11" s="10" t="s">
        <v>48</v>
      </c>
      <c r="B11" s="11" t="s">
        <v>49</v>
      </c>
      <c r="C11" s="12">
        <v>570000000</v>
      </c>
      <c r="D11" s="12">
        <v>0</v>
      </c>
      <c r="E11" s="12">
        <v>0</v>
      </c>
      <c r="F11" s="12">
        <v>570000000</v>
      </c>
      <c r="G11" s="12">
        <v>0</v>
      </c>
      <c r="H11" s="12">
        <v>570000000</v>
      </c>
      <c r="I11" s="12">
        <v>0</v>
      </c>
      <c r="J11" s="12">
        <v>88268786</v>
      </c>
      <c r="K11" s="12">
        <v>88268786</v>
      </c>
      <c r="L11" s="12">
        <v>88268786</v>
      </c>
      <c r="M11" s="12">
        <v>88268786</v>
      </c>
      <c r="N11" s="14">
        <f t="shared" si="2"/>
        <v>0.15485751929824562</v>
      </c>
      <c r="O11" s="14">
        <f t="shared" si="3"/>
        <v>0.15485751929824562</v>
      </c>
    </row>
    <row r="12" spans="1:15" x14ac:dyDescent="0.25">
      <c r="A12" s="10" t="s">
        <v>50</v>
      </c>
      <c r="B12" s="11" t="s">
        <v>51</v>
      </c>
      <c r="C12" s="12">
        <v>20000000</v>
      </c>
      <c r="D12" s="12">
        <v>0</v>
      </c>
      <c r="E12" s="12">
        <v>0</v>
      </c>
      <c r="F12" s="12">
        <v>20000000</v>
      </c>
      <c r="G12" s="12">
        <v>0</v>
      </c>
      <c r="H12" s="12">
        <v>20000000</v>
      </c>
      <c r="I12" s="12">
        <v>0</v>
      </c>
      <c r="J12" s="12">
        <v>2310538</v>
      </c>
      <c r="K12" s="12">
        <v>2310538</v>
      </c>
      <c r="L12" s="12">
        <v>2310538</v>
      </c>
      <c r="M12" s="12">
        <v>2310538</v>
      </c>
      <c r="N12" s="14">
        <f t="shared" si="2"/>
        <v>0.1155269</v>
      </c>
      <c r="O12" s="14">
        <f t="shared" si="3"/>
        <v>0.1155269</v>
      </c>
    </row>
    <row r="13" spans="1:15" x14ac:dyDescent="0.25">
      <c r="A13" s="10" t="s">
        <v>53</v>
      </c>
      <c r="B13" s="11" t="s">
        <v>13</v>
      </c>
      <c r="C13" s="12">
        <v>450000000</v>
      </c>
      <c r="D13" s="12">
        <v>0</v>
      </c>
      <c r="E13" s="12">
        <v>0</v>
      </c>
      <c r="F13" s="12">
        <v>450000000</v>
      </c>
      <c r="G13" s="12">
        <v>0</v>
      </c>
      <c r="H13" s="12">
        <v>450000000</v>
      </c>
      <c r="I13" s="12">
        <v>0</v>
      </c>
      <c r="J13" s="12">
        <v>8015588</v>
      </c>
      <c r="K13" s="12">
        <v>8015588</v>
      </c>
      <c r="L13" s="12">
        <v>3262814</v>
      </c>
      <c r="M13" s="12">
        <v>3262814</v>
      </c>
      <c r="N13" s="14">
        <f t="shared" si="2"/>
        <v>1.7812417777777777E-2</v>
      </c>
      <c r="O13" s="14">
        <f t="shared" si="3"/>
        <v>1.7812417777777777E-2</v>
      </c>
    </row>
    <row r="14" spans="1:15" x14ac:dyDescent="0.25">
      <c r="A14" s="10" t="s">
        <v>54</v>
      </c>
      <c r="B14" s="11" t="s">
        <v>55</v>
      </c>
      <c r="C14" s="12">
        <v>310000000</v>
      </c>
      <c r="D14" s="12">
        <v>0</v>
      </c>
      <c r="E14" s="12">
        <v>0</v>
      </c>
      <c r="F14" s="12">
        <v>310000000</v>
      </c>
      <c r="G14" s="12">
        <v>0</v>
      </c>
      <c r="H14" s="12">
        <v>310000000</v>
      </c>
      <c r="I14" s="12">
        <v>0</v>
      </c>
      <c r="J14" s="12">
        <v>84044162</v>
      </c>
      <c r="K14" s="12">
        <v>84044162</v>
      </c>
      <c r="L14" s="12">
        <v>82606535</v>
      </c>
      <c r="M14" s="12">
        <v>82606535</v>
      </c>
      <c r="N14" s="14">
        <f t="shared" si="2"/>
        <v>0.27111020000000002</v>
      </c>
      <c r="O14" s="14">
        <f t="shared" si="3"/>
        <v>0.27111020000000002</v>
      </c>
    </row>
    <row r="15" spans="1:15" x14ac:dyDescent="0.25">
      <c r="A15" s="10" t="s">
        <v>56</v>
      </c>
      <c r="B15" s="11" t="s">
        <v>57</v>
      </c>
      <c r="C15" s="12">
        <v>70000000</v>
      </c>
      <c r="D15" s="12">
        <v>0</v>
      </c>
      <c r="E15" s="12">
        <v>0</v>
      </c>
      <c r="F15" s="12">
        <v>70000000</v>
      </c>
      <c r="G15" s="12">
        <v>0</v>
      </c>
      <c r="H15" s="12">
        <v>70000000</v>
      </c>
      <c r="I15" s="12">
        <v>0</v>
      </c>
      <c r="J15" s="12">
        <v>4610084</v>
      </c>
      <c r="K15" s="12">
        <v>4610084</v>
      </c>
      <c r="L15" s="12">
        <v>4610084</v>
      </c>
      <c r="M15" s="12">
        <v>4610084</v>
      </c>
      <c r="N15" s="14">
        <f t="shared" si="2"/>
        <v>6.5858342857142857E-2</v>
      </c>
      <c r="O15" s="14">
        <f t="shared" si="3"/>
        <v>6.5858342857142857E-2</v>
      </c>
    </row>
    <row r="16" spans="1:15" x14ac:dyDescent="0.25">
      <c r="A16" s="10" t="s">
        <v>58</v>
      </c>
      <c r="B16" s="11" t="s">
        <v>15</v>
      </c>
      <c r="C16" s="12">
        <v>1000000000</v>
      </c>
      <c r="D16" s="12">
        <v>0</v>
      </c>
      <c r="E16" s="12">
        <v>0</v>
      </c>
      <c r="F16" s="12">
        <v>1000000000</v>
      </c>
      <c r="G16" s="12">
        <v>0</v>
      </c>
      <c r="H16" s="12">
        <v>1000000000</v>
      </c>
      <c r="I16" s="12">
        <v>0</v>
      </c>
      <c r="J16" s="12">
        <v>1229023</v>
      </c>
      <c r="K16" s="12">
        <v>1229023</v>
      </c>
      <c r="L16" s="12">
        <v>594461</v>
      </c>
      <c r="M16" s="12">
        <v>594461</v>
      </c>
      <c r="N16" s="14">
        <f t="shared" si="2"/>
        <v>1.2290230000000001E-3</v>
      </c>
      <c r="O16" s="14">
        <f t="shared" si="3"/>
        <v>1.2290230000000001E-3</v>
      </c>
    </row>
    <row r="17" spans="1:15" x14ac:dyDescent="0.25">
      <c r="A17" s="10" t="s">
        <v>59</v>
      </c>
      <c r="B17" s="11" t="s">
        <v>14</v>
      </c>
      <c r="C17" s="12">
        <v>350000000</v>
      </c>
      <c r="D17" s="12">
        <v>0</v>
      </c>
      <c r="E17" s="12">
        <v>0</v>
      </c>
      <c r="F17" s="12">
        <v>350000000</v>
      </c>
      <c r="G17" s="12">
        <v>0</v>
      </c>
      <c r="H17" s="12">
        <v>350000000</v>
      </c>
      <c r="I17" s="12">
        <v>0</v>
      </c>
      <c r="J17" s="12">
        <v>39519373</v>
      </c>
      <c r="K17" s="12">
        <v>39519373</v>
      </c>
      <c r="L17" s="12">
        <v>28231873</v>
      </c>
      <c r="M17" s="12">
        <v>28231873</v>
      </c>
      <c r="N17" s="14">
        <f t="shared" si="2"/>
        <v>0.11291249428571429</v>
      </c>
      <c r="O17" s="14">
        <f t="shared" si="3"/>
        <v>0.11291249428571429</v>
      </c>
    </row>
    <row r="18" spans="1:15" x14ac:dyDescent="0.25">
      <c r="A18" s="10" t="s">
        <v>291</v>
      </c>
      <c r="B18" s="11" t="s">
        <v>292</v>
      </c>
      <c r="C18" s="12">
        <v>10000000</v>
      </c>
      <c r="D18" s="12">
        <v>0</v>
      </c>
      <c r="E18" s="12">
        <v>0</v>
      </c>
      <c r="F18" s="12">
        <v>10000000</v>
      </c>
      <c r="G18" s="12">
        <v>0</v>
      </c>
      <c r="H18" s="12">
        <v>10000000</v>
      </c>
      <c r="I18" s="12">
        <v>0</v>
      </c>
      <c r="J18" s="12">
        <v>929697</v>
      </c>
      <c r="K18" s="12">
        <v>929697</v>
      </c>
      <c r="L18" s="12">
        <v>929697</v>
      </c>
      <c r="M18" s="12">
        <v>929697</v>
      </c>
      <c r="N18" s="14">
        <f t="shared" si="2"/>
        <v>9.2969700000000002E-2</v>
      </c>
      <c r="O18" s="14">
        <f t="shared" si="3"/>
        <v>9.2969700000000002E-2</v>
      </c>
    </row>
    <row r="19" spans="1:15" x14ac:dyDescent="0.25">
      <c r="A19" s="15" t="s">
        <v>60</v>
      </c>
      <c r="B19" s="16" t="s">
        <v>61</v>
      </c>
      <c r="C19" s="17">
        <f>SUM(C20:C28)</f>
        <v>4334831000</v>
      </c>
      <c r="D19" s="17">
        <f t="shared" ref="D19:E19" si="7">SUM(D20:D28)</f>
        <v>0</v>
      </c>
      <c r="E19" s="17">
        <f t="shared" si="7"/>
        <v>0</v>
      </c>
      <c r="F19" s="18">
        <f t="shared" si="4"/>
        <v>4334831000</v>
      </c>
      <c r="G19" s="17">
        <f t="shared" ref="G19:H19" si="8">SUM(G20:G28)</f>
        <v>0</v>
      </c>
      <c r="H19" s="17">
        <f t="shared" si="8"/>
        <v>4334831000</v>
      </c>
      <c r="I19" s="18">
        <f>+F19-G19-H19</f>
        <v>0</v>
      </c>
      <c r="J19" s="17">
        <f t="shared" ref="J19" si="9">SUM(J20:J28)</f>
        <v>634938381</v>
      </c>
      <c r="K19" s="17">
        <f t="shared" ref="K19:M19" si="10">SUM(K20:K28)</f>
        <v>634938381</v>
      </c>
      <c r="L19" s="17">
        <f t="shared" si="10"/>
        <v>634938381</v>
      </c>
      <c r="M19" s="17">
        <f t="shared" si="10"/>
        <v>634875245</v>
      </c>
      <c r="N19" s="19">
        <f t="shared" si="2"/>
        <v>0.14647361823332905</v>
      </c>
      <c r="O19" s="19">
        <f t="shared" si="3"/>
        <v>0.14647361823332905</v>
      </c>
    </row>
    <row r="20" spans="1:15" x14ac:dyDescent="0.25">
      <c r="A20" s="10" t="s">
        <v>62</v>
      </c>
      <c r="B20" s="11" t="s">
        <v>63</v>
      </c>
      <c r="C20" s="12">
        <v>1324831000</v>
      </c>
      <c r="D20" s="12">
        <v>0</v>
      </c>
      <c r="E20" s="12">
        <v>0</v>
      </c>
      <c r="F20" s="12">
        <v>1324831000</v>
      </c>
      <c r="G20" s="12">
        <v>0</v>
      </c>
      <c r="H20" s="12">
        <v>1324831000</v>
      </c>
      <c r="I20" s="12">
        <v>0</v>
      </c>
      <c r="J20" s="12">
        <v>200799901</v>
      </c>
      <c r="K20" s="12">
        <v>200799901</v>
      </c>
      <c r="L20" s="12">
        <v>200799901</v>
      </c>
      <c r="M20" s="12">
        <v>200799901</v>
      </c>
      <c r="N20" s="14">
        <f t="shared" si="2"/>
        <v>0.15156642696313719</v>
      </c>
      <c r="O20" s="14">
        <f t="shared" si="3"/>
        <v>0.15156642696313719</v>
      </c>
    </row>
    <row r="21" spans="1:15" x14ac:dyDescent="0.25">
      <c r="A21" s="10" t="s">
        <v>64</v>
      </c>
      <c r="B21" s="11" t="s">
        <v>65</v>
      </c>
      <c r="C21" s="12">
        <v>890000000</v>
      </c>
      <c r="D21" s="12">
        <v>0</v>
      </c>
      <c r="E21" s="12">
        <v>0</v>
      </c>
      <c r="F21" s="12">
        <v>890000000</v>
      </c>
      <c r="G21" s="12">
        <v>0</v>
      </c>
      <c r="H21" s="12">
        <v>890000000</v>
      </c>
      <c r="I21" s="12">
        <v>0</v>
      </c>
      <c r="J21" s="12">
        <v>142240201</v>
      </c>
      <c r="K21" s="12">
        <v>142240201</v>
      </c>
      <c r="L21" s="12">
        <v>142240201</v>
      </c>
      <c r="M21" s="12">
        <v>142240201</v>
      </c>
      <c r="N21" s="14">
        <f t="shared" si="2"/>
        <v>0.15982045056179775</v>
      </c>
      <c r="O21" s="14">
        <f t="shared" si="3"/>
        <v>0.15982045056179775</v>
      </c>
    </row>
    <row r="22" spans="1:15" x14ac:dyDescent="0.25">
      <c r="A22" s="10" t="s">
        <v>66</v>
      </c>
      <c r="B22" s="11" t="s">
        <v>67</v>
      </c>
      <c r="C22" s="12">
        <v>1000000000</v>
      </c>
      <c r="D22" s="12">
        <v>0</v>
      </c>
      <c r="E22" s="12">
        <v>0</v>
      </c>
      <c r="F22" s="12">
        <v>1000000000</v>
      </c>
      <c r="G22" s="12">
        <v>0</v>
      </c>
      <c r="H22" s="12">
        <v>1000000000</v>
      </c>
      <c r="I22" s="12">
        <v>0</v>
      </c>
      <c r="J22" s="12">
        <v>144304479</v>
      </c>
      <c r="K22" s="12">
        <v>144304479</v>
      </c>
      <c r="L22" s="12">
        <v>144304479</v>
      </c>
      <c r="M22" s="12">
        <v>144241343</v>
      </c>
      <c r="N22" s="14">
        <f t="shared" si="2"/>
        <v>0.14430447900000001</v>
      </c>
      <c r="O22" s="14">
        <f t="shared" si="3"/>
        <v>0.14430447900000001</v>
      </c>
    </row>
    <row r="23" spans="1:15" x14ac:dyDescent="0.25">
      <c r="A23" s="10" t="s">
        <v>68</v>
      </c>
      <c r="B23" s="11" t="s">
        <v>69</v>
      </c>
      <c r="C23" s="12">
        <v>430000000</v>
      </c>
      <c r="D23" s="12">
        <v>0</v>
      </c>
      <c r="E23" s="12">
        <v>0</v>
      </c>
      <c r="F23" s="12">
        <v>430000000</v>
      </c>
      <c r="G23" s="12">
        <v>0</v>
      </c>
      <c r="H23" s="12">
        <v>430000000</v>
      </c>
      <c r="I23" s="12">
        <v>0</v>
      </c>
      <c r="J23" s="12">
        <v>61725900</v>
      </c>
      <c r="K23" s="12">
        <v>61725900</v>
      </c>
      <c r="L23" s="12">
        <v>61725900</v>
      </c>
      <c r="M23" s="12">
        <v>61725900</v>
      </c>
      <c r="N23" s="14">
        <f t="shared" si="2"/>
        <v>0.14354860465116279</v>
      </c>
      <c r="O23" s="14">
        <f t="shared" si="3"/>
        <v>0.14354860465116279</v>
      </c>
    </row>
    <row r="24" spans="1:15" ht="22.5" x14ac:dyDescent="0.25">
      <c r="A24" s="10" t="s">
        <v>70</v>
      </c>
      <c r="B24" s="11" t="s">
        <v>71</v>
      </c>
      <c r="C24" s="12">
        <v>70000000</v>
      </c>
      <c r="D24" s="12">
        <v>0</v>
      </c>
      <c r="E24" s="12">
        <v>0</v>
      </c>
      <c r="F24" s="12">
        <v>70000000</v>
      </c>
      <c r="G24" s="12">
        <v>0</v>
      </c>
      <c r="H24" s="12">
        <v>70000000</v>
      </c>
      <c r="I24" s="12">
        <v>0</v>
      </c>
      <c r="J24" s="12">
        <v>8675600</v>
      </c>
      <c r="K24" s="12">
        <v>8675600</v>
      </c>
      <c r="L24" s="12">
        <v>8675600</v>
      </c>
      <c r="M24" s="12">
        <v>8675600</v>
      </c>
      <c r="N24" s="14">
        <f t="shared" si="2"/>
        <v>0.12393714285714286</v>
      </c>
      <c r="O24" s="14">
        <f t="shared" si="3"/>
        <v>0.12393714285714286</v>
      </c>
    </row>
    <row r="25" spans="1:15" x14ac:dyDescent="0.25">
      <c r="A25" s="10" t="s">
        <v>72</v>
      </c>
      <c r="B25" s="11" t="s">
        <v>16</v>
      </c>
      <c r="C25" s="12">
        <v>350000000</v>
      </c>
      <c r="D25" s="12">
        <v>0</v>
      </c>
      <c r="E25" s="12">
        <v>0</v>
      </c>
      <c r="F25" s="12">
        <v>350000000</v>
      </c>
      <c r="G25" s="12">
        <v>0</v>
      </c>
      <c r="H25" s="12">
        <v>350000000</v>
      </c>
      <c r="I25" s="12">
        <v>0</v>
      </c>
      <c r="J25" s="12">
        <v>46294200</v>
      </c>
      <c r="K25" s="12">
        <v>46294200</v>
      </c>
      <c r="L25" s="12">
        <v>46294200</v>
      </c>
      <c r="M25" s="12">
        <v>46294200</v>
      </c>
      <c r="N25" s="14">
        <f t="shared" si="2"/>
        <v>0.13226914285714286</v>
      </c>
      <c r="O25" s="14">
        <f t="shared" si="3"/>
        <v>0.13226914285714286</v>
      </c>
    </row>
    <row r="26" spans="1:15" x14ac:dyDescent="0.25">
      <c r="A26" s="10" t="s">
        <v>73</v>
      </c>
      <c r="B26" s="11" t="s">
        <v>17</v>
      </c>
      <c r="C26" s="12">
        <v>70000000</v>
      </c>
      <c r="D26" s="12">
        <v>0</v>
      </c>
      <c r="E26" s="12">
        <v>0</v>
      </c>
      <c r="F26" s="12">
        <v>70000000</v>
      </c>
      <c r="G26" s="12">
        <v>0</v>
      </c>
      <c r="H26" s="12">
        <v>70000000</v>
      </c>
      <c r="I26" s="12">
        <v>0</v>
      </c>
      <c r="J26" s="12">
        <v>7727700</v>
      </c>
      <c r="K26" s="12">
        <v>7727700</v>
      </c>
      <c r="L26" s="12">
        <v>7727700</v>
      </c>
      <c r="M26" s="12">
        <v>7727700</v>
      </c>
      <c r="N26" s="14">
        <f t="shared" si="2"/>
        <v>0.11039571428571429</v>
      </c>
      <c r="O26" s="14">
        <f t="shared" si="3"/>
        <v>0.11039571428571429</v>
      </c>
    </row>
    <row r="27" spans="1:15" x14ac:dyDescent="0.25">
      <c r="A27" s="10" t="s">
        <v>74</v>
      </c>
      <c r="B27" s="11" t="s">
        <v>18</v>
      </c>
      <c r="C27" s="12">
        <v>70000000</v>
      </c>
      <c r="D27" s="12">
        <v>0</v>
      </c>
      <c r="E27" s="12">
        <v>0</v>
      </c>
      <c r="F27" s="12">
        <v>70000000</v>
      </c>
      <c r="G27" s="12">
        <v>0</v>
      </c>
      <c r="H27" s="12">
        <v>70000000</v>
      </c>
      <c r="I27" s="12">
        <v>0</v>
      </c>
      <c r="J27" s="12">
        <v>7727700</v>
      </c>
      <c r="K27" s="12">
        <v>7727700</v>
      </c>
      <c r="L27" s="12">
        <v>7727700</v>
      </c>
      <c r="M27" s="12">
        <v>7727700</v>
      </c>
      <c r="N27" s="14">
        <f t="shared" si="2"/>
        <v>0.11039571428571429</v>
      </c>
      <c r="O27" s="14">
        <f t="shared" si="3"/>
        <v>0.11039571428571429</v>
      </c>
    </row>
    <row r="28" spans="1:15" ht="22.5" x14ac:dyDescent="0.25">
      <c r="A28" s="10" t="s">
        <v>75</v>
      </c>
      <c r="B28" s="11" t="s">
        <v>76</v>
      </c>
      <c r="C28" s="12">
        <v>130000000</v>
      </c>
      <c r="D28" s="12">
        <v>0</v>
      </c>
      <c r="E28" s="12">
        <v>0</v>
      </c>
      <c r="F28" s="12">
        <v>130000000</v>
      </c>
      <c r="G28" s="12">
        <v>0</v>
      </c>
      <c r="H28" s="12">
        <v>130000000</v>
      </c>
      <c r="I28" s="12">
        <v>0</v>
      </c>
      <c r="J28" s="12">
        <v>15442700</v>
      </c>
      <c r="K28" s="12">
        <v>15442700</v>
      </c>
      <c r="L28" s="12">
        <v>15442700</v>
      </c>
      <c r="M28" s="12">
        <v>15442700</v>
      </c>
      <c r="N28" s="14">
        <f t="shared" si="2"/>
        <v>0.11879000000000001</v>
      </c>
      <c r="O28" s="14">
        <f t="shared" si="3"/>
        <v>0.11879000000000001</v>
      </c>
    </row>
    <row r="29" spans="1:15" ht="22.5" x14ac:dyDescent="0.25">
      <c r="A29" s="15" t="s">
        <v>77</v>
      </c>
      <c r="B29" s="16" t="s">
        <v>78</v>
      </c>
      <c r="C29" s="17">
        <f>SUM(C30:C34)</f>
        <v>818591000</v>
      </c>
      <c r="D29" s="17">
        <f t="shared" ref="D29:E29" si="11">SUM(D30:D34)</f>
        <v>0</v>
      </c>
      <c r="E29" s="17">
        <f t="shared" si="11"/>
        <v>0</v>
      </c>
      <c r="F29" s="18">
        <f t="shared" si="4"/>
        <v>818591000</v>
      </c>
      <c r="G29" s="17">
        <f t="shared" ref="G29:H29" si="12">SUM(G30:G34)</f>
        <v>0</v>
      </c>
      <c r="H29" s="17">
        <f t="shared" si="12"/>
        <v>818591000</v>
      </c>
      <c r="I29" s="18">
        <f>+F29-G29-H29</f>
        <v>0</v>
      </c>
      <c r="J29" s="17">
        <f t="shared" ref="J29" si="13">SUM(J30:J34)</f>
        <v>138236823</v>
      </c>
      <c r="K29" s="17">
        <f t="shared" ref="K29:M29" si="14">SUM(K30:K34)</f>
        <v>138236823</v>
      </c>
      <c r="L29" s="17">
        <f t="shared" si="14"/>
        <v>119630380</v>
      </c>
      <c r="M29" s="17">
        <f t="shared" si="14"/>
        <v>119630380</v>
      </c>
      <c r="N29" s="19">
        <f t="shared" si="2"/>
        <v>0.16887166240527932</v>
      </c>
      <c r="O29" s="19">
        <f t="shared" si="3"/>
        <v>0.16887166240527932</v>
      </c>
    </row>
    <row r="30" spans="1:15" x14ac:dyDescent="0.25">
      <c r="A30" s="10" t="s">
        <v>79</v>
      </c>
      <c r="B30" s="11" t="s">
        <v>80</v>
      </c>
      <c r="C30" s="12">
        <v>248591000</v>
      </c>
      <c r="D30" s="12">
        <v>0</v>
      </c>
      <c r="E30" s="12">
        <v>0</v>
      </c>
      <c r="F30" s="12">
        <v>248591000</v>
      </c>
      <c r="G30" s="12">
        <v>0</v>
      </c>
      <c r="H30" s="12">
        <v>248591000</v>
      </c>
      <c r="I30" s="12">
        <v>0</v>
      </c>
      <c r="J30" s="12">
        <v>28749616</v>
      </c>
      <c r="K30" s="12">
        <v>28749616</v>
      </c>
      <c r="L30" s="12">
        <v>28749616</v>
      </c>
      <c r="M30" s="12">
        <v>28749616</v>
      </c>
      <c r="N30" s="14">
        <f t="shared" si="2"/>
        <v>0.11565026891560837</v>
      </c>
      <c r="O30" s="14">
        <f t="shared" si="3"/>
        <v>0.11565026891560837</v>
      </c>
    </row>
    <row r="31" spans="1:15" x14ac:dyDescent="0.25">
      <c r="A31" s="10" t="s">
        <v>81</v>
      </c>
      <c r="B31" s="11" t="s">
        <v>82</v>
      </c>
      <c r="C31" s="12">
        <v>100000000</v>
      </c>
      <c r="D31" s="12">
        <v>0</v>
      </c>
      <c r="E31" s="12">
        <v>0</v>
      </c>
      <c r="F31" s="12">
        <v>100000000</v>
      </c>
      <c r="G31" s="12">
        <v>0</v>
      </c>
      <c r="H31" s="12">
        <v>100000000</v>
      </c>
      <c r="I31" s="12">
        <v>0</v>
      </c>
      <c r="J31" s="12">
        <v>27911036</v>
      </c>
      <c r="K31" s="12">
        <v>27911036</v>
      </c>
      <c r="L31" s="12">
        <v>10372868</v>
      </c>
      <c r="M31" s="12">
        <v>10372868</v>
      </c>
      <c r="N31" s="14">
        <f t="shared" si="2"/>
        <v>0.27911036</v>
      </c>
      <c r="O31" s="14">
        <f t="shared" si="3"/>
        <v>0.27911036</v>
      </c>
    </row>
    <row r="32" spans="1:15" x14ac:dyDescent="0.25">
      <c r="A32" s="10" t="s">
        <v>83</v>
      </c>
      <c r="B32" s="11" t="s">
        <v>84</v>
      </c>
      <c r="C32" s="12">
        <v>40000000</v>
      </c>
      <c r="D32" s="12">
        <v>0</v>
      </c>
      <c r="E32" s="12">
        <v>0</v>
      </c>
      <c r="F32" s="12">
        <v>40000000</v>
      </c>
      <c r="G32" s="12">
        <v>0</v>
      </c>
      <c r="H32" s="12">
        <v>40000000</v>
      </c>
      <c r="I32" s="12">
        <v>0</v>
      </c>
      <c r="J32" s="12">
        <v>4576103</v>
      </c>
      <c r="K32" s="12">
        <v>4576103</v>
      </c>
      <c r="L32" s="12">
        <v>3507828</v>
      </c>
      <c r="M32" s="12">
        <v>3507828</v>
      </c>
      <c r="N32" s="14">
        <f t="shared" si="2"/>
        <v>0.11440257500000001</v>
      </c>
      <c r="O32" s="14">
        <f t="shared" si="3"/>
        <v>0.11440257500000001</v>
      </c>
    </row>
    <row r="33" spans="1:15" x14ac:dyDescent="0.25">
      <c r="A33" s="10" t="s">
        <v>85</v>
      </c>
      <c r="B33" s="11" t="s">
        <v>86</v>
      </c>
      <c r="C33" s="12">
        <v>320000000</v>
      </c>
      <c r="D33" s="12">
        <v>0</v>
      </c>
      <c r="E33" s="12">
        <v>0</v>
      </c>
      <c r="F33" s="12">
        <v>320000000</v>
      </c>
      <c r="G33" s="12">
        <v>0</v>
      </c>
      <c r="H33" s="12">
        <v>320000000</v>
      </c>
      <c r="I33" s="12">
        <v>0</v>
      </c>
      <c r="J33" s="12">
        <v>61973711</v>
      </c>
      <c r="K33" s="12">
        <v>61973711</v>
      </c>
      <c r="L33" s="12">
        <v>61973711</v>
      </c>
      <c r="M33" s="12">
        <v>61973711</v>
      </c>
      <c r="N33" s="14">
        <f t="shared" si="2"/>
        <v>0.19366784687499999</v>
      </c>
      <c r="O33" s="14">
        <f t="shared" si="3"/>
        <v>0.19366784687499999</v>
      </c>
    </row>
    <row r="34" spans="1:15" x14ac:dyDescent="0.25">
      <c r="A34" s="10" t="s">
        <v>87</v>
      </c>
      <c r="B34" s="11" t="s">
        <v>88</v>
      </c>
      <c r="C34" s="12">
        <v>110000000</v>
      </c>
      <c r="D34" s="12">
        <v>0</v>
      </c>
      <c r="E34" s="12">
        <v>0</v>
      </c>
      <c r="F34" s="12">
        <v>110000000</v>
      </c>
      <c r="G34" s="12">
        <v>0</v>
      </c>
      <c r="H34" s="12">
        <v>110000000</v>
      </c>
      <c r="I34" s="12">
        <v>0</v>
      </c>
      <c r="J34" s="12">
        <v>15026357</v>
      </c>
      <c r="K34" s="12">
        <v>15026357</v>
      </c>
      <c r="L34" s="12">
        <v>15026357</v>
      </c>
      <c r="M34" s="12">
        <v>15026357</v>
      </c>
      <c r="N34" s="14">
        <f t="shared" si="2"/>
        <v>0.13660324545454544</v>
      </c>
      <c r="O34" s="14">
        <f t="shared" si="3"/>
        <v>0.13660324545454544</v>
      </c>
    </row>
    <row r="35" spans="1:15" ht="22.5" x14ac:dyDescent="0.25">
      <c r="A35" s="10" t="s">
        <v>148</v>
      </c>
      <c r="B35" s="11" t="s">
        <v>89</v>
      </c>
      <c r="C35" s="12">
        <v>789551000</v>
      </c>
      <c r="D35" s="12">
        <v>0</v>
      </c>
      <c r="E35" s="12">
        <v>0</v>
      </c>
      <c r="F35" s="13">
        <v>789551000</v>
      </c>
      <c r="G35" s="12">
        <v>789551000</v>
      </c>
      <c r="H35" s="12">
        <v>0</v>
      </c>
      <c r="I35" s="13">
        <v>0</v>
      </c>
      <c r="J35" s="12">
        <v>0</v>
      </c>
      <c r="K35" s="12">
        <v>0</v>
      </c>
      <c r="L35" s="12">
        <v>0</v>
      </c>
      <c r="M35" s="12">
        <v>0</v>
      </c>
      <c r="N35" s="14">
        <f t="shared" si="2"/>
        <v>0</v>
      </c>
      <c r="O35" s="14">
        <f t="shared" si="3"/>
        <v>0</v>
      </c>
    </row>
    <row r="36" spans="1:15" ht="15" customHeight="1" x14ac:dyDescent="0.25">
      <c r="A36" s="73" t="s">
        <v>23</v>
      </c>
      <c r="B36" s="73"/>
      <c r="C36" s="7">
        <f>+C37+C40</f>
        <v>10288300000</v>
      </c>
      <c r="D36" s="7">
        <f>+D37+D40</f>
        <v>0</v>
      </c>
      <c r="E36" s="7">
        <f t="shared" ref="E36:M36" si="15">+E37+E40</f>
        <v>0</v>
      </c>
      <c r="F36" s="7">
        <f>+F37+F40</f>
        <v>10288300000</v>
      </c>
      <c r="G36" s="7">
        <f t="shared" si="15"/>
        <v>0</v>
      </c>
      <c r="H36" s="7">
        <f>+H37+H40</f>
        <v>6204528420.04</v>
      </c>
      <c r="I36" s="7">
        <f t="shared" si="15"/>
        <v>4083771579.96</v>
      </c>
      <c r="J36" s="7">
        <f t="shared" si="15"/>
        <v>5570955021.75</v>
      </c>
      <c r="K36" s="7">
        <f t="shared" si="15"/>
        <v>2297763505.0799999</v>
      </c>
      <c r="L36" s="7">
        <f t="shared" si="15"/>
        <v>2137763505.0799999</v>
      </c>
      <c r="M36" s="7">
        <f t="shared" si="15"/>
        <v>2127463980.0799999</v>
      </c>
      <c r="N36" s="8">
        <f t="shared" si="2"/>
        <v>0.54148450392679059</v>
      </c>
      <c r="O36" s="9">
        <f t="shared" si="3"/>
        <v>0.22333752953160385</v>
      </c>
    </row>
    <row r="37" spans="1:15" x14ac:dyDescent="0.25">
      <c r="A37" s="15" t="s">
        <v>90</v>
      </c>
      <c r="B37" s="16" t="s">
        <v>91</v>
      </c>
      <c r="C37" s="17">
        <f>+C38</f>
        <v>60000000</v>
      </c>
      <c r="D37" s="17">
        <f t="shared" ref="D37:E37" si="16">+D38</f>
        <v>0</v>
      </c>
      <c r="E37" s="17">
        <f t="shared" si="16"/>
        <v>0</v>
      </c>
      <c r="F37" s="18">
        <f t="shared" ref="F37:F50" si="17">+C37+D37-E37</f>
        <v>60000000</v>
      </c>
      <c r="G37" s="17">
        <f t="shared" ref="G37:H37" si="18">+G38</f>
        <v>0</v>
      </c>
      <c r="H37" s="17">
        <f t="shared" si="18"/>
        <v>46023012</v>
      </c>
      <c r="I37" s="18">
        <f t="shared" ref="I37:I50" si="19">+F37-G37-H37</f>
        <v>13976988</v>
      </c>
      <c r="J37" s="17">
        <f t="shared" ref="J37:M37" si="20">+J38</f>
        <v>46023012</v>
      </c>
      <c r="K37" s="17">
        <f t="shared" si="20"/>
        <v>0</v>
      </c>
      <c r="L37" s="17">
        <f t="shared" si="20"/>
        <v>0</v>
      </c>
      <c r="M37" s="17">
        <f t="shared" si="20"/>
        <v>0</v>
      </c>
      <c r="N37" s="19">
        <f t="shared" si="2"/>
        <v>0.76705020000000002</v>
      </c>
      <c r="O37" s="19">
        <f t="shared" si="3"/>
        <v>0</v>
      </c>
    </row>
    <row r="38" spans="1:15" x14ac:dyDescent="0.25">
      <c r="A38" s="15" t="s">
        <v>92</v>
      </c>
      <c r="B38" s="16" t="s">
        <v>93</v>
      </c>
      <c r="C38" s="17">
        <f>SUM(C39:C39)</f>
        <v>60000000</v>
      </c>
      <c r="D38" s="17">
        <f>SUM(D39:D39)</f>
        <v>0</v>
      </c>
      <c r="E38" s="17">
        <f>SUM(E39:E39)</f>
        <v>0</v>
      </c>
      <c r="F38" s="18">
        <f t="shared" si="17"/>
        <v>60000000</v>
      </c>
      <c r="G38" s="17">
        <f>SUM(G39:G39)</f>
        <v>0</v>
      </c>
      <c r="H38" s="17">
        <f>SUM(H39:H39)</f>
        <v>46023012</v>
      </c>
      <c r="I38" s="18">
        <f t="shared" si="19"/>
        <v>13976988</v>
      </c>
      <c r="J38" s="17">
        <f>SUM(J39:J39)</f>
        <v>46023012</v>
      </c>
      <c r="K38" s="17">
        <f>SUM(K39:K39)</f>
        <v>0</v>
      </c>
      <c r="L38" s="17">
        <f>SUM(L39:L39)</f>
        <v>0</v>
      </c>
      <c r="M38" s="17">
        <f>SUM(M39:M39)</f>
        <v>0</v>
      </c>
      <c r="N38" s="19">
        <f t="shared" si="2"/>
        <v>0.76705020000000002</v>
      </c>
      <c r="O38" s="19">
        <f t="shared" si="3"/>
        <v>0</v>
      </c>
    </row>
    <row r="39" spans="1:15" ht="22.5" x14ac:dyDescent="0.25">
      <c r="A39" s="10" t="s">
        <v>222</v>
      </c>
      <c r="B39" s="11" t="s">
        <v>223</v>
      </c>
      <c r="C39" s="12">
        <v>60000000</v>
      </c>
      <c r="D39" s="12">
        <v>0</v>
      </c>
      <c r="E39" s="12">
        <v>0</v>
      </c>
      <c r="F39" s="12">
        <v>60000000</v>
      </c>
      <c r="G39" s="12">
        <v>0</v>
      </c>
      <c r="H39" s="12">
        <v>46023012</v>
      </c>
      <c r="I39" s="12">
        <v>13976988</v>
      </c>
      <c r="J39" s="12">
        <v>46023012</v>
      </c>
      <c r="K39" s="12">
        <v>0</v>
      </c>
      <c r="L39" s="12">
        <v>0</v>
      </c>
      <c r="M39" s="12">
        <v>0</v>
      </c>
      <c r="N39" s="14">
        <f t="shared" si="2"/>
        <v>0.76705020000000002</v>
      </c>
      <c r="O39" s="14">
        <f t="shared" si="3"/>
        <v>0</v>
      </c>
    </row>
    <row r="40" spans="1:15" x14ac:dyDescent="0.25">
      <c r="A40" s="15" t="s">
        <v>94</v>
      </c>
      <c r="B40" s="16" t="s">
        <v>95</v>
      </c>
      <c r="C40" s="17">
        <f>+C41+C50</f>
        <v>10228300000</v>
      </c>
      <c r="D40" s="17">
        <f t="shared" ref="D40:E40" si="21">+D41+D50</f>
        <v>0</v>
      </c>
      <c r="E40" s="17">
        <f t="shared" si="21"/>
        <v>0</v>
      </c>
      <c r="F40" s="18">
        <f t="shared" si="17"/>
        <v>10228300000</v>
      </c>
      <c r="G40" s="17">
        <f t="shared" ref="G40:H40" si="22">+G41+G50</f>
        <v>0</v>
      </c>
      <c r="H40" s="17">
        <f t="shared" si="22"/>
        <v>6158505408.04</v>
      </c>
      <c r="I40" s="18">
        <f t="shared" si="19"/>
        <v>4069794591.96</v>
      </c>
      <c r="J40" s="17">
        <f t="shared" ref="J40:M40" si="23">+J41+J50</f>
        <v>5524932009.75</v>
      </c>
      <c r="K40" s="17">
        <f t="shared" si="23"/>
        <v>2297763505.0799999</v>
      </c>
      <c r="L40" s="17">
        <f t="shared" si="23"/>
        <v>2137763505.0799999</v>
      </c>
      <c r="M40" s="17">
        <f t="shared" si="23"/>
        <v>2127463980.0799999</v>
      </c>
      <c r="N40" s="19">
        <f t="shared" si="2"/>
        <v>0.54016131808316148</v>
      </c>
      <c r="O40" s="19">
        <f t="shared" si="3"/>
        <v>0.22464764477772453</v>
      </c>
    </row>
    <row r="41" spans="1:15" x14ac:dyDescent="0.25">
      <c r="A41" s="15" t="s">
        <v>96</v>
      </c>
      <c r="B41" s="16" t="s">
        <v>97</v>
      </c>
      <c r="C41" s="17">
        <f>SUM(C42:C49)</f>
        <v>984300000</v>
      </c>
      <c r="D41" s="17">
        <f t="shared" ref="D41:H41" si="24">SUM(D42:D49)</f>
        <v>0</v>
      </c>
      <c r="E41" s="17">
        <f t="shared" si="24"/>
        <v>0</v>
      </c>
      <c r="F41" s="18">
        <f>+C41+D41-E41</f>
        <v>984300000</v>
      </c>
      <c r="G41" s="17">
        <f t="shared" si="24"/>
        <v>0</v>
      </c>
      <c r="H41" s="17">
        <f t="shared" si="24"/>
        <v>227381546</v>
      </c>
      <c r="I41" s="18">
        <f t="shared" si="19"/>
        <v>756918454</v>
      </c>
      <c r="J41" s="17">
        <f t="shared" ref="J41" si="25">SUM(J42:J49)</f>
        <v>227381546</v>
      </c>
      <c r="K41" s="17">
        <f t="shared" ref="K41:M41" si="26">SUM(K42:K49)</f>
        <v>161244580.21000001</v>
      </c>
      <c r="L41" s="17">
        <f t="shared" si="26"/>
        <v>1244580.21</v>
      </c>
      <c r="M41" s="17">
        <f t="shared" si="26"/>
        <v>1244580.21</v>
      </c>
      <c r="N41" s="19">
        <f t="shared" si="2"/>
        <v>0.23100837752717668</v>
      </c>
      <c r="O41" s="19">
        <f t="shared" si="3"/>
        <v>0.16381649924819669</v>
      </c>
    </row>
    <row r="42" spans="1:15" ht="33.75" x14ac:dyDescent="0.25">
      <c r="A42" s="10" t="s">
        <v>226</v>
      </c>
      <c r="B42" s="11" t="s">
        <v>227</v>
      </c>
      <c r="C42" s="12">
        <v>1000000</v>
      </c>
      <c r="D42" s="12">
        <v>0</v>
      </c>
      <c r="E42" s="12">
        <v>0</v>
      </c>
      <c r="F42" s="12">
        <v>1000000</v>
      </c>
      <c r="G42" s="12">
        <v>0</v>
      </c>
      <c r="H42" s="12">
        <v>0</v>
      </c>
      <c r="I42" s="12">
        <v>1000000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</row>
    <row r="43" spans="1:15" x14ac:dyDescent="0.25">
      <c r="A43" s="10" t="s">
        <v>228</v>
      </c>
      <c r="B43" s="11" t="s">
        <v>229</v>
      </c>
      <c r="C43" s="12">
        <v>14000000</v>
      </c>
      <c r="D43" s="12">
        <v>0</v>
      </c>
      <c r="E43" s="12">
        <v>0</v>
      </c>
      <c r="F43" s="12">
        <v>14000000</v>
      </c>
      <c r="G43" s="12">
        <v>0</v>
      </c>
      <c r="H43" s="12">
        <v>0</v>
      </c>
      <c r="I43" s="12">
        <v>14000000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</row>
    <row r="44" spans="1:15" ht="22.5" x14ac:dyDescent="0.25">
      <c r="A44" s="10" t="s">
        <v>230</v>
      </c>
      <c r="B44" s="11" t="s">
        <v>231</v>
      </c>
      <c r="C44" s="12">
        <v>25000000</v>
      </c>
      <c r="D44" s="12">
        <v>0</v>
      </c>
      <c r="E44" s="12">
        <v>0</v>
      </c>
      <c r="F44" s="12">
        <v>25000000</v>
      </c>
      <c r="G44" s="12">
        <v>0</v>
      </c>
      <c r="H44" s="12">
        <v>0</v>
      </c>
      <c r="I44" s="12">
        <v>25000000</v>
      </c>
      <c r="J44" s="12">
        <v>0</v>
      </c>
      <c r="K44" s="12">
        <v>0</v>
      </c>
      <c r="L44" s="12">
        <v>0</v>
      </c>
      <c r="M44" s="12">
        <v>0</v>
      </c>
      <c r="N44" s="14">
        <f t="shared" si="2"/>
        <v>0</v>
      </c>
      <c r="O44" s="14">
        <f t="shared" si="3"/>
        <v>0</v>
      </c>
    </row>
    <row r="45" spans="1:15" ht="22.5" x14ac:dyDescent="0.25">
      <c r="A45" s="10" t="s">
        <v>232</v>
      </c>
      <c r="B45" s="11" t="s">
        <v>233</v>
      </c>
      <c r="C45" s="12">
        <v>31000000</v>
      </c>
      <c r="D45" s="12">
        <v>0</v>
      </c>
      <c r="E45" s="12">
        <v>0</v>
      </c>
      <c r="F45" s="12">
        <v>31000000</v>
      </c>
      <c r="G45" s="12">
        <v>0</v>
      </c>
      <c r="H45" s="12">
        <v>17381546</v>
      </c>
      <c r="I45" s="12">
        <v>13618454</v>
      </c>
      <c r="J45" s="12">
        <v>17381546</v>
      </c>
      <c r="K45" s="12">
        <v>1244580.21</v>
      </c>
      <c r="L45" s="12">
        <v>1244580.21</v>
      </c>
      <c r="M45" s="12">
        <v>1244580.21</v>
      </c>
      <c r="N45" s="14">
        <f t="shared" si="2"/>
        <v>0.5606950322580645</v>
      </c>
      <c r="O45" s="14">
        <f t="shared" si="3"/>
        <v>4.0147748709677418E-2</v>
      </c>
    </row>
    <row r="46" spans="1:15" ht="22.5" x14ac:dyDescent="0.25">
      <c r="A46" s="10" t="s">
        <v>316</v>
      </c>
      <c r="B46" s="11" t="s">
        <v>317</v>
      </c>
      <c r="C46" s="12">
        <v>50000000</v>
      </c>
      <c r="D46" s="12">
        <v>0</v>
      </c>
      <c r="E46" s="12">
        <v>0</v>
      </c>
      <c r="F46" s="12">
        <v>50000000</v>
      </c>
      <c r="G46" s="12">
        <v>0</v>
      </c>
      <c r="H46" s="12">
        <v>0</v>
      </c>
      <c r="I46" s="12">
        <v>50000000</v>
      </c>
      <c r="J46" s="12">
        <v>0</v>
      </c>
      <c r="K46" s="12">
        <v>0</v>
      </c>
      <c r="L46" s="12">
        <v>0</v>
      </c>
      <c r="M46" s="12">
        <v>0</v>
      </c>
      <c r="N46" s="14">
        <f t="shared" si="2"/>
        <v>0</v>
      </c>
      <c r="O46" s="14">
        <f t="shared" si="3"/>
        <v>0</v>
      </c>
    </row>
    <row r="47" spans="1:15" x14ac:dyDescent="0.25">
      <c r="A47" s="10" t="s">
        <v>234</v>
      </c>
      <c r="B47" s="11" t="s">
        <v>235</v>
      </c>
      <c r="C47" s="12">
        <v>5300000</v>
      </c>
      <c r="D47" s="12">
        <v>0</v>
      </c>
      <c r="E47" s="12">
        <v>0</v>
      </c>
      <c r="F47" s="12">
        <v>5300000</v>
      </c>
      <c r="G47" s="12">
        <v>0</v>
      </c>
      <c r="H47" s="12">
        <v>0</v>
      </c>
      <c r="I47" s="12">
        <v>5300000</v>
      </c>
      <c r="J47" s="12">
        <v>0</v>
      </c>
      <c r="K47" s="12">
        <v>0</v>
      </c>
      <c r="L47" s="12">
        <v>0</v>
      </c>
      <c r="M47" s="12">
        <v>0</v>
      </c>
      <c r="N47" s="14">
        <f t="shared" si="2"/>
        <v>0</v>
      </c>
      <c r="O47" s="14">
        <f t="shared" si="3"/>
        <v>0</v>
      </c>
    </row>
    <row r="48" spans="1:15" ht="22.5" x14ac:dyDescent="0.25">
      <c r="A48" s="10" t="s">
        <v>236</v>
      </c>
      <c r="B48" s="11" t="s">
        <v>223</v>
      </c>
      <c r="C48" s="12">
        <v>58000000</v>
      </c>
      <c r="D48" s="12">
        <v>0</v>
      </c>
      <c r="E48" s="12">
        <v>0</v>
      </c>
      <c r="F48" s="12">
        <v>58000000</v>
      </c>
      <c r="G48" s="12">
        <v>0</v>
      </c>
      <c r="H48" s="12">
        <v>0</v>
      </c>
      <c r="I48" s="12">
        <v>58000000</v>
      </c>
      <c r="J48" s="12">
        <v>0</v>
      </c>
      <c r="K48" s="12">
        <v>0</v>
      </c>
      <c r="L48" s="12">
        <v>0</v>
      </c>
      <c r="M48" s="12">
        <v>0</v>
      </c>
      <c r="N48" s="14">
        <f t="shared" si="2"/>
        <v>0</v>
      </c>
      <c r="O48" s="14">
        <f t="shared" si="3"/>
        <v>0</v>
      </c>
    </row>
    <row r="49" spans="1:15" ht="22.5" x14ac:dyDescent="0.25">
      <c r="A49" s="10" t="s">
        <v>237</v>
      </c>
      <c r="B49" s="11" t="s">
        <v>238</v>
      </c>
      <c r="C49" s="12">
        <v>800000000</v>
      </c>
      <c r="D49" s="12">
        <v>0</v>
      </c>
      <c r="E49" s="12">
        <v>0</v>
      </c>
      <c r="F49" s="12">
        <v>800000000</v>
      </c>
      <c r="G49" s="12">
        <v>0</v>
      </c>
      <c r="H49" s="12">
        <v>210000000</v>
      </c>
      <c r="I49" s="12">
        <v>590000000</v>
      </c>
      <c r="J49" s="12">
        <v>210000000</v>
      </c>
      <c r="K49" s="12">
        <v>160000000</v>
      </c>
      <c r="L49" s="12">
        <v>0</v>
      </c>
      <c r="M49" s="12">
        <v>0</v>
      </c>
      <c r="N49" s="14">
        <f t="shared" si="2"/>
        <v>0.26250000000000001</v>
      </c>
      <c r="O49" s="14">
        <f t="shared" si="3"/>
        <v>0.2</v>
      </c>
    </row>
    <row r="50" spans="1:15" x14ac:dyDescent="0.25">
      <c r="A50" s="15" t="s">
        <v>98</v>
      </c>
      <c r="B50" s="16" t="s">
        <v>99</v>
      </c>
      <c r="C50" s="17">
        <f>SUM(C51:C67)</f>
        <v>9244000000</v>
      </c>
      <c r="D50" s="17">
        <f>SUM(D51:D67)</f>
        <v>0</v>
      </c>
      <c r="E50" s="17">
        <f>SUM(E51:E67)</f>
        <v>0</v>
      </c>
      <c r="F50" s="18">
        <f t="shared" si="17"/>
        <v>9244000000</v>
      </c>
      <c r="G50" s="17">
        <f>SUM(G51:G67)</f>
        <v>0</v>
      </c>
      <c r="H50" s="17">
        <f>SUM(H51:H67)</f>
        <v>5931123862.04</v>
      </c>
      <c r="I50" s="18">
        <f t="shared" si="19"/>
        <v>3312876137.96</v>
      </c>
      <c r="J50" s="17">
        <f>SUM(J51:J67)</f>
        <v>5297550463.75</v>
      </c>
      <c r="K50" s="17">
        <f>SUM(K51:K67)</f>
        <v>2136518924.8699999</v>
      </c>
      <c r="L50" s="17">
        <f>SUM(L51:L67)</f>
        <v>2136518924.8699999</v>
      </c>
      <c r="M50" s="17">
        <f>SUM(M51:M67)</f>
        <v>2126219399.8699999</v>
      </c>
      <c r="N50" s="19">
        <f t="shared" si="2"/>
        <v>0.57307988573669411</v>
      </c>
      <c r="O50" s="19">
        <f t="shared" si="3"/>
        <v>0.23112493778342708</v>
      </c>
    </row>
    <row r="51" spans="1:15" ht="22.5" x14ac:dyDescent="0.25">
      <c r="A51" s="10" t="s">
        <v>239</v>
      </c>
      <c r="B51" s="11" t="s">
        <v>240</v>
      </c>
      <c r="C51" s="12">
        <v>1000000</v>
      </c>
      <c r="D51" s="12">
        <v>0</v>
      </c>
      <c r="E51" s="12">
        <v>0</v>
      </c>
      <c r="F51" s="12">
        <v>1000000</v>
      </c>
      <c r="G51" s="12">
        <v>0</v>
      </c>
      <c r="H51" s="12">
        <v>0</v>
      </c>
      <c r="I51" s="12">
        <v>1000000</v>
      </c>
      <c r="J51" s="12">
        <v>139317</v>
      </c>
      <c r="K51" s="12">
        <v>139317</v>
      </c>
      <c r="L51" s="12">
        <v>139317</v>
      </c>
      <c r="M51" s="12">
        <v>0</v>
      </c>
      <c r="N51" s="14">
        <f t="shared" si="2"/>
        <v>0.139317</v>
      </c>
      <c r="O51" s="14">
        <f t="shared" si="3"/>
        <v>0.139317</v>
      </c>
    </row>
    <row r="52" spans="1:15" x14ac:dyDescent="0.25">
      <c r="A52" s="10" t="s">
        <v>241</v>
      </c>
      <c r="B52" s="11" t="s">
        <v>242</v>
      </c>
      <c r="C52" s="12">
        <v>893000000</v>
      </c>
      <c r="D52" s="12">
        <v>0</v>
      </c>
      <c r="E52" s="12">
        <v>0</v>
      </c>
      <c r="F52" s="12">
        <v>893000000</v>
      </c>
      <c r="G52" s="12">
        <v>0</v>
      </c>
      <c r="H52" s="12">
        <v>388944015</v>
      </c>
      <c r="I52" s="12">
        <v>504055985</v>
      </c>
      <c r="J52" s="12">
        <v>388944015</v>
      </c>
      <c r="K52" s="12">
        <v>39900000</v>
      </c>
      <c r="L52" s="12">
        <v>39900000</v>
      </c>
      <c r="M52" s="12">
        <v>39900000</v>
      </c>
      <c r="N52" s="14">
        <f t="shared" si="2"/>
        <v>0.43554760918253077</v>
      </c>
      <c r="O52" s="14">
        <f t="shared" si="3"/>
        <v>4.4680851063829789E-2</v>
      </c>
    </row>
    <row r="53" spans="1:15" x14ac:dyDescent="0.25">
      <c r="A53" s="10" t="s">
        <v>309</v>
      </c>
      <c r="B53" s="11" t="s">
        <v>310</v>
      </c>
      <c r="C53" s="12">
        <v>1000000</v>
      </c>
      <c r="D53" s="12">
        <v>0</v>
      </c>
      <c r="E53" s="12">
        <v>0</v>
      </c>
      <c r="F53" s="12">
        <v>1000000</v>
      </c>
      <c r="G53" s="12">
        <v>0</v>
      </c>
      <c r="H53" s="12">
        <v>0</v>
      </c>
      <c r="I53" s="12">
        <v>1000000</v>
      </c>
      <c r="J53" s="12">
        <v>0</v>
      </c>
      <c r="K53" s="12">
        <v>0</v>
      </c>
      <c r="L53" s="12">
        <v>0</v>
      </c>
      <c r="M53" s="12">
        <v>0</v>
      </c>
      <c r="N53" s="14">
        <f t="shared" si="2"/>
        <v>0</v>
      </c>
      <c r="O53" s="14">
        <f t="shared" si="3"/>
        <v>0</v>
      </c>
    </row>
    <row r="54" spans="1:15" x14ac:dyDescent="0.25">
      <c r="A54" s="10" t="s">
        <v>243</v>
      </c>
      <c r="B54" s="11" t="s">
        <v>244</v>
      </c>
      <c r="C54" s="12">
        <v>28000000</v>
      </c>
      <c r="D54" s="12">
        <v>0</v>
      </c>
      <c r="E54" s="12">
        <v>0</v>
      </c>
      <c r="F54" s="12">
        <v>28000000</v>
      </c>
      <c r="G54" s="12">
        <v>0</v>
      </c>
      <c r="H54" s="12">
        <v>15757123</v>
      </c>
      <c r="I54" s="12">
        <v>12242877</v>
      </c>
      <c r="J54" s="12">
        <v>15757123</v>
      </c>
      <c r="K54" s="12">
        <v>203960</v>
      </c>
      <c r="L54" s="12">
        <v>203960</v>
      </c>
      <c r="M54" s="12">
        <v>203960</v>
      </c>
      <c r="N54" s="14">
        <f t="shared" si="2"/>
        <v>0.5627543928571429</v>
      </c>
      <c r="O54" s="14">
        <f t="shared" si="3"/>
        <v>7.2842857142857145E-3</v>
      </c>
    </row>
    <row r="55" spans="1:15" ht="22.5" x14ac:dyDescent="0.25">
      <c r="A55" s="10" t="s">
        <v>245</v>
      </c>
      <c r="B55" s="11" t="s">
        <v>246</v>
      </c>
      <c r="C55" s="12">
        <v>100000000</v>
      </c>
      <c r="D55" s="12">
        <v>0</v>
      </c>
      <c r="E55" s="12">
        <v>0</v>
      </c>
      <c r="F55" s="12">
        <v>100000000</v>
      </c>
      <c r="G55" s="12">
        <v>0</v>
      </c>
      <c r="H55" s="12">
        <v>100000000</v>
      </c>
      <c r="I55" s="12">
        <v>0</v>
      </c>
      <c r="J55" s="12">
        <v>11732890</v>
      </c>
      <c r="K55" s="12">
        <v>11732890</v>
      </c>
      <c r="L55" s="12">
        <v>11732890</v>
      </c>
      <c r="M55" s="12">
        <v>11732890</v>
      </c>
      <c r="N55" s="14">
        <f t="shared" si="2"/>
        <v>0.1173289</v>
      </c>
      <c r="O55" s="14">
        <f t="shared" si="3"/>
        <v>0.1173289</v>
      </c>
    </row>
    <row r="56" spans="1:15" x14ac:dyDescent="0.25">
      <c r="A56" s="10" t="s">
        <v>247</v>
      </c>
      <c r="B56" s="11" t="s">
        <v>248</v>
      </c>
      <c r="C56" s="12">
        <v>175000000</v>
      </c>
      <c r="D56" s="12">
        <v>0</v>
      </c>
      <c r="E56" s="12">
        <v>0</v>
      </c>
      <c r="F56" s="12">
        <v>175000000</v>
      </c>
      <c r="G56" s="12">
        <v>0</v>
      </c>
      <c r="H56" s="12">
        <v>0</v>
      </c>
      <c r="I56" s="12">
        <v>175000000</v>
      </c>
      <c r="J56" s="12">
        <v>0</v>
      </c>
      <c r="K56" s="12">
        <v>0</v>
      </c>
      <c r="L56" s="12">
        <v>0</v>
      </c>
      <c r="M56" s="12">
        <v>0</v>
      </c>
      <c r="N56" s="14">
        <f t="shared" si="2"/>
        <v>0</v>
      </c>
      <c r="O56" s="14">
        <f t="shared" si="3"/>
        <v>0</v>
      </c>
    </row>
    <row r="57" spans="1:15" x14ac:dyDescent="0.25">
      <c r="A57" s="10" t="s">
        <v>249</v>
      </c>
      <c r="B57" s="11" t="s">
        <v>250</v>
      </c>
      <c r="C57" s="12">
        <v>3680000000</v>
      </c>
      <c r="D57" s="12">
        <v>0</v>
      </c>
      <c r="E57" s="12">
        <v>0</v>
      </c>
      <c r="F57" s="12">
        <v>3680000000</v>
      </c>
      <c r="G57" s="12">
        <v>0</v>
      </c>
      <c r="H57" s="12">
        <v>2094595965</v>
      </c>
      <c r="I57" s="12">
        <v>1585404035</v>
      </c>
      <c r="J57" s="12">
        <v>2094595965</v>
      </c>
      <c r="K57" s="12">
        <v>1993256126</v>
      </c>
      <c r="L57" s="12">
        <v>1993256126</v>
      </c>
      <c r="M57" s="12">
        <v>1993256126</v>
      </c>
      <c r="N57" s="14">
        <f t="shared" si="2"/>
        <v>0.56918368614130432</v>
      </c>
      <c r="O57" s="14">
        <f t="shared" si="3"/>
        <v>0.54164568641304345</v>
      </c>
    </row>
    <row r="58" spans="1:15" x14ac:dyDescent="0.25">
      <c r="A58" s="10" t="s">
        <v>251</v>
      </c>
      <c r="B58" s="11" t="s">
        <v>252</v>
      </c>
      <c r="C58" s="12">
        <v>984000000</v>
      </c>
      <c r="D58" s="12">
        <v>0</v>
      </c>
      <c r="E58" s="12">
        <v>0</v>
      </c>
      <c r="F58" s="12">
        <v>984000000</v>
      </c>
      <c r="G58" s="12">
        <v>0</v>
      </c>
      <c r="H58" s="12">
        <v>940862000</v>
      </c>
      <c r="I58" s="12">
        <v>43138000</v>
      </c>
      <c r="J58" s="12">
        <v>940862000</v>
      </c>
      <c r="K58" s="12">
        <v>37606390</v>
      </c>
      <c r="L58" s="12">
        <v>37606390</v>
      </c>
      <c r="M58" s="12">
        <v>37606390</v>
      </c>
      <c r="N58" s="14">
        <f t="shared" si="2"/>
        <v>0.95616056910569103</v>
      </c>
      <c r="O58" s="14">
        <f t="shared" si="3"/>
        <v>3.8217876016260165E-2</v>
      </c>
    </row>
    <row r="59" spans="1:15" ht="22.5" x14ac:dyDescent="0.25">
      <c r="A59" s="10" t="s">
        <v>253</v>
      </c>
      <c r="B59" s="11" t="s">
        <v>254</v>
      </c>
      <c r="C59" s="12">
        <v>576000000</v>
      </c>
      <c r="D59" s="12">
        <v>0</v>
      </c>
      <c r="E59" s="12">
        <v>0</v>
      </c>
      <c r="F59" s="12">
        <v>576000000</v>
      </c>
      <c r="G59" s="12">
        <v>0</v>
      </c>
      <c r="H59" s="12">
        <v>389887453</v>
      </c>
      <c r="I59" s="12">
        <v>186112547</v>
      </c>
      <c r="J59" s="12">
        <v>389887453</v>
      </c>
      <c r="K59" s="12">
        <v>4333333</v>
      </c>
      <c r="L59" s="12">
        <v>4333333</v>
      </c>
      <c r="M59" s="12">
        <v>4333333</v>
      </c>
      <c r="N59" s="14">
        <f t="shared" si="2"/>
        <v>0.67688793923611112</v>
      </c>
      <c r="O59" s="14">
        <f t="shared" si="3"/>
        <v>7.5231475694444447E-3</v>
      </c>
    </row>
    <row r="60" spans="1:15" ht="22.5" x14ac:dyDescent="0.25">
      <c r="A60" s="10" t="s">
        <v>255</v>
      </c>
      <c r="B60" s="11" t="s">
        <v>256</v>
      </c>
      <c r="C60" s="12">
        <v>111000000</v>
      </c>
      <c r="D60" s="12">
        <v>0</v>
      </c>
      <c r="E60" s="12">
        <v>0</v>
      </c>
      <c r="F60" s="12">
        <v>111000000</v>
      </c>
      <c r="G60" s="12">
        <v>0</v>
      </c>
      <c r="H60" s="12">
        <v>95741700</v>
      </c>
      <c r="I60" s="12">
        <v>15258300</v>
      </c>
      <c r="J60" s="12">
        <v>30609433.870000001</v>
      </c>
      <c r="K60" s="12">
        <v>12830833.869999999</v>
      </c>
      <c r="L60" s="12">
        <v>12830833.869999999</v>
      </c>
      <c r="M60" s="12">
        <v>12830833.869999999</v>
      </c>
      <c r="N60" s="14">
        <f t="shared" si="2"/>
        <v>0.27576066549549549</v>
      </c>
      <c r="O60" s="14">
        <f t="shared" si="3"/>
        <v>0.11559309792792792</v>
      </c>
    </row>
    <row r="61" spans="1:15" x14ac:dyDescent="0.25">
      <c r="A61" s="10" t="s">
        <v>257</v>
      </c>
      <c r="B61" s="11" t="s">
        <v>258</v>
      </c>
      <c r="C61" s="12">
        <v>600000000</v>
      </c>
      <c r="D61" s="12">
        <v>0</v>
      </c>
      <c r="E61" s="12">
        <v>0</v>
      </c>
      <c r="F61" s="12">
        <v>600000000</v>
      </c>
      <c r="G61" s="12">
        <v>0</v>
      </c>
      <c r="H61" s="12">
        <v>459860106.04000002</v>
      </c>
      <c r="I61" s="12">
        <v>140139893.96000001</v>
      </c>
      <c r="J61" s="12">
        <v>359030691.88</v>
      </c>
      <c r="K61" s="12">
        <v>0</v>
      </c>
      <c r="L61" s="12">
        <v>0</v>
      </c>
      <c r="M61" s="12">
        <v>0</v>
      </c>
      <c r="N61" s="14">
        <f t="shared" si="2"/>
        <v>0.59838448646666664</v>
      </c>
      <c r="O61" s="14">
        <f t="shared" si="3"/>
        <v>0</v>
      </c>
    </row>
    <row r="62" spans="1:15" ht="22.5" x14ac:dyDescent="0.25">
      <c r="A62" s="10" t="s">
        <v>259</v>
      </c>
      <c r="B62" s="11" t="s">
        <v>260</v>
      </c>
      <c r="C62" s="12">
        <v>762000000</v>
      </c>
      <c r="D62" s="12">
        <v>0</v>
      </c>
      <c r="E62" s="12">
        <v>0</v>
      </c>
      <c r="F62" s="12">
        <v>762000000</v>
      </c>
      <c r="G62" s="12">
        <v>0</v>
      </c>
      <c r="H62" s="12">
        <v>237475500</v>
      </c>
      <c r="I62" s="12">
        <v>524524500</v>
      </c>
      <c r="J62" s="12">
        <v>206475500</v>
      </c>
      <c r="K62" s="12">
        <v>0</v>
      </c>
      <c r="L62" s="12">
        <v>0</v>
      </c>
      <c r="M62" s="12">
        <v>0</v>
      </c>
      <c r="N62" s="14">
        <f t="shared" si="2"/>
        <v>0.27096522309711285</v>
      </c>
      <c r="O62" s="14">
        <f t="shared" si="3"/>
        <v>0</v>
      </c>
    </row>
    <row r="63" spans="1:15" ht="33.75" x14ac:dyDescent="0.25">
      <c r="A63" s="10" t="s">
        <v>261</v>
      </c>
      <c r="B63" s="11" t="s">
        <v>262</v>
      </c>
      <c r="C63" s="12">
        <v>23000000</v>
      </c>
      <c r="D63" s="12">
        <v>0</v>
      </c>
      <c r="E63" s="12">
        <v>0</v>
      </c>
      <c r="F63" s="12">
        <v>23000000</v>
      </c>
      <c r="G63" s="12">
        <v>0</v>
      </c>
      <c r="H63" s="12">
        <v>23000000</v>
      </c>
      <c r="I63" s="12">
        <v>0</v>
      </c>
      <c r="J63" s="12">
        <v>23000000</v>
      </c>
      <c r="K63" s="12">
        <v>0</v>
      </c>
      <c r="L63" s="12">
        <v>0</v>
      </c>
      <c r="M63" s="12">
        <v>0</v>
      </c>
      <c r="N63" s="14">
        <f t="shared" si="2"/>
        <v>1</v>
      </c>
      <c r="O63" s="14">
        <f t="shared" si="3"/>
        <v>0</v>
      </c>
    </row>
    <row r="64" spans="1:15" ht="22.5" x14ac:dyDescent="0.25">
      <c r="A64" s="10" t="s">
        <v>265</v>
      </c>
      <c r="B64" s="11" t="s">
        <v>266</v>
      </c>
      <c r="C64" s="12">
        <v>65000000</v>
      </c>
      <c r="D64" s="12">
        <v>0</v>
      </c>
      <c r="E64" s="12">
        <v>0</v>
      </c>
      <c r="F64" s="12">
        <v>65000000</v>
      </c>
      <c r="G64" s="12">
        <v>0</v>
      </c>
      <c r="H64" s="12">
        <v>65000000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4">
        <f t="shared" si="2"/>
        <v>0</v>
      </c>
      <c r="O64" s="14">
        <f t="shared" si="3"/>
        <v>0</v>
      </c>
    </row>
    <row r="65" spans="1:15" ht="33.75" x14ac:dyDescent="0.25">
      <c r="A65" s="10" t="s">
        <v>267</v>
      </c>
      <c r="B65" s="11" t="s">
        <v>268</v>
      </c>
      <c r="C65" s="12">
        <v>20000000</v>
      </c>
      <c r="D65" s="12">
        <v>0</v>
      </c>
      <c r="E65" s="12">
        <v>0</v>
      </c>
      <c r="F65" s="12">
        <v>20000000</v>
      </c>
      <c r="G65" s="12">
        <v>0</v>
      </c>
      <c r="H65" s="12">
        <v>20000000</v>
      </c>
      <c r="I65" s="12">
        <v>0</v>
      </c>
      <c r="J65" s="12">
        <v>189820</v>
      </c>
      <c r="K65" s="12">
        <v>189820</v>
      </c>
      <c r="L65" s="12">
        <v>189820</v>
      </c>
      <c r="M65" s="12">
        <v>189820</v>
      </c>
      <c r="N65" s="14">
        <f t="shared" si="2"/>
        <v>9.4909999999999994E-3</v>
      </c>
      <c r="O65" s="14">
        <f t="shared" si="3"/>
        <v>9.4909999999999994E-3</v>
      </c>
    </row>
    <row r="66" spans="1:15" ht="22.5" x14ac:dyDescent="0.25">
      <c r="A66" s="10" t="s">
        <v>269</v>
      </c>
      <c r="B66" s="11" t="s">
        <v>270</v>
      </c>
      <c r="C66" s="12">
        <v>885000000</v>
      </c>
      <c r="D66" s="12">
        <v>0</v>
      </c>
      <c r="E66" s="12">
        <v>0</v>
      </c>
      <c r="F66" s="12">
        <v>885000000</v>
      </c>
      <c r="G66" s="12">
        <v>0</v>
      </c>
      <c r="H66" s="12">
        <v>800000000</v>
      </c>
      <c r="I66" s="12">
        <v>85000000</v>
      </c>
      <c r="J66" s="12">
        <v>800000000</v>
      </c>
      <c r="K66" s="12">
        <v>0</v>
      </c>
      <c r="L66" s="12">
        <v>0</v>
      </c>
      <c r="M66" s="12">
        <v>0</v>
      </c>
      <c r="N66" s="14">
        <f t="shared" si="2"/>
        <v>0.903954802259887</v>
      </c>
      <c r="O66" s="14">
        <f t="shared" si="3"/>
        <v>0</v>
      </c>
    </row>
    <row r="67" spans="1:15" x14ac:dyDescent="0.25">
      <c r="A67" s="10" t="s">
        <v>100</v>
      </c>
      <c r="B67" s="11" t="s">
        <v>101</v>
      </c>
      <c r="C67" s="12">
        <v>340000000</v>
      </c>
      <c r="D67" s="12">
        <v>0</v>
      </c>
      <c r="E67" s="12">
        <v>0</v>
      </c>
      <c r="F67" s="12">
        <v>340000000</v>
      </c>
      <c r="G67" s="12">
        <v>0</v>
      </c>
      <c r="H67" s="12">
        <v>300000000</v>
      </c>
      <c r="I67" s="12">
        <v>40000000</v>
      </c>
      <c r="J67" s="12">
        <v>36326255</v>
      </c>
      <c r="K67" s="12">
        <v>36326255</v>
      </c>
      <c r="L67" s="12">
        <v>36326255</v>
      </c>
      <c r="M67" s="12">
        <v>26166047</v>
      </c>
      <c r="N67" s="14">
        <f t="shared" si="2"/>
        <v>0.10684192647058824</v>
      </c>
      <c r="O67" s="14">
        <f t="shared" si="3"/>
        <v>0.10684192647058824</v>
      </c>
    </row>
    <row r="68" spans="1:15" ht="15" customHeight="1" x14ac:dyDescent="0.25">
      <c r="A68" s="73" t="s">
        <v>24</v>
      </c>
      <c r="B68" s="73"/>
      <c r="C68" s="7">
        <f t="shared" ref="C68:M68" si="27">SUM(C69:C71)</f>
        <v>866000000</v>
      </c>
      <c r="D68" s="7">
        <f t="shared" si="27"/>
        <v>0</v>
      </c>
      <c r="E68" s="7">
        <f t="shared" si="27"/>
        <v>0</v>
      </c>
      <c r="F68" s="7">
        <f t="shared" si="27"/>
        <v>866000000</v>
      </c>
      <c r="G68" s="7">
        <f t="shared" si="27"/>
        <v>0</v>
      </c>
      <c r="H68" s="7">
        <f t="shared" si="27"/>
        <v>108000000</v>
      </c>
      <c r="I68" s="7">
        <f t="shared" si="27"/>
        <v>758000000</v>
      </c>
      <c r="J68" s="7">
        <f t="shared" si="27"/>
        <v>11754482</v>
      </c>
      <c r="K68" s="7">
        <f t="shared" si="27"/>
        <v>11754482</v>
      </c>
      <c r="L68" s="7">
        <f t="shared" si="27"/>
        <v>11754482</v>
      </c>
      <c r="M68" s="7">
        <f t="shared" si="27"/>
        <v>11754482</v>
      </c>
      <c r="N68" s="8">
        <f t="shared" si="2"/>
        <v>1.3573304849884527E-2</v>
      </c>
      <c r="O68" s="9">
        <f t="shared" si="3"/>
        <v>1.3573304849884527E-2</v>
      </c>
    </row>
    <row r="69" spans="1:15" x14ac:dyDescent="0.25">
      <c r="A69" s="10" t="s">
        <v>118</v>
      </c>
      <c r="B69" s="11" t="s">
        <v>120</v>
      </c>
      <c r="C69" s="12">
        <v>78000000</v>
      </c>
      <c r="D69" s="12">
        <v>0</v>
      </c>
      <c r="E69" s="12">
        <v>0</v>
      </c>
      <c r="F69" s="12">
        <v>78000000</v>
      </c>
      <c r="G69" s="12">
        <v>0</v>
      </c>
      <c r="H69" s="12">
        <v>78000000</v>
      </c>
      <c r="I69" s="12">
        <v>0</v>
      </c>
      <c r="J69" s="12">
        <v>11754482</v>
      </c>
      <c r="K69" s="12">
        <v>11754482</v>
      </c>
      <c r="L69" s="12">
        <v>11754482</v>
      </c>
      <c r="M69" s="12">
        <v>11754482</v>
      </c>
      <c r="N69" s="14">
        <f t="shared" si="2"/>
        <v>0.15069848717948717</v>
      </c>
      <c r="O69" s="14">
        <f t="shared" si="3"/>
        <v>0.15069848717948717</v>
      </c>
    </row>
    <row r="70" spans="1:15" ht="22.5" x14ac:dyDescent="0.25">
      <c r="A70" s="10" t="s">
        <v>119</v>
      </c>
      <c r="B70" s="11" t="s">
        <v>121</v>
      </c>
      <c r="C70" s="12">
        <v>30000000</v>
      </c>
      <c r="D70" s="12">
        <v>0</v>
      </c>
      <c r="E70" s="12">
        <v>0</v>
      </c>
      <c r="F70" s="12">
        <v>30000000</v>
      </c>
      <c r="G70" s="12">
        <v>0</v>
      </c>
      <c r="H70" s="12">
        <v>30000000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4">
        <f t="shared" si="2"/>
        <v>0</v>
      </c>
      <c r="O70" s="14">
        <f t="shared" si="3"/>
        <v>0</v>
      </c>
    </row>
    <row r="71" spans="1:15" x14ac:dyDescent="0.25">
      <c r="A71" s="10" t="s">
        <v>103</v>
      </c>
      <c r="B71" s="11" t="s">
        <v>105</v>
      </c>
      <c r="C71" s="12">
        <v>758000000</v>
      </c>
      <c r="D71" s="12">
        <v>0</v>
      </c>
      <c r="E71" s="12">
        <v>0</v>
      </c>
      <c r="F71" s="13">
        <v>758000000</v>
      </c>
      <c r="G71" s="12">
        <v>0</v>
      </c>
      <c r="H71" s="12">
        <v>0</v>
      </c>
      <c r="I71" s="13">
        <v>758000000</v>
      </c>
      <c r="J71" s="12">
        <v>0</v>
      </c>
      <c r="K71" s="12">
        <v>0</v>
      </c>
      <c r="L71" s="12">
        <v>0</v>
      </c>
      <c r="M71" s="12">
        <v>0</v>
      </c>
      <c r="N71" s="14">
        <f t="shared" si="2"/>
        <v>0</v>
      </c>
      <c r="O71" s="14">
        <f t="shared" si="3"/>
        <v>0</v>
      </c>
    </row>
    <row r="72" spans="1:15" ht="15" customHeight="1" x14ac:dyDescent="0.25">
      <c r="A72" s="73" t="s">
        <v>25</v>
      </c>
      <c r="B72" s="73"/>
      <c r="C72" s="7">
        <f>+C73+C77</f>
        <v>160911000</v>
      </c>
      <c r="D72" s="7">
        <f t="shared" ref="D72:M72" si="28">+D73+D77</f>
        <v>0</v>
      </c>
      <c r="E72" s="7">
        <f t="shared" si="28"/>
        <v>0</v>
      </c>
      <c r="F72" s="7">
        <f t="shared" si="28"/>
        <v>160911000</v>
      </c>
      <c r="G72" s="7">
        <f t="shared" si="28"/>
        <v>0</v>
      </c>
      <c r="H72" s="7">
        <f t="shared" si="28"/>
        <v>0</v>
      </c>
      <c r="I72" s="7">
        <f t="shared" si="28"/>
        <v>160911000</v>
      </c>
      <c r="J72" s="7">
        <f t="shared" si="28"/>
        <v>0</v>
      </c>
      <c r="K72" s="7">
        <f t="shared" si="28"/>
        <v>0</v>
      </c>
      <c r="L72" s="7">
        <f t="shared" si="28"/>
        <v>0</v>
      </c>
      <c r="M72" s="7">
        <f t="shared" si="28"/>
        <v>0</v>
      </c>
      <c r="N72" s="8">
        <f t="shared" si="2"/>
        <v>0</v>
      </c>
      <c r="O72" s="9">
        <f t="shared" si="3"/>
        <v>0</v>
      </c>
    </row>
    <row r="73" spans="1:15" x14ac:dyDescent="0.25">
      <c r="A73" s="15" t="s">
        <v>106</v>
      </c>
      <c r="B73" s="16" t="s">
        <v>107</v>
      </c>
      <c r="C73" s="17">
        <f>+C74</f>
        <v>20560000</v>
      </c>
      <c r="D73" s="17">
        <f t="shared" ref="D73:E73" si="29">+D74</f>
        <v>0</v>
      </c>
      <c r="E73" s="17">
        <f t="shared" si="29"/>
        <v>0</v>
      </c>
      <c r="F73" s="18">
        <f t="shared" ref="F73:F74" si="30">+C73+D73-E73</f>
        <v>20560000</v>
      </c>
      <c r="G73" s="17">
        <f t="shared" ref="G73:H73" si="31">+G74</f>
        <v>0</v>
      </c>
      <c r="H73" s="17">
        <f t="shared" si="31"/>
        <v>0</v>
      </c>
      <c r="I73" s="18">
        <f t="shared" ref="I73:I74" si="32">+F73-G73-H73</f>
        <v>20560000</v>
      </c>
      <c r="J73" s="17">
        <f t="shared" ref="J73:M73" si="33">+J74</f>
        <v>0</v>
      </c>
      <c r="K73" s="17">
        <f t="shared" si="33"/>
        <v>0</v>
      </c>
      <c r="L73" s="17">
        <f t="shared" si="33"/>
        <v>0</v>
      </c>
      <c r="M73" s="17">
        <f t="shared" si="33"/>
        <v>0</v>
      </c>
      <c r="N73" s="19">
        <f t="shared" si="2"/>
        <v>0</v>
      </c>
      <c r="O73" s="19">
        <f t="shared" si="3"/>
        <v>0</v>
      </c>
    </row>
    <row r="74" spans="1:15" x14ac:dyDescent="0.25">
      <c r="A74" s="15" t="s">
        <v>108</v>
      </c>
      <c r="B74" s="16" t="s">
        <v>109</v>
      </c>
      <c r="C74" s="17">
        <f>SUM(C75:C76)</f>
        <v>20560000</v>
      </c>
      <c r="D74" s="17">
        <f t="shared" ref="D74:E74" si="34">SUM(D75:D76)</f>
        <v>0</v>
      </c>
      <c r="E74" s="17">
        <f t="shared" si="34"/>
        <v>0</v>
      </c>
      <c r="F74" s="18">
        <f t="shared" si="30"/>
        <v>20560000</v>
      </c>
      <c r="G74" s="17">
        <f t="shared" ref="G74:H74" si="35">SUM(G75:G76)</f>
        <v>0</v>
      </c>
      <c r="H74" s="17">
        <f t="shared" si="35"/>
        <v>0</v>
      </c>
      <c r="I74" s="18">
        <f t="shared" si="32"/>
        <v>20560000</v>
      </c>
      <c r="J74" s="17">
        <f t="shared" ref="J74:M74" si="36">SUM(J75:J76)</f>
        <v>0</v>
      </c>
      <c r="K74" s="17">
        <f t="shared" si="36"/>
        <v>0</v>
      </c>
      <c r="L74" s="17">
        <f t="shared" si="36"/>
        <v>0</v>
      </c>
      <c r="M74" s="17">
        <f t="shared" si="36"/>
        <v>0</v>
      </c>
      <c r="N74" s="19">
        <f t="shared" si="2"/>
        <v>0</v>
      </c>
      <c r="O74" s="19">
        <f t="shared" si="3"/>
        <v>0</v>
      </c>
    </row>
    <row r="75" spans="1:15" x14ac:dyDescent="0.25">
      <c r="A75" s="10" t="s">
        <v>110</v>
      </c>
      <c r="B75" s="11" t="s">
        <v>112</v>
      </c>
      <c r="C75" s="12">
        <v>15560000</v>
      </c>
      <c r="D75" s="12">
        <v>0</v>
      </c>
      <c r="E75" s="12">
        <v>0</v>
      </c>
      <c r="F75" s="12">
        <v>15560000</v>
      </c>
      <c r="G75" s="12">
        <v>0</v>
      </c>
      <c r="H75" s="12">
        <v>0</v>
      </c>
      <c r="I75" s="12">
        <v>15560000</v>
      </c>
      <c r="J75" s="12">
        <v>0</v>
      </c>
      <c r="K75" s="12">
        <v>0</v>
      </c>
      <c r="L75" s="12">
        <v>0</v>
      </c>
      <c r="M75" s="12">
        <v>0</v>
      </c>
      <c r="N75" s="14">
        <f t="shared" si="2"/>
        <v>0</v>
      </c>
      <c r="O75" s="14">
        <f t="shared" si="3"/>
        <v>0</v>
      </c>
    </row>
    <row r="76" spans="1:15" x14ac:dyDescent="0.25">
      <c r="A76" s="10" t="s">
        <v>111</v>
      </c>
      <c r="B76" s="11" t="s">
        <v>113</v>
      </c>
      <c r="C76" s="12">
        <v>5000000</v>
      </c>
      <c r="D76" s="12">
        <v>0</v>
      </c>
      <c r="E76" s="12">
        <v>0</v>
      </c>
      <c r="F76" s="12">
        <v>5000000</v>
      </c>
      <c r="G76" s="12">
        <v>0</v>
      </c>
      <c r="H76" s="12">
        <v>0</v>
      </c>
      <c r="I76" s="12">
        <v>5000000</v>
      </c>
      <c r="J76" s="12">
        <v>0</v>
      </c>
      <c r="K76" s="12">
        <v>0</v>
      </c>
      <c r="L76" s="12">
        <v>0</v>
      </c>
      <c r="M76" s="12">
        <v>0</v>
      </c>
      <c r="N76" s="14">
        <f t="shared" si="2"/>
        <v>0</v>
      </c>
      <c r="O76" s="14">
        <f t="shared" si="3"/>
        <v>0</v>
      </c>
    </row>
    <row r="77" spans="1:15" x14ac:dyDescent="0.25">
      <c r="A77" s="15" t="s">
        <v>114</v>
      </c>
      <c r="B77" s="21" t="s">
        <v>115</v>
      </c>
      <c r="C77" s="32">
        <v>140351000</v>
      </c>
      <c r="D77" s="32">
        <v>0</v>
      </c>
      <c r="E77" s="32">
        <v>0</v>
      </c>
      <c r="F77" s="33">
        <v>140351000</v>
      </c>
      <c r="G77" s="17">
        <v>0</v>
      </c>
      <c r="H77" s="17">
        <v>0</v>
      </c>
      <c r="I77" s="18">
        <v>140351000</v>
      </c>
      <c r="J77" s="17">
        <v>0</v>
      </c>
      <c r="K77" s="17">
        <v>0</v>
      </c>
      <c r="L77" s="17">
        <v>0</v>
      </c>
      <c r="M77" s="17">
        <v>0</v>
      </c>
      <c r="N77" s="19">
        <f t="shared" si="2"/>
        <v>0</v>
      </c>
      <c r="O77" s="19">
        <f t="shared" si="3"/>
        <v>0</v>
      </c>
    </row>
    <row r="78" spans="1:15" x14ac:dyDescent="0.25">
      <c r="A78" s="74" t="s">
        <v>21</v>
      </c>
      <c r="B78" s="74"/>
      <c r="C78" s="7">
        <f t="shared" ref="C78:M78" si="37">+C79+C83+C84+C86+C89+C92+C95</f>
        <v>21283374779</v>
      </c>
      <c r="D78" s="7">
        <f t="shared" si="37"/>
        <v>0</v>
      </c>
      <c r="E78" s="7">
        <f t="shared" si="37"/>
        <v>0</v>
      </c>
      <c r="F78" s="7">
        <f t="shared" si="37"/>
        <v>21283374779</v>
      </c>
      <c r="G78" s="7">
        <f t="shared" si="37"/>
        <v>0</v>
      </c>
      <c r="H78" s="7">
        <f t="shared" si="37"/>
        <v>12511180038.26</v>
      </c>
      <c r="I78" s="7">
        <f t="shared" si="37"/>
        <v>8772194740.7399998</v>
      </c>
      <c r="J78" s="7">
        <f t="shared" si="37"/>
        <v>12080277961.26</v>
      </c>
      <c r="K78" s="7">
        <f t="shared" si="37"/>
        <v>85559664.409999996</v>
      </c>
      <c r="L78" s="7">
        <f t="shared" si="37"/>
        <v>85559664.409999996</v>
      </c>
      <c r="M78" s="7">
        <f t="shared" si="37"/>
        <v>84076780.409999996</v>
      </c>
      <c r="N78" s="8">
        <f t="shared" si="2"/>
        <v>0.56759222100338325</v>
      </c>
      <c r="O78" s="9">
        <f t="shared" si="3"/>
        <v>4.0200233890736389E-3</v>
      </c>
    </row>
    <row r="79" spans="1:15" ht="33.75" x14ac:dyDescent="0.25">
      <c r="A79" s="15" t="s">
        <v>326</v>
      </c>
      <c r="B79" s="16" t="s">
        <v>325</v>
      </c>
      <c r="C79" s="17">
        <f>SUM(C80:C82)</f>
        <v>8444995950</v>
      </c>
      <c r="D79" s="17">
        <f t="shared" ref="D79:M79" si="38">SUM(D80:D82)</f>
        <v>0</v>
      </c>
      <c r="E79" s="17">
        <f t="shared" si="38"/>
        <v>0</v>
      </c>
      <c r="F79" s="17">
        <f t="shared" si="38"/>
        <v>8444995950</v>
      </c>
      <c r="G79" s="17">
        <f t="shared" si="38"/>
        <v>0</v>
      </c>
      <c r="H79" s="17">
        <f t="shared" si="38"/>
        <v>6120663114</v>
      </c>
      <c r="I79" s="17">
        <f>SUM(I80:I82)</f>
        <v>2324332836</v>
      </c>
      <c r="J79" s="17">
        <f t="shared" si="38"/>
        <v>5689761037</v>
      </c>
      <c r="K79" s="17">
        <f t="shared" si="38"/>
        <v>27739135</v>
      </c>
      <c r="L79" s="17">
        <f t="shared" si="38"/>
        <v>27739135</v>
      </c>
      <c r="M79" s="17">
        <f t="shared" si="38"/>
        <v>26256251</v>
      </c>
      <c r="N79" s="19">
        <f>+IF(F79=0,0,J79/F79)</f>
        <v>0.67374348912505988</v>
      </c>
      <c r="O79" s="19">
        <f t="shared" si="3"/>
        <v>3.284683043572093E-3</v>
      </c>
    </row>
    <row r="80" spans="1:15" ht="22.5" x14ac:dyDescent="0.25">
      <c r="A80" s="24" t="s">
        <v>327</v>
      </c>
      <c r="B80" s="11" t="s">
        <v>336</v>
      </c>
      <c r="C80" s="12">
        <v>6105188477</v>
      </c>
      <c r="D80" s="12">
        <v>0</v>
      </c>
      <c r="E80" s="12">
        <v>0</v>
      </c>
      <c r="F80" s="12">
        <v>6105188477</v>
      </c>
      <c r="G80" s="12">
        <v>0</v>
      </c>
      <c r="H80" s="12">
        <v>4735393212</v>
      </c>
      <c r="I80" s="12">
        <v>1369795265</v>
      </c>
      <c r="J80" s="12">
        <v>4429136816</v>
      </c>
      <c r="K80" s="12">
        <v>22738816</v>
      </c>
      <c r="L80" s="12">
        <v>22738816</v>
      </c>
      <c r="M80" s="12">
        <v>21763597</v>
      </c>
      <c r="N80" s="14">
        <f>+IF(F81=0,0,J81/F81)</f>
        <v>0.46585817296909188</v>
      </c>
      <c r="O80" s="14">
        <f t="shared" ref="O80:O82" si="39">+IF(F81=0,0,K81/F81)</f>
        <v>6.0900661642623337E-3</v>
      </c>
    </row>
    <row r="81" spans="1:15" ht="22.5" x14ac:dyDescent="0.25">
      <c r="A81" s="24" t="s">
        <v>328</v>
      </c>
      <c r="B81" s="11" t="s">
        <v>337</v>
      </c>
      <c r="C81" s="12">
        <v>821061523</v>
      </c>
      <c r="D81" s="12">
        <v>0</v>
      </c>
      <c r="E81" s="12">
        <v>0</v>
      </c>
      <c r="F81" s="12">
        <v>821061523</v>
      </c>
      <c r="G81" s="12">
        <v>0</v>
      </c>
      <c r="H81" s="12">
        <v>399897902</v>
      </c>
      <c r="I81" s="12">
        <v>421163621</v>
      </c>
      <c r="J81" s="12">
        <v>382498221</v>
      </c>
      <c r="K81" s="12">
        <v>5000319</v>
      </c>
      <c r="L81" s="12">
        <v>5000319</v>
      </c>
      <c r="M81" s="12">
        <v>4492654</v>
      </c>
      <c r="N81" s="14">
        <f t="shared" ref="N81:N82" si="40">+IF(F82=0,0,J82/F82)</f>
        <v>0.57819150069173852</v>
      </c>
      <c r="O81" s="14">
        <f t="shared" si="39"/>
        <v>0</v>
      </c>
    </row>
    <row r="82" spans="1:15" ht="22.5" x14ac:dyDescent="0.25">
      <c r="A82" s="24" t="s">
        <v>329</v>
      </c>
      <c r="B82" s="11" t="s">
        <v>338</v>
      </c>
      <c r="C82" s="12">
        <v>1518745950</v>
      </c>
      <c r="D82" s="12">
        <v>0</v>
      </c>
      <c r="E82" s="12">
        <v>0</v>
      </c>
      <c r="F82" s="12">
        <v>1518745950</v>
      </c>
      <c r="G82" s="12">
        <v>0</v>
      </c>
      <c r="H82" s="12">
        <v>985372000</v>
      </c>
      <c r="I82" s="12">
        <v>533373950</v>
      </c>
      <c r="J82" s="12">
        <v>878126000</v>
      </c>
      <c r="K82" s="12">
        <v>0</v>
      </c>
      <c r="L82" s="12">
        <v>0</v>
      </c>
      <c r="M82" s="12">
        <v>0</v>
      </c>
      <c r="N82" s="14">
        <f t="shared" si="40"/>
        <v>0</v>
      </c>
      <c r="O82" s="14">
        <f t="shared" si="39"/>
        <v>0</v>
      </c>
    </row>
    <row r="83" spans="1:15" ht="33.75" x14ac:dyDescent="0.25">
      <c r="A83" s="25" t="s">
        <v>330</v>
      </c>
      <c r="B83" s="16" t="s">
        <v>339</v>
      </c>
      <c r="C83" s="17">
        <v>1530000000</v>
      </c>
      <c r="D83" s="12">
        <v>0</v>
      </c>
      <c r="E83" s="12">
        <v>0</v>
      </c>
      <c r="F83" s="17">
        <v>1530000000</v>
      </c>
      <c r="G83" s="12">
        <v>0</v>
      </c>
      <c r="H83" s="12">
        <v>0</v>
      </c>
      <c r="I83" s="13">
        <v>1530000000</v>
      </c>
      <c r="J83" s="12">
        <v>0</v>
      </c>
      <c r="K83" s="12">
        <v>0</v>
      </c>
      <c r="L83" s="12">
        <v>0</v>
      </c>
      <c r="M83" s="12">
        <v>0</v>
      </c>
      <c r="N83" s="19">
        <f t="shared" ref="N83:N84" si="41">+IF(F83=0,0,J83/F83)</f>
        <v>0</v>
      </c>
      <c r="O83" s="19">
        <f t="shared" ref="O83:O84" si="42">+IF(F83=0,0,K83/F83)</f>
        <v>0</v>
      </c>
    </row>
    <row r="84" spans="1:15" ht="33.75" x14ac:dyDescent="0.25">
      <c r="A84" s="25" t="s">
        <v>27</v>
      </c>
      <c r="B84" s="16" t="s">
        <v>33</v>
      </c>
      <c r="C84" s="17">
        <f>+C85</f>
        <v>235720000</v>
      </c>
      <c r="D84" s="17">
        <f t="shared" ref="D84:M84" si="43">+D85</f>
        <v>0</v>
      </c>
      <c r="E84" s="17">
        <f t="shared" si="43"/>
        <v>0</v>
      </c>
      <c r="F84" s="17">
        <f>+F85</f>
        <v>235720000</v>
      </c>
      <c r="G84" s="17">
        <f t="shared" si="43"/>
        <v>0</v>
      </c>
      <c r="H84" s="17">
        <f t="shared" si="43"/>
        <v>56900400</v>
      </c>
      <c r="I84" s="17">
        <f t="shared" si="43"/>
        <v>178819600</v>
      </c>
      <c r="J84" s="17">
        <f t="shared" si="43"/>
        <v>56900400</v>
      </c>
      <c r="K84" s="17">
        <f t="shared" si="43"/>
        <v>0</v>
      </c>
      <c r="L84" s="17">
        <f t="shared" si="43"/>
        <v>0</v>
      </c>
      <c r="M84" s="17">
        <f t="shared" si="43"/>
        <v>0</v>
      </c>
      <c r="N84" s="19">
        <f t="shared" si="41"/>
        <v>0.24138978449007298</v>
      </c>
      <c r="O84" s="19">
        <f t="shared" si="42"/>
        <v>0</v>
      </c>
    </row>
    <row r="85" spans="1:15" ht="22.5" x14ac:dyDescent="0.25">
      <c r="A85" s="24" t="s">
        <v>132</v>
      </c>
      <c r="B85" s="11" t="s">
        <v>134</v>
      </c>
      <c r="C85" s="12">
        <v>235720000</v>
      </c>
      <c r="D85" s="12"/>
      <c r="E85" s="12"/>
      <c r="F85" s="12">
        <v>235720000</v>
      </c>
      <c r="G85" s="12"/>
      <c r="H85" s="12">
        <v>56900400</v>
      </c>
      <c r="I85" s="13">
        <v>178819600</v>
      </c>
      <c r="J85" s="12">
        <v>56900400</v>
      </c>
      <c r="K85" s="12"/>
      <c r="L85" s="12"/>
      <c r="M85" s="12"/>
      <c r="N85" s="14">
        <f t="shared" ref="N85" si="44">+IF(F86=0,0,J86/F86)</f>
        <v>0.46063884598158161</v>
      </c>
      <c r="O85" s="14">
        <f t="shared" ref="O85" si="45">+IF(F86=0,0,K86/F86)</f>
        <v>0</v>
      </c>
    </row>
    <row r="86" spans="1:15" ht="67.5" x14ac:dyDescent="0.25">
      <c r="A86" s="25" t="s">
        <v>28</v>
      </c>
      <c r="B86" s="16" t="s">
        <v>34</v>
      </c>
      <c r="C86" s="17">
        <f>SUM(C87:C88)</f>
        <v>3687568597</v>
      </c>
      <c r="D86" s="17">
        <f t="shared" ref="D86:M86" si="46">SUM(D87:D88)</f>
        <v>0</v>
      </c>
      <c r="E86" s="17">
        <f t="shared" si="46"/>
        <v>0</v>
      </c>
      <c r="F86" s="17">
        <f t="shared" si="46"/>
        <v>3687568597</v>
      </c>
      <c r="G86" s="17">
        <f t="shared" si="46"/>
        <v>0</v>
      </c>
      <c r="H86" s="17">
        <f t="shared" si="46"/>
        <v>1698637343</v>
      </c>
      <c r="I86" s="17">
        <f t="shared" si="46"/>
        <v>1988931254</v>
      </c>
      <c r="J86" s="17">
        <f t="shared" si="46"/>
        <v>1698637343</v>
      </c>
      <c r="K86" s="17">
        <f t="shared" si="46"/>
        <v>0</v>
      </c>
      <c r="L86" s="17">
        <f t="shared" si="46"/>
        <v>0</v>
      </c>
      <c r="M86" s="17">
        <f t="shared" si="46"/>
        <v>0</v>
      </c>
      <c r="N86" s="19">
        <f t="shared" ref="N86" si="47">+IF(F86=0,0,J86/F86)</f>
        <v>0.46063884598158161</v>
      </c>
      <c r="O86" s="19">
        <f t="shared" ref="O86" si="48">+IF(F86=0,0,K86/F86)</f>
        <v>0</v>
      </c>
    </row>
    <row r="87" spans="1:15" ht="22.5" x14ac:dyDescent="0.25">
      <c r="A87" s="24" t="s">
        <v>137</v>
      </c>
      <c r="B87" s="11" t="s">
        <v>136</v>
      </c>
      <c r="C87" s="12">
        <v>2265070664</v>
      </c>
      <c r="D87" s="12"/>
      <c r="E87" s="12"/>
      <c r="F87" s="12">
        <v>2265070664</v>
      </c>
      <c r="G87" s="12"/>
      <c r="H87" s="12">
        <v>1520317343</v>
      </c>
      <c r="I87" s="12">
        <v>744753321</v>
      </c>
      <c r="J87" s="12">
        <v>1520317343</v>
      </c>
      <c r="K87" s="12"/>
      <c r="L87" s="12"/>
      <c r="M87" s="12"/>
      <c r="N87" s="14">
        <f>+IF(F88=0,0,J88/F88)</f>
        <v>0.12535694840970993</v>
      </c>
      <c r="O87" s="14">
        <f>+IF(F88=0,0,K88/F88)</f>
        <v>0</v>
      </c>
    </row>
    <row r="88" spans="1:15" ht="22.5" x14ac:dyDescent="0.25">
      <c r="A88" s="24" t="s">
        <v>138</v>
      </c>
      <c r="B88" s="11" t="s">
        <v>139</v>
      </c>
      <c r="C88" s="12">
        <v>1422497933</v>
      </c>
      <c r="D88" s="12"/>
      <c r="E88" s="12"/>
      <c r="F88" s="12">
        <v>1422497933</v>
      </c>
      <c r="G88" s="12"/>
      <c r="H88" s="12">
        <v>178320000</v>
      </c>
      <c r="I88" s="12">
        <v>1244177933</v>
      </c>
      <c r="J88" s="12">
        <v>178320000</v>
      </c>
      <c r="K88" s="12"/>
      <c r="L88" s="12"/>
      <c r="M88" s="12"/>
      <c r="N88" s="14">
        <f>+IF(F87=0,0,J87/F87)</f>
        <v>0.67120084470795127</v>
      </c>
      <c r="O88" s="14">
        <f>+IF(F87=0,0,K87/F87)</f>
        <v>0</v>
      </c>
    </row>
    <row r="89" spans="1:15" ht="45" x14ac:dyDescent="0.25">
      <c r="A89" s="25" t="s">
        <v>30</v>
      </c>
      <c r="B89" s="16" t="s">
        <v>36</v>
      </c>
      <c r="C89" s="17">
        <f>SUM(C90:C91)</f>
        <v>687200000</v>
      </c>
      <c r="D89" s="17">
        <f t="shared" ref="D89:M89" si="49">SUM(D90:D91)</f>
        <v>0</v>
      </c>
      <c r="E89" s="17">
        <f t="shared" si="49"/>
        <v>0</v>
      </c>
      <c r="F89" s="17">
        <f t="shared" si="49"/>
        <v>687200000</v>
      </c>
      <c r="G89" s="17">
        <f t="shared" si="49"/>
        <v>0</v>
      </c>
      <c r="H89" s="17">
        <f t="shared" si="49"/>
        <v>620567998</v>
      </c>
      <c r="I89" s="17">
        <f t="shared" si="49"/>
        <v>66632002</v>
      </c>
      <c r="J89" s="17">
        <f t="shared" si="49"/>
        <v>620567998</v>
      </c>
      <c r="K89" s="17">
        <f t="shared" si="49"/>
        <v>0</v>
      </c>
      <c r="L89" s="17">
        <f t="shared" si="49"/>
        <v>0</v>
      </c>
      <c r="M89" s="17">
        <f t="shared" si="49"/>
        <v>0</v>
      </c>
      <c r="N89" s="19">
        <f>+IF(F89=0,0,J89/F89)</f>
        <v>0.90303841385331785</v>
      </c>
      <c r="O89" s="19">
        <f>+IF(F89=0,0,K89/F89)</f>
        <v>0</v>
      </c>
    </row>
    <row r="90" spans="1:15" ht="22.5" x14ac:dyDescent="0.25">
      <c r="A90" s="24" t="s">
        <v>141</v>
      </c>
      <c r="B90" s="11" t="s">
        <v>135</v>
      </c>
      <c r="C90" s="12">
        <v>192600000</v>
      </c>
      <c r="D90" s="12"/>
      <c r="E90" s="12"/>
      <c r="F90" s="12">
        <v>192600000</v>
      </c>
      <c r="G90" s="12"/>
      <c r="H90" s="12">
        <v>136342000</v>
      </c>
      <c r="I90" s="12">
        <v>56258000</v>
      </c>
      <c r="J90" s="12">
        <v>136342000</v>
      </c>
      <c r="K90" s="12"/>
      <c r="L90" s="12"/>
      <c r="M90" s="12"/>
      <c r="N90" s="14">
        <f>+IF(F91=0,0,J91/F91)</f>
        <v>0.97902547108774762</v>
      </c>
      <c r="O90" s="14">
        <f>+IF(F91=0,0,K91/F91)</f>
        <v>0</v>
      </c>
    </row>
    <row r="91" spans="1:15" ht="22.5" x14ac:dyDescent="0.25">
      <c r="A91" s="24" t="s">
        <v>140</v>
      </c>
      <c r="B91" s="11" t="s">
        <v>142</v>
      </c>
      <c r="C91" s="12">
        <v>494600000</v>
      </c>
      <c r="D91" s="12"/>
      <c r="E91" s="12"/>
      <c r="F91" s="12">
        <v>494600000</v>
      </c>
      <c r="G91" s="12"/>
      <c r="H91" s="12">
        <v>484225998</v>
      </c>
      <c r="I91" s="12">
        <v>10374002</v>
      </c>
      <c r="J91" s="12">
        <v>484225998</v>
      </c>
      <c r="K91" s="12"/>
      <c r="L91" s="12"/>
      <c r="M91" s="12"/>
      <c r="N91" s="14">
        <f>+IF(F90=0,0,J90/F90)</f>
        <v>0.70790238836967811</v>
      </c>
      <c r="O91" s="14">
        <f>+IF(F90=0,0,K90/F90)</f>
        <v>0</v>
      </c>
    </row>
    <row r="92" spans="1:15" ht="33.75" x14ac:dyDescent="0.25">
      <c r="A92" s="25" t="s">
        <v>31</v>
      </c>
      <c r="B92" s="16" t="s">
        <v>37</v>
      </c>
      <c r="C92" s="17">
        <f>SUM(C93:C94)</f>
        <v>1895290232</v>
      </c>
      <c r="D92" s="17">
        <f t="shared" ref="D92:M92" si="50">SUM(D93:D94)</f>
        <v>0</v>
      </c>
      <c r="E92" s="17">
        <f t="shared" si="50"/>
        <v>0</v>
      </c>
      <c r="F92" s="17">
        <f t="shared" si="50"/>
        <v>1895290232</v>
      </c>
      <c r="G92" s="17">
        <f t="shared" si="50"/>
        <v>0</v>
      </c>
      <c r="H92" s="17">
        <f t="shared" si="50"/>
        <v>1377354183.26</v>
      </c>
      <c r="I92" s="17">
        <f t="shared" si="50"/>
        <v>517936048.74000001</v>
      </c>
      <c r="J92" s="17">
        <f t="shared" si="50"/>
        <v>1377354183.26</v>
      </c>
      <c r="K92" s="17">
        <f t="shared" si="50"/>
        <v>49087196.409999996</v>
      </c>
      <c r="L92" s="17">
        <f t="shared" si="50"/>
        <v>49087196.409999996</v>
      </c>
      <c r="M92" s="17">
        <f t="shared" si="50"/>
        <v>49087196.409999996</v>
      </c>
      <c r="N92" s="19">
        <f>+IF(F92=0,0,J92/F92)</f>
        <v>0.72672467783815387</v>
      </c>
      <c r="O92" s="19">
        <f>+IF(F92=0,0,K92/F92)</f>
        <v>2.5899567032644316E-2</v>
      </c>
    </row>
    <row r="93" spans="1:15" ht="33.75" x14ac:dyDescent="0.25">
      <c r="A93" s="24" t="s">
        <v>144</v>
      </c>
      <c r="B93" s="11" t="s">
        <v>128</v>
      </c>
      <c r="C93" s="12">
        <v>215530746</v>
      </c>
      <c r="D93" s="12"/>
      <c r="E93" s="12"/>
      <c r="F93" s="12">
        <v>215530746</v>
      </c>
      <c r="G93" s="12"/>
      <c r="H93" s="12">
        <v>159148457.06999999</v>
      </c>
      <c r="I93" s="12">
        <v>56382288.93</v>
      </c>
      <c r="J93" s="12">
        <v>159148457.06999999</v>
      </c>
      <c r="K93" s="12"/>
      <c r="L93" s="12"/>
      <c r="M93" s="12"/>
      <c r="N93" s="14">
        <f t="shared" ref="N93:N94" si="51">+IF(F92=0,0,J92/F92)</f>
        <v>0.72672467783815387</v>
      </c>
      <c r="O93" s="14">
        <f t="shared" ref="O93:O94" si="52">+IF(F92=0,0,K92/F92)</f>
        <v>2.5899567032644316E-2</v>
      </c>
    </row>
    <row r="94" spans="1:15" ht="22.5" x14ac:dyDescent="0.25">
      <c r="A94" s="24" t="s">
        <v>143</v>
      </c>
      <c r="B94" s="11" t="s">
        <v>142</v>
      </c>
      <c r="C94" s="12">
        <v>1679759486</v>
      </c>
      <c r="D94" s="12"/>
      <c r="E94" s="12"/>
      <c r="F94" s="12">
        <v>1679759486</v>
      </c>
      <c r="G94" s="12"/>
      <c r="H94" s="12">
        <v>1218205726.1900001</v>
      </c>
      <c r="I94" s="12">
        <v>461553759.81</v>
      </c>
      <c r="J94" s="12">
        <v>1218205726.1900001</v>
      </c>
      <c r="K94" s="12">
        <v>49087196.409999996</v>
      </c>
      <c r="L94" s="12">
        <v>49087196.409999996</v>
      </c>
      <c r="M94" s="12">
        <v>49087196.409999996</v>
      </c>
      <c r="N94" s="14">
        <f t="shared" si="51"/>
        <v>0.73840257143637411</v>
      </c>
      <c r="O94" s="14">
        <f t="shared" si="52"/>
        <v>0</v>
      </c>
    </row>
    <row r="95" spans="1:15" ht="45" x14ac:dyDescent="0.25">
      <c r="A95" s="25" t="s">
        <v>332</v>
      </c>
      <c r="B95" s="72" t="s">
        <v>331</v>
      </c>
      <c r="C95" s="17">
        <f>SUM(C96:C98)</f>
        <v>4802600000</v>
      </c>
      <c r="D95" s="17">
        <f t="shared" ref="D95:M95" si="53">SUM(D96:D98)</f>
        <v>0</v>
      </c>
      <c r="E95" s="17">
        <f t="shared" si="53"/>
        <v>0</v>
      </c>
      <c r="F95" s="17">
        <f t="shared" si="53"/>
        <v>4802600000</v>
      </c>
      <c r="G95" s="17">
        <f t="shared" si="53"/>
        <v>0</v>
      </c>
      <c r="H95" s="17">
        <f t="shared" si="53"/>
        <v>2637057000</v>
      </c>
      <c r="I95" s="17">
        <f t="shared" si="53"/>
        <v>2165543000</v>
      </c>
      <c r="J95" s="17">
        <f t="shared" si="53"/>
        <v>2637057000</v>
      </c>
      <c r="K95" s="17">
        <f t="shared" si="53"/>
        <v>8733333</v>
      </c>
      <c r="L95" s="17">
        <f t="shared" si="53"/>
        <v>8733333</v>
      </c>
      <c r="M95" s="17">
        <f t="shared" si="53"/>
        <v>8733333</v>
      </c>
      <c r="N95" s="19">
        <f>+IF(F95=0,0,J95/F95)</f>
        <v>0.54908945154707867</v>
      </c>
      <c r="O95" s="19">
        <f>+IF(F95=0,0,K95/F95)</f>
        <v>1.8184593761712406E-3</v>
      </c>
    </row>
    <row r="96" spans="1:15" ht="22.5" x14ac:dyDescent="0.25">
      <c r="A96" s="24" t="s">
        <v>340</v>
      </c>
      <c r="B96" s="71" t="s">
        <v>333</v>
      </c>
      <c r="C96" s="12">
        <v>535500000</v>
      </c>
      <c r="D96" s="17"/>
      <c r="E96" s="17"/>
      <c r="F96" s="12">
        <v>535500000</v>
      </c>
      <c r="G96" s="17"/>
      <c r="H96" s="12">
        <v>325500000</v>
      </c>
      <c r="I96" s="12">
        <v>210000000</v>
      </c>
      <c r="J96" s="12">
        <v>325500000</v>
      </c>
      <c r="K96" s="12">
        <v>4200000</v>
      </c>
      <c r="L96" s="12">
        <v>4200000</v>
      </c>
      <c r="M96" s="12">
        <v>4200000</v>
      </c>
      <c r="N96" s="14">
        <f>+IF(F97=0,0,J97/F97)</f>
        <v>0.26287069829602405</v>
      </c>
      <c r="O96" s="14">
        <f>+IF(F97=0,0,K97/F97)</f>
        <v>0</v>
      </c>
    </row>
    <row r="97" spans="1:15" ht="22.5" x14ac:dyDescent="0.25">
      <c r="A97" s="24" t="s">
        <v>341</v>
      </c>
      <c r="B97" s="11" t="s">
        <v>334</v>
      </c>
      <c r="C97" s="12">
        <v>1496500000</v>
      </c>
      <c r="D97" s="12"/>
      <c r="E97" s="12"/>
      <c r="F97" s="12">
        <v>1496500000</v>
      </c>
      <c r="G97" s="12"/>
      <c r="H97" s="12">
        <v>393386000</v>
      </c>
      <c r="I97" s="12">
        <v>1103114000</v>
      </c>
      <c r="J97" s="12">
        <v>393386000</v>
      </c>
      <c r="K97" s="12">
        <v>0</v>
      </c>
      <c r="L97" s="12">
        <v>0</v>
      </c>
      <c r="M97" s="12">
        <v>0</v>
      </c>
      <c r="N97" s="14">
        <f>+IF(F98=0,0,J98/F98)</f>
        <v>0.69233054212084022</v>
      </c>
      <c r="O97" s="14">
        <f>+IF(F98=0,0,K98/F98)</f>
        <v>1.6362278928751894E-3</v>
      </c>
    </row>
    <row r="98" spans="1:15" ht="22.5" x14ac:dyDescent="0.25">
      <c r="A98" s="24" t="s">
        <v>342</v>
      </c>
      <c r="B98" s="11" t="s">
        <v>335</v>
      </c>
      <c r="C98" s="12">
        <v>2770600000</v>
      </c>
      <c r="D98" s="12"/>
      <c r="E98" s="12"/>
      <c r="F98" s="12">
        <v>2770600000</v>
      </c>
      <c r="G98" s="12"/>
      <c r="H98" s="12">
        <v>1918171000</v>
      </c>
      <c r="I98" s="12">
        <v>852429000</v>
      </c>
      <c r="J98" s="12">
        <v>1918171000</v>
      </c>
      <c r="K98" s="12">
        <v>4533333</v>
      </c>
      <c r="L98" s="12">
        <v>4533333</v>
      </c>
      <c r="M98" s="12">
        <v>4533333</v>
      </c>
      <c r="N98" s="14">
        <f>+IF(F97=0,0,J97/F97)</f>
        <v>0.26287069829602405</v>
      </c>
      <c r="O98" s="14">
        <f>+IF(F97=0,0,K97/F97)</f>
        <v>0</v>
      </c>
    </row>
    <row r="99" spans="1:15" x14ac:dyDescent="0.25">
      <c r="A99" s="74" t="s">
        <v>116</v>
      </c>
      <c r="B99" s="74" t="s">
        <v>0</v>
      </c>
      <c r="C99" s="6">
        <f t="shared" ref="C99:M99" si="54">+C5+C78</f>
        <v>50404283779</v>
      </c>
      <c r="D99" s="7">
        <f t="shared" si="54"/>
        <v>0</v>
      </c>
      <c r="E99" s="7">
        <f t="shared" si="54"/>
        <v>0</v>
      </c>
      <c r="F99" s="7">
        <f t="shared" si="54"/>
        <v>50404283779</v>
      </c>
      <c r="G99" s="7">
        <f t="shared" si="54"/>
        <v>789551000</v>
      </c>
      <c r="H99" s="7">
        <f t="shared" si="54"/>
        <v>35839855458.300003</v>
      </c>
      <c r="I99" s="7">
        <f t="shared" si="54"/>
        <v>13774877320.700001</v>
      </c>
      <c r="J99" s="7">
        <f t="shared" si="54"/>
        <v>20002415006.010002</v>
      </c>
      <c r="K99" s="7">
        <f t="shared" si="54"/>
        <v>4734505192.4899998</v>
      </c>
      <c r="L99" s="7">
        <f t="shared" si="54"/>
        <v>4537786286.4899998</v>
      </c>
      <c r="M99" s="7">
        <f t="shared" si="54"/>
        <v>4525183112.4899998</v>
      </c>
      <c r="N99" s="8">
        <f>+IF(F99=0,0,J99/F99)</f>
        <v>0.39683958398678076</v>
      </c>
      <c r="O99" s="9">
        <f>+IF(F99=0,0,K99/F99)</f>
        <v>9.3930611398996652E-2</v>
      </c>
    </row>
    <row r="100" spans="1:15" x14ac:dyDescent="0.25">
      <c r="A100" s="4" t="s">
        <v>22</v>
      </c>
      <c r="B100" s="1"/>
      <c r="C100" s="35"/>
      <c r="D100" s="1"/>
      <c r="E100" s="64"/>
      <c r="F100" s="64"/>
      <c r="G100" s="1"/>
      <c r="H100" s="38"/>
      <c r="I100" s="1"/>
      <c r="J100" s="38"/>
      <c r="K100" s="1"/>
      <c r="L100" s="1"/>
      <c r="M100" s="1"/>
      <c r="N100" s="1"/>
      <c r="O100" s="1"/>
    </row>
  </sheetData>
  <mergeCells count="10">
    <mergeCell ref="A99:B99"/>
    <mergeCell ref="A68:B68"/>
    <mergeCell ref="A72:B72"/>
    <mergeCell ref="A78:B78"/>
    <mergeCell ref="A1:O1"/>
    <mergeCell ref="A2:O2"/>
    <mergeCell ref="A3:O3"/>
    <mergeCell ref="A5:B5"/>
    <mergeCell ref="A6:B6"/>
    <mergeCell ref="A36:B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5656F-5852-4842-B019-AFEE0476B6BE}">
  <dimension ref="A1:O103"/>
  <sheetViews>
    <sheetView tabSelected="1" workbookViewId="0">
      <pane xSplit="8" ySplit="19" topLeftCell="I20" activePane="bottomRight" state="frozen"/>
      <selection pane="topRight" activeCell="I1" sqref="I1"/>
      <selection pane="bottomLeft" activeCell="A20" sqref="A20"/>
      <selection pane="bottomRight" activeCell="G7" sqref="G7"/>
    </sheetView>
  </sheetViews>
  <sheetFormatPr baseColWidth="10" defaultRowHeight="15" x14ac:dyDescent="0.25"/>
  <cols>
    <col min="1" max="1" width="16.28515625" customWidth="1"/>
    <col min="2" max="2" width="36.42578125" customWidth="1"/>
    <col min="3" max="3" width="14.85546875" customWidth="1"/>
    <col min="4" max="5" width="14.140625" customWidth="1"/>
    <col min="6" max="6" width="15.28515625" customWidth="1"/>
    <col min="7" max="7" width="14.140625" customWidth="1"/>
    <col min="8" max="8" width="16" customWidth="1"/>
    <col min="9" max="9" width="15.140625" customWidth="1"/>
    <col min="10" max="10" width="16.85546875" customWidth="1"/>
    <col min="11" max="12" width="15.5703125" customWidth="1"/>
    <col min="13" max="13" width="15.28515625" customWidth="1"/>
    <col min="14" max="14" width="6.7109375" customWidth="1"/>
    <col min="15" max="15" width="6.5703125" customWidth="1"/>
  </cols>
  <sheetData>
    <row r="1" spans="1:15" ht="15" customHeight="1" x14ac:dyDescent="0.25">
      <c r="A1" s="75" t="s">
        <v>221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</row>
    <row r="2" spans="1:15" ht="15" customHeight="1" x14ac:dyDescent="0.25">
      <c r="A2" s="78" t="s">
        <v>271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80"/>
    </row>
    <row r="3" spans="1:15" x14ac:dyDescent="0.25">
      <c r="A3" s="81" t="s">
        <v>324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1:15" ht="23.25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</row>
    <row r="5" spans="1:15" x14ac:dyDescent="0.25">
      <c r="A5" s="84" t="s">
        <v>19</v>
      </c>
      <c r="B5" s="84"/>
      <c r="C5" s="6">
        <f>+C6+C36+C68+C72</f>
        <v>29120909000</v>
      </c>
      <c r="D5" s="6">
        <f t="shared" ref="D5:M5" si="0">+D6+D36+D68+D72</f>
        <v>307976988</v>
      </c>
      <c r="E5" s="6">
        <f t="shared" si="0"/>
        <v>307976988</v>
      </c>
      <c r="F5" s="6">
        <f t="shared" si="0"/>
        <v>29120909000</v>
      </c>
      <c r="G5" s="6">
        <f t="shared" si="0"/>
        <v>789551000</v>
      </c>
      <c r="H5" s="6">
        <f t="shared" si="0"/>
        <v>24075847175.029999</v>
      </c>
      <c r="I5" s="6">
        <f t="shared" si="0"/>
        <v>4255510824.9700003</v>
      </c>
      <c r="J5" s="6">
        <f t="shared" si="0"/>
        <v>9548643351.4300003</v>
      </c>
      <c r="K5" s="6">
        <f t="shared" si="0"/>
        <v>6000846417</v>
      </c>
      <c r="L5" s="6">
        <f t="shared" si="0"/>
        <v>6000846417</v>
      </c>
      <c r="M5" s="6">
        <f t="shared" si="0"/>
        <v>5977024301</v>
      </c>
      <c r="N5" s="8">
        <f>+IF(F5=0,0,J5/F5)</f>
        <v>0.3278964729923094</v>
      </c>
      <c r="O5" s="9">
        <f>+IF(F5=0,0,K5/F5)</f>
        <v>0.20606659005733646</v>
      </c>
    </row>
    <row r="6" spans="1:15" ht="15" customHeight="1" x14ac:dyDescent="0.25">
      <c r="A6" s="84" t="s">
        <v>20</v>
      </c>
      <c r="B6" s="84"/>
      <c r="C6" s="6">
        <f>+C7</f>
        <v>17805698000</v>
      </c>
      <c r="D6" s="6">
        <f t="shared" ref="D6:M6" si="1">+D7</f>
        <v>0</v>
      </c>
      <c r="E6" s="6">
        <f t="shared" si="1"/>
        <v>0</v>
      </c>
      <c r="F6" s="6">
        <f t="shared" si="1"/>
        <v>17805698000</v>
      </c>
      <c r="G6" s="6">
        <f t="shared" si="1"/>
        <v>789551000</v>
      </c>
      <c r="H6" s="6">
        <f t="shared" si="1"/>
        <v>17016147000</v>
      </c>
      <c r="I6" s="6">
        <f t="shared" si="1"/>
        <v>0</v>
      </c>
      <c r="J6" s="6">
        <f t="shared" si="1"/>
        <v>3600795117</v>
      </c>
      <c r="K6" s="6">
        <f t="shared" si="1"/>
        <v>3600795117</v>
      </c>
      <c r="L6" s="6">
        <f t="shared" si="1"/>
        <v>3600795117</v>
      </c>
      <c r="M6" s="6">
        <f t="shared" si="1"/>
        <v>3600795117</v>
      </c>
      <c r="N6" s="8">
        <f t="shared" ref="N6:N78" si="2">+IF(F6=0,0,J6/F6)</f>
        <v>0.20222712510343599</v>
      </c>
      <c r="O6" s="9">
        <f t="shared" ref="O6:O79" si="3">+IF(F6=0,0,K6/F6)</f>
        <v>0.20222712510343599</v>
      </c>
    </row>
    <row r="7" spans="1:15" x14ac:dyDescent="0.25">
      <c r="A7" s="15" t="s">
        <v>38</v>
      </c>
      <c r="B7" s="16" t="s">
        <v>39</v>
      </c>
      <c r="C7" s="17">
        <f>+C8+C19+C29+C35</f>
        <v>17805698000</v>
      </c>
      <c r="D7" s="17">
        <f>+D8+D19+D29</f>
        <v>0</v>
      </c>
      <c r="E7" s="17">
        <f>+E8+E19+E29</f>
        <v>0</v>
      </c>
      <c r="F7" s="17">
        <f>+F8+F19+F29+F35</f>
        <v>17805698000</v>
      </c>
      <c r="G7" s="17">
        <f>+G8+G19+G29+G35</f>
        <v>789551000</v>
      </c>
      <c r="H7" s="17">
        <f>+H8+H19+H29</f>
        <v>17016147000</v>
      </c>
      <c r="I7" s="18">
        <f>+F7-G7-H7</f>
        <v>0</v>
      </c>
      <c r="J7" s="17">
        <f>+J8+J19+J29</f>
        <v>3600795117</v>
      </c>
      <c r="K7" s="17">
        <f>+K8+K19+K29</f>
        <v>3600795117</v>
      </c>
      <c r="L7" s="17">
        <f>+L8+L19+L29</f>
        <v>3600795117</v>
      </c>
      <c r="M7" s="17">
        <f>+M8+M19+M29</f>
        <v>3600795117</v>
      </c>
      <c r="N7" s="19">
        <f t="shared" si="2"/>
        <v>0.20222712510343599</v>
      </c>
      <c r="O7" s="19">
        <f t="shared" si="3"/>
        <v>0.20222712510343599</v>
      </c>
    </row>
    <row r="8" spans="1:15" x14ac:dyDescent="0.25">
      <c r="A8" s="15" t="s">
        <v>40</v>
      </c>
      <c r="B8" s="16" t="s">
        <v>41</v>
      </c>
      <c r="C8" s="17">
        <f>+C9</f>
        <v>11862725000</v>
      </c>
      <c r="D8" s="17">
        <f>+D9</f>
        <v>0</v>
      </c>
      <c r="E8" s="17">
        <f>+E9</f>
        <v>0</v>
      </c>
      <c r="F8" s="18">
        <f t="shared" ref="F8:F29" si="4">+C8+D8-E8</f>
        <v>11862725000</v>
      </c>
      <c r="G8" s="17">
        <f>+G9</f>
        <v>0</v>
      </c>
      <c r="H8" s="17">
        <f>+H9</f>
        <v>11862725000</v>
      </c>
      <c r="I8" s="18">
        <f t="shared" ref="I8" si="5">+F8-G8-H8</f>
        <v>0</v>
      </c>
      <c r="J8" s="17">
        <f>+J9</f>
        <v>2411512612</v>
      </c>
      <c r="K8" s="17">
        <f>+K9</f>
        <v>2411512612</v>
      </c>
      <c r="L8" s="17">
        <f>+L9</f>
        <v>2411512612</v>
      </c>
      <c r="M8" s="17">
        <f>+M9</f>
        <v>2411512612</v>
      </c>
      <c r="N8" s="19">
        <f t="shared" si="2"/>
        <v>0.2032848786429762</v>
      </c>
      <c r="O8" s="19">
        <f t="shared" si="3"/>
        <v>0.2032848786429762</v>
      </c>
    </row>
    <row r="9" spans="1:15" x14ac:dyDescent="0.25">
      <c r="A9" s="15" t="s">
        <v>42</v>
      </c>
      <c r="B9" s="16" t="s">
        <v>43</v>
      </c>
      <c r="C9" s="17">
        <f t="shared" ref="C9:M9" si="6">SUM(C10:C18)</f>
        <v>11862725000</v>
      </c>
      <c r="D9" s="17">
        <f t="shared" si="6"/>
        <v>0</v>
      </c>
      <c r="E9" s="17">
        <f t="shared" si="6"/>
        <v>0</v>
      </c>
      <c r="F9" s="17">
        <f t="shared" si="6"/>
        <v>11862725000</v>
      </c>
      <c r="G9" s="17">
        <f t="shared" si="6"/>
        <v>0</v>
      </c>
      <c r="H9" s="17">
        <f t="shared" si="6"/>
        <v>11862725000</v>
      </c>
      <c r="I9" s="17">
        <f t="shared" si="6"/>
        <v>0</v>
      </c>
      <c r="J9" s="17">
        <f t="shared" si="6"/>
        <v>2411512612</v>
      </c>
      <c r="K9" s="17">
        <f t="shared" si="6"/>
        <v>2411512612</v>
      </c>
      <c r="L9" s="17">
        <f t="shared" si="6"/>
        <v>2411512612</v>
      </c>
      <c r="M9" s="17">
        <f t="shared" si="6"/>
        <v>2411512612</v>
      </c>
      <c r="N9" s="19">
        <f t="shared" si="2"/>
        <v>0.2032848786429762</v>
      </c>
      <c r="O9" s="19">
        <f t="shared" si="3"/>
        <v>0.2032848786429762</v>
      </c>
    </row>
    <row r="10" spans="1:15" x14ac:dyDescent="0.25">
      <c r="A10" s="10" t="s">
        <v>44</v>
      </c>
      <c r="B10" s="11" t="s">
        <v>45</v>
      </c>
      <c r="C10" s="12">
        <v>9082725000</v>
      </c>
      <c r="D10" s="12">
        <v>0</v>
      </c>
      <c r="E10" s="12">
        <v>0</v>
      </c>
      <c r="F10" s="12">
        <v>9082725000</v>
      </c>
      <c r="G10" s="12">
        <v>0</v>
      </c>
      <c r="H10" s="12">
        <v>9082725000</v>
      </c>
      <c r="I10" s="12">
        <v>0</v>
      </c>
      <c r="J10" s="12">
        <v>2059071874</v>
      </c>
      <c r="K10" s="12">
        <v>2059071874</v>
      </c>
      <c r="L10" s="12">
        <v>2059071874</v>
      </c>
      <c r="M10" s="12">
        <v>2059071874</v>
      </c>
      <c r="N10" s="14">
        <f t="shared" si="2"/>
        <v>0.22670199461064824</v>
      </c>
      <c r="O10" s="14">
        <f t="shared" si="3"/>
        <v>0.22670199461064824</v>
      </c>
    </row>
    <row r="11" spans="1:15" x14ac:dyDescent="0.25">
      <c r="A11" s="10" t="s">
        <v>48</v>
      </c>
      <c r="B11" s="11" t="s">
        <v>49</v>
      </c>
      <c r="C11" s="12">
        <v>570000000</v>
      </c>
      <c r="D11" s="12">
        <v>0</v>
      </c>
      <c r="E11" s="12">
        <v>0</v>
      </c>
      <c r="F11" s="12">
        <v>570000000</v>
      </c>
      <c r="G11" s="12">
        <v>0</v>
      </c>
      <c r="H11" s="12">
        <v>570000000</v>
      </c>
      <c r="I11" s="12">
        <v>0</v>
      </c>
      <c r="J11" s="12">
        <v>138238095</v>
      </c>
      <c r="K11" s="12">
        <v>138238095</v>
      </c>
      <c r="L11" s="12">
        <v>138238095</v>
      </c>
      <c r="M11" s="12">
        <v>138238095</v>
      </c>
      <c r="N11" s="14">
        <f t="shared" si="2"/>
        <v>0.24252297368421052</v>
      </c>
      <c r="O11" s="14">
        <f t="shared" si="3"/>
        <v>0.24252297368421052</v>
      </c>
    </row>
    <row r="12" spans="1:15" x14ac:dyDescent="0.25">
      <c r="A12" s="10" t="s">
        <v>50</v>
      </c>
      <c r="B12" s="11" t="s">
        <v>51</v>
      </c>
      <c r="C12" s="12">
        <v>20000000</v>
      </c>
      <c r="D12" s="12">
        <v>0</v>
      </c>
      <c r="E12" s="12">
        <v>0</v>
      </c>
      <c r="F12" s="12">
        <v>20000000</v>
      </c>
      <c r="G12" s="12">
        <v>0</v>
      </c>
      <c r="H12" s="12">
        <v>20000000</v>
      </c>
      <c r="I12" s="12">
        <v>0</v>
      </c>
      <c r="J12" s="12">
        <v>3481632</v>
      </c>
      <c r="K12" s="12">
        <v>3481632</v>
      </c>
      <c r="L12" s="12">
        <v>3481632</v>
      </c>
      <c r="M12" s="12">
        <v>3481632</v>
      </c>
      <c r="N12" s="14">
        <f t="shared" si="2"/>
        <v>0.1740816</v>
      </c>
      <c r="O12" s="14">
        <f t="shared" si="3"/>
        <v>0.1740816</v>
      </c>
    </row>
    <row r="13" spans="1:15" x14ac:dyDescent="0.25">
      <c r="A13" s="10" t="s">
        <v>53</v>
      </c>
      <c r="B13" s="11" t="s">
        <v>13</v>
      </c>
      <c r="C13" s="12">
        <v>450000000</v>
      </c>
      <c r="D13" s="12">
        <v>0</v>
      </c>
      <c r="E13" s="12">
        <v>0</v>
      </c>
      <c r="F13" s="12">
        <v>450000000</v>
      </c>
      <c r="G13" s="12">
        <v>0</v>
      </c>
      <c r="H13" s="12">
        <v>450000000</v>
      </c>
      <c r="I13" s="12">
        <v>0</v>
      </c>
      <c r="J13" s="12">
        <v>14738706</v>
      </c>
      <c r="K13" s="12">
        <v>14738706</v>
      </c>
      <c r="L13" s="12">
        <v>14738706</v>
      </c>
      <c r="M13" s="12">
        <v>14738706</v>
      </c>
      <c r="N13" s="14">
        <f t="shared" si="2"/>
        <v>3.2752679999999999E-2</v>
      </c>
      <c r="O13" s="14">
        <f t="shared" si="3"/>
        <v>3.2752679999999999E-2</v>
      </c>
    </row>
    <row r="14" spans="1:15" x14ac:dyDescent="0.25">
      <c r="A14" s="10" t="s">
        <v>54</v>
      </c>
      <c r="B14" s="11" t="s">
        <v>55</v>
      </c>
      <c r="C14" s="12">
        <v>310000000</v>
      </c>
      <c r="D14" s="12">
        <v>0</v>
      </c>
      <c r="E14" s="12">
        <v>0</v>
      </c>
      <c r="F14" s="12">
        <v>310000000</v>
      </c>
      <c r="G14" s="12">
        <v>0</v>
      </c>
      <c r="H14" s="12">
        <v>310000000</v>
      </c>
      <c r="I14" s="12">
        <v>0</v>
      </c>
      <c r="J14" s="12">
        <v>99615848</v>
      </c>
      <c r="K14" s="12">
        <v>99615848</v>
      </c>
      <c r="L14" s="12">
        <v>99615848</v>
      </c>
      <c r="M14" s="12">
        <v>99615848</v>
      </c>
      <c r="N14" s="14">
        <f t="shared" si="2"/>
        <v>0.32134144516129032</v>
      </c>
      <c r="O14" s="14">
        <f t="shared" si="3"/>
        <v>0.32134144516129032</v>
      </c>
    </row>
    <row r="15" spans="1:15" x14ac:dyDescent="0.25">
      <c r="A15" s="10" t="s">
        <v>56</v>
      </c>
      <c r="B15" s="11" t="s">
        <v>57</v>
      </c>
      <c r="C15" s="12">
        <v>70000000</v>
      </c>
      <c r="D15" s="12">
        <v>0</v>
      </c>
      <c r="E15" s="12">
        <v>0</v>
      </c>
      <c r="F15" s="12">
        <v>70000000</v>
      </c>
      <c r="G15" s="12">
        <v>0</v>
      </c>
      <c r="H15" s="12">
        <v>70000000</v>
      </c>
      <c r="I15" s="12">
        <v>0</v>
      </c>
      <c r="J15" s="12">
        <v>9805289</v>
      </c>
      <c r="K15" s="12">
        <v>9805289</v>
      </c>
      <c r="L15" s="12">
        <v>9805289</v>
      </c>
      <c r="M15" s="12">
        <v>9805289</v>
      </c>
      <c r="N15" s="14">
        <f t="shared" si="2"/>
        <v>0.14007555714285713</v>
      </c>
      <c r="O15" s="14">
        <f t="shared" si="3"/>
        <v>0.14007555714285713</v>
      </c>
    </row>
    <row r="16" spans="1:15" x14ac:dyDescent="0.25">
      <c r="A16" s="10" t="s">
        <v>58</v>
      </c>
      <c r="B16" s="11" t="s">
        <v>15</v>
      </c>
      <c r="C16" s="12">
        <v>1000000000</v>
      </c>
      <c r="D16" s="12">
        <v>0</v>
      </c>
      <c r="E16" s="12">
        <v>0</v>
      </c>
      <c r="F16" s="12">
        <v>1000000000</v>
      </c>
      <c r="G16" s="12">
        <v>0</v>
      </c>
      <c r="H16" s="12">
        <v>1000000000</v>
      </c>
      <c r="I16" s="12">
        <v>0</v>
      </c>
      <c r="J16" s="12">
        <v>3089343</v>
      </c>
      <c r="K16" s="12">
        <v>3089343</v>
      </c>
      <c r="L16" s="12">
        <v>3089343</v>
      </c>
      <c r="M16" s="12">
        <v>3089343</v>
      </c>
      <c r="N16" s="14">
        <f t="shared" si="2"/>
        <v>3.089343E-3</v>
      </c>
      <c r="O16" s="14">
        <f t="shared" si="3"/>
        <v>3.089343E-3</v>
      </c>
    </row>
    <row r="17" spans="1:15" x14ac:dyDescent="0.25">
      <c r="A17" s="10" t="s">
        <v>59</v>
      </c>
      <c r="B17" s="11" t="s">
        <v>14</v>
      </c>
      <c r="C17" s="12">
        <v>350000000</v>
      </c>
      <c r="D17" s="12">
        <v>0</v>
      </c>
      <c r="E17" s="12">
        <v>0</v>
      </c>
      <c r="F17" s="12">
        <v>350000000</v>
      </c>
      <c r="G17" s="12">
        <v>0</v>
      </c>
      <c r="H17" s="12">
        <v>350000000</v>
      </c>
      <c r="I17" s="12">
        <v>0</v>
      </c>
      <c r="J17" s="12">
        <v>82027600</v>
      </c>
      <c r="K17" s="12">
        <v>82027600</v>
      </c>
      <c r="L17" s="12">
        <v>82027600</v>
      </c>
      <c r="M17" s="12">
        <v>82027600</v>
      </c>
      <c r="N17" s="14">
        <f t="shared" si="2"/>
        <v>0.23436457142857142</v>
      </c>
      <c r="O17" s="14">
        <f t="shared" si="3"/>
        <v>0.23436457142857142</v>
      </c>
    </row>
    <row r="18" spans="1:15" x14ac:dyDescent="0.25">
      <c r="A18" s="10" t="s">
        <v>291</v>
      </c>
      <c r="B18" s="11" t="s">
        <v>292</v>
      </c>
      <c r="C18" s="12">
        <v>10000000</v>
      </c>
      <c r="D18" s="12">
        <v>0</v>
      </c>
      <c r="E18" s="12">
        <v>0</v>
      </c>
      <c r="F18" s="12">
        <v>10000000</v>
      </c>
      <c r="G18" s="12">
        <v>0</v>
      </c>
      <c r="H18" s="12">
        <v>10000000</v>
      </c>
      <c r="I18" s="12">
        <v>0</v>
      </c>
      <c r="J18" s="12">
        <v>1444225</v>
      </c>
      <c r="K18" s="12">
        <v>1444225</v>
      </c>
      <c r="L18" s="12">
        <v>1444225</v>
      </c>
      <c r="M18" s="12">
        <v>1444225</v>
      </c>
      <c r="N18" s="14">
        <f t="shared" si="2"/>
        <v>0.14442250000000001</v>
      </c>
      <c r="O18" s="14">
        <f t="shared" si="3"/>
        <v>0.14442250000000001</v>
      </c>
    </row>
    <row r="19" spans="1:15" x14ac:dyDescent="0.25">
      <c r="A19" s="15" t="s">
        <v>60</v>
      </c>
      <c r="B19" s="16" t="s">
        <v>61</v>
      </c>
      <c r="C19" s="17">
        <f>SUM(C20:C28)</f>
        <v>4334831000</v>
      </c>
      <c r="D19" s="17">
        <f t="shared" ref="D19:E19" si="7">SUM(D20:D28)</f>
        <v>0</v>
      </c>
      <c r="E19" s="17">
        <f t="shared" si="7"/>
        <v>0</v>
      </c>
      <c r="F19" s="18">
        <f t="shared" si="4"/>
        <v>4334831000</v>
      </c>
      <c r="G19" s="17">
        <f t="shared" ref="G19:H19" si="8">SUM(G20:G28)</f>
        <v>0</v>
      </c>
      <c r="H19" s="17">
        <f t="shared" si="8"/>
        <v>4334831000</v>
      </c>
      <c r="I19" s="18">
        <f>+F19-G19-H19</f>
        <v>0</v>
      </c>
      <c r="J19" s="17">
        <f t="shared" ref="J19" si="9">SUM(J20:J28)</f>
        <v>951975765</v>
      </c>
      <c r="K19" s="17">
        <f t="shared" ref="K19:M19" si="10">SUM(K20:K28)</f>
        <v>951975765</v>
      </c>
      <c r="L19" s="17">
        <f t="shared" si="10"/>
        <v>951975765</v>
      </c>
      <c r="M19" s="17">
        <f t="shared" si="10"/>
        <v>951975765</v>
      </c>
      <c r="N19" s="19">
        <f t="shared" si="2"/>
        <v>0.21961081412401084</v>
      </c>
      <c r="O19" s="19">
        <f t="shared" si="3"/>
        <v>0.21961081412401084</v>
      </c>
    </row>
    <row r="20" spans="1:15" x14ac:dyDescent="0.25">
      <c r="A20" s="10" t="s">
        <v>62</v>
      </c>
      <c r="B20" s="11" t="s">
        <v>63</v>
      </c>
      <c r="C20" s="12">
        <v>1324831000</v>
      </c>
      <c r="D20" s="12">
        <v>0</v>
      </c>
      <c r="E20" s="12">
        <v>0</v>
      </c>
      <c r="F20" s="12">
        <v>1324831000</v>
      </c>
      <c r="G20" s="12">
        <v>0</v>
      </c>
      <c r="H20" s="12">
        <v>1324831000</v>
      </c>
      <c r="I20" s="12">
        <v>0</v>
      </c>
      <c r="J20" s="12">
        <v>297976472</v>
      </c>
      <c r="K20" s="12">
        <v>297976472</v>
      </c>
      <c r="L20" s="12">
        <v>297976472</v>
      </c>
      <c r="M20" s="12">
        <v>297976472</v>
      </c>
      <c r="N20" s="14">
        <f t="shared" si="2"/>
        <v>0.2249165908708356</v>
      </c>
      <c r="O20" s="14">
        <f t="shared" si="3"/>
        <v>0.2249165908708356</v>
      </c>
    </row>
    <row r="21" spans="1:15" x14ac:dyDescent="0.25">
      <c r="A21" s="10" t="s">
        <v>64</v>
      </c>
      <c r="B21" s="11" t="s">
        <v>65</v>
      </c>
      <c r="C21" s="12">
        <v>890000000</v>
      </c>
      <c r="D21" s="12">
        <v>0</v>
      </c>
      <c r="E21" s="12">
        <v>0</v>
      </c>
      <c r="F21" s="12">
        <v>890000000</v>
      </c>
      <c r="G21" s="12">
        <v>0</v>
      </c>
      <c r="H21" s="12">
        <v>890000000</v>
      </c>
      <c r="I21" s="12">
        <v>0</v>
      </c>
      <c r="J21" s="12">
        <v>211076772</v>
      </c>
      <c r="K21" s="12">
        <v>211076772</v>
      </c>
      <c r="L21" s="12">
        <v>211076772</v>
      </c>
      <c r="M21" s="12">
        <v>211076772</v>
      </c>
      <c r="N21" s="14">
        <f t="shared" si="2"/>
        <v>0.23716491235955056</v>
      </c>
      <c r="O21" s="14">
        <f t="shared" si="3"/>
        <v>0.23716491235955056</v>
      </c>
    </row>
    <row r="22" spans="1:15" x14ac:dyDescent="0.25">
      <c r="A22" s="10" t="s">
        <v>66</v>
      </c>
      <c r="B22" s="11" t="s">
        <v>67</v>
      </c>
      <c r="C22" s="12">
        <v>1000000000</v>
      </c>
      <c r="D22" s="12">
        <v>0</v>
      </c>
      <c r="E22" s="12">
        <v>0</v>
      </c>
      <c r="F22" s="12">
        <v>1000000000</v>
      </c>
      <c r="G22" s="12">
        <v>0</v>
      </c>
      <c r="H22" s="12">
        <v>1000000000</v>
      </c>
      <c r="I22" s="12">
        <v>0</v>
      </c>
      <c r="J22" s="12">
        <v>216498921</v>
      </c>
      <c r="K22" s="12">
        <v>216498921</v>
      </c>
      <c r="L22" s="12">
        <v>216498921</v>
      </c>
      <c r="M22" s="12">
        <v>216498921</v>
      </c>
      <c r="N22" s="14">
        <f t="shared" si="2"/>
        <v>0.21649892100000001</v>
      </c>
      <c r="O22" s="14">
        <f t="shared" si="3"/>
        <v>0.21649892100000001</v>
      </c>
    </row>
    <row r="23" spans="1:15" x14ac:dyDescent="0.25">
      <c r="A23" s="10" t="s">
        <v>68</v>
      </c>
      <c r="B23" s="11" t="s">
        <v>69</v>
      </c>
      <c r="C23" s="12">
        <v>430000000</v>
      </c>
      <c r="D23" s="12">
        <v>0</v>
      </c>
      <c r="E23" s="12">
        <v>0</v>
      </c>
      <c r="F23" s="12">
        <v>430000000</v>
      </c>
      <c r="G23" s="12">
        <v>0</v>
      </c>
      <c r="H23" s="12">
        <v>430000000</v>
      </c>
      <c r="I23" s="12">
        <v>0</v>
      </c>
      <c r="J23" s="12">
        <v>94752600</v>
      </c>
      <c r="K23" s="12">
        <v>94752600</v>
      </c>
      <c r="L23" s="12">
        <v>94752600</v>
      </c>
      <c r="M23" s="12">
        <v>94752600</v>
      </c>
      <c r="N23" s="14">
        <f t="shared" si="2"/>
        <v>0.22035488372093023</v>
      </c>
      <c r="O23" s="14">
        <f t="shared" si="3"/>
        <v>0.22035488372093023</v>
      </c>
    </row>
    <row r="24" spans="1:15" ht="22.5" x14ac:dyDescent="0.25">
      <c r="A24" s="10" t="s">
        <v>70</v>
      </c>
      <c r="B24" s="11" t="s">
        <v>71</v>
      </c>
      <c r="C24" s="12">
        <v>70000000</v>
      </c>
      <c r="D24" s="12">
        <v>0</v>
      </c>
      <c r="E24" s="12">
        <v>0</v>
      </c>
      <c r="F24" s="12">
        <v>70000000</v>
      </c>
      <c r="G24" s="12">
        <v>0</v>
      </c>
      <c r="H24" s="12">
        <v>70000000</v>
      </c>
      <c r="I24" s="12">
        <v>0</v>
      </c>
      <c r="J24" s="12">
        <v>13180500</v>
      </c>
      <c r="K24" s="12">
        <v>13180500</v>
      </c>
      <c r="L24" s="12">
        <v>13180500</v>
      </c>
      <c r="M24" s="12">
        <v>13180500</v>
      </c>
      <c r="N24" s="14">
        <f t="shared" si="2"/>
        <v>0.18829285714285715</v>
      </c>
      <c r="O24" s="14">
        <f t="shared" si="3"/>
        <v>0.18829285714285715</v>
      </c>
    </row>
    <row r="25" spans="1:15" x14ac:dyDescent="0.25">
      <c r="A25" s="10" t="s">
        <v>72</v>
      </c>
      <c r="B25" s="11" t="s">
        <v>16</v>
      </c>
      <c r="C25" s="12">
        <v>350000000</v>
      </c>
      <c r="D25" s="12">
        <v>0</v>
      </c>
      <c r="E25" s="12">
        <v>0</v>
      </c>
      <c r="F25" s="12">
        <v>350000000</v>
      </c>
      <c r="G25" s="12">
        <v>0</v>
      </c>
      <c r="H25" s="12">
        <v>350000000</v>
      </c>
      <c r="I25" s="12">
        <v>0</v>
      </c>
      <c r="J25" s="12">
        <v>71063400</v>
      </c>
      <c r="K25" s="12">
        <v>71063400</v>
      </c>
      <c r="L25" s="12">
        <v>71063400</v>
      </c>
      <c r="M25" s="12">
        <v>71063400</v>
      </c>
      <c r="N25" s="14">
        <f t="shared" si="2"/>
        <v>0.20303828571428573</v>
      </c>
      <c r="O25" s="14">
        <f t="shared" si="3"/>
        <v>0.20303828571428573</v>
      </c>
    </row>
    <row r="26" spans="1:15" x14ac:dyDescent="0.25">
      <c r="A26" s="10" t="s">
        <v>73</v>
      </c>
      <c r="B26" s="11" t="s">
        <v>17</v>
      </c>
      <c r="C26" s="12">
        <v>70000000</v>
      </c>
      <c r="D26" s="12">
        <v>0</v>
      </c>
      <c r="E26" s="12">
        <v>0</v>
      </c>
      <c r="F26" s="12">
        <v>70000000</v>
      </c>
      <c r="G26" s="12">
        <v>0</v>
      </c>
      <c r="H26" s="12">
        <v>70000000</v>
      </c>
      <c r="I26" s="12">
        <v>0</v>
      </c>
      <c r="J26" s="12">
        <v>11861400</v>
      </c>
      <c r="K26" s="12">
        <v>11861400</v>
      </c>
      <c r="L26" s="12">
        <v>11861400</v>
      </c>
      <c r="M26" s="12">
        <v>11861400</v>
      </c>
      <c r="N26" s="14">
        <f t="shared" si="2"/>
        <v>0.16944857142857142</v>
      </c>
      <c r="O26" s="14">
        <f t="shared" si="3"/>
        <v>0.16944857142857142</v>
      </c>
    </row>
    <row r="27" spans="1:15" x14ac:dyDescent="0.25">
      <c r="A27" s="10" t="s">
        <v>74</v>
      </c>
      <c r="B27" s="11" t="s">
        <v>18</v>
      </c>
      <c r="C27" s="12">
        <v>70000000</v>
      </c>
      <c r="D27" s="12">
        <v>0</v>
      </c>
      <c r="E27" s="12">
        <v>0</v>
      </c>
      <c r="F27" s="12">
        <v>70000000</v>
      </c>
      <c r="G27" s="12">
        <v>0</v>
      </c>
      <c r="H27" s="12">
        <v>70000000</v>
      </c>
      <c r="I27" s="12">
        <v>0</v>
      </c>
      <c r="J27" s="12">
        <v>11861400</v>
      </c>
      <c r="K27" s="12">
        <v>11861400</v>
      </c>
      <c r="L27" s="12">
        <v>11861400</v>
      </c>
      <c r="M27" s="12">
        <v>11861400</v>
      </c>
      <c r="N27" s="14">
        <f t="shared" si="2"/>
        <v>0.16944857142857142</v>
      </c>
      <c r="O27" s="14">
        <f t="shared" si="3"/>
        <v>0.16944857142857142</v>
      </c>
    </row>
    <row r="28" spans="1:15" ht="22.5" x14ac:dyDescent="0.25">
      <c r="A28" s="10" t="s">
        <v>75</v>
      </c>
      <c r="B28" s="11" t="s">
        <v>76</v>
      </c>
      <c r="C28" s="12">
        <v>130000000</v>
      </c>
      <c r="D28" s="12">
        <v>0</v>
      </c>
      <c r="E28" s="12">
        <v>0</v>
      </c>
      <c r="F28" s="12">
        <v>130000000</v>
      </c>
      <c r="G28" s="12">
        <v>0</v>
      </c>
      <c r="H28" s="12">
        <v>130000000</v>
      </c>
      <c r="I28" s="12">
        <v>0</v>
      </c>
      <c r="J28" s="12">
        <v>23704300</v>
      </c>
      <c r="K28" s="12">
        <v>23704300</v>
      </c>
      <c r="L28" s="12">
        <v>23704300</v>
      </c>
      <c r="M28" s="12">
        <v>23704300</v>
      </c>
      <c r="N28" s="14">
        <f t="shared" si="2"/>
        <v>0.18234076923076922</v>
      </c>
      <c r="O28" s="14">
        <f t="shared" si="3"/>
        <v>0.18234076923076922</v>
      </c>
    </row>
    <row r="29" spans="1:15" ht="22.5" x14ac:dyDescent="0.25">
      <c r="A29" s="15" t="s">
        <v>77</v>
      </c>
      <c r="B29" s="16" t="s">
        <v>78</v>
      </c>
      <c r="C29" s="17">
        <f>SUM(C30:C34)</f>
        <v>818591000</v>
      </c>
      <c r="D29" s="17">
        <f t="shared" ref="D29:E29" si="11">SUM(D30:D34)</f>
        <v>0</v>
      </c>
      <c r="E29" s="17">
        <f t="shared" si="11"/>
        <v>0</v>
      </c>
      <c r="F29" s="18">
        <f t="shared" si="4"/>
        <v>818591000</v>
      </c>
      <c r="G29" s="17">
        <f t="shared" ref="G29:H29" si="12">SUM(G30:G34)</f>
        <v>0</v>
      </c>
      <c r="H29" s="17">
        <f t="shared" si="12"/>
        <v>818591000</v>
      </c>
      <c r="I29" s="18">
        <f>+F29-G29-H29</f>
        <v>0</v>
      </c>
      <c r="J29" s="17">
        <f t="shared" ref="J29" si="13">SUM(J30:J34)</f>
        <v>237306740</v>
      </c>
      <c r="K29" s="17">
        <f t="shared" ref="K29:M29" si="14">SUM(K30:K34)</f>
        <v>237306740</v>
      </c>
      <c r="L29" s="17">
        <f t="shared" si="14"/>
        <v>237306740</v>
      </c>
      <c r="M29" s="17">
        <f t="shared" si="14"/>
        <v>237306740</v>
      </c>
      <c r="N29" s="19">
        <f t="shared" si="2"/>
        <v>0.28989659060507628</v>
      </c>
      <c r="O29" s="19">
        <f t="shared" si="3"/>
        <v>0.28989659060507628</v>
      </c>
    </row>
    <row r="30" spans="1:15" x14ac:dyDescent="0.25">
      <c r="A30" s="10" t="s">
        <v>79</v>
      </c>
      <c r="B30" s="11" t="s">
        <v>80</v>
      </c>
      <c r="C30" s="12">
        <v>248591000</v>
      </c>
      <c r="D30" s="12">
        <v>0</v>
      </c>
      <c r="E30" s="12">
        <v>0</v>
      </c>
      <c r="F30" s="12">
        <v>248591000</v>
      </c>
      <c r="G30" s="12">
        <v>0</v>
      </c>
      <c r="H30" s="12">
        <v>248591000</v>
      </c>
      <c r="I30" s="12">
        <v>0</v>
      </c>
      <c r="J30" s="12">
        <v>64418397</v>
      </c>
      <c r="K30" s="12">
        <v>64418397</v>
      </c>
      <c r="L30" s="12">
        <v>64418397</v>
      </c>
      <c r="M30" s="12">
        <v>64418397</v>
      </c>
      <c r="N30" s="14">
        <f t="shared" si="2"/>
        <v>0.25913406760502189</v>
      </c>
      <c r="O30" s="14">
        <f t="shared" si="3"/>
        <v>0.25913406760502189</v>
      </c>
    </row>
    <row r="31" spans="1:15" x14ac:dyDescent="0.25">
      <c r="A31" s="10" t="s">
        <v>81</v>
      </c>
      <c r="B31" s="11" t="s">
        <v>82</v>
      </c>
      <c r="C31" s="12">
        <v>100000000</v>
      </c>
      <c r="D31" s="12">
        <v>0</v>
      </c>
      <c r="E31" s="12">
        <v>0</v>
      </c>
      <c r="F31" s="12">
        <v>100000000</v>
      </c>
      <c r="G31" s="12">
        <v>0</v>
      </c>
      <c r="H31" s="12">
        <v>100000000</v>
      </c>
      <c r="I31" s="12">
        <v>0</v>
      </c>
      <c r="J31" s="12">
        <v>53128375</v>
      </c>
      <c r="K31" s="12">
        <v>53128375</v>
      </c>
      <c r="L31" s="12">
        <v>53128375</v>
      </c>
      <c r="M31" s="12">
        <v>53128375</v>
      </c>
      <c r="N31" s="14">
        <f t="shared" si="2"/>
        <v>0.53128375000000005</v>
      </c>
      <c r="O31" s="14">
        <f t="shared" si="3"/>
        <v>0.53128375000000005</v>
      </c>
    </row>
    <row r="32" spans="1:15" x14ac:dyDescent="0.25">
      <c r="A32" s="10" t="s">
        <v>83</v>
      </c>
      <c r="B32" s="11" t="s">
        <v>84</v>
      </c>
      <c r="C32" s="12">
        <v>40000000</v>
      </c>
      <c r="D32" s="12">
        <v>0</v>
      </c>
      <c r="E32" s="12">
        <v>0</v>
      </c>
      <c r="F32" s="12">
        <v>40000000</v>
      </c>
      <c r="G32" s="12">
        <v>0</v>
      </c>
      <c r="H32" s="12">
        <v>40000000</v>
      </c>
      <c r="I32" s="12">
        <v>0</v>
      </c>
      <c r="J32" s="12">
        <v>9268976</v>
      </c>
      <c r="K32" s="12">
        <v>9268976</v>
      </c>
      <c r="L32" s="12">
        <v>9268976</v>
      </c>
      <c r="M32" s="12">
        <v>9268976</v>
      </c>
      <c r="N32" s="14">
        <f t="shared" si="2"/>
        <v>0.2317244</v>
      </c>
      <c r="O32" s="14">
        <f t="shared" si="3"/>
        <v>0.2317244</v>
      </c>
    </row>
    <row r="33" spans="1:15" x14ac:dyDescent="0.25">
      <c r="A33" s="10" t="s">
        <v>85</v>
      </c>
      <c r="B33" s="11" t="s">
        <v>86</v>
      </c>
      <c r="C33" s="12">
        <v>320000000</v>
      </c>
      <c r="D33" s="12">
        <v>0</v>
      </c>
      <c r="E33" s="12">
        <v>0</v>
      </c>
      <c r="F33" s="12">
        <v>320000000</v>
      </c>
      <c r="G33" s="12">
        <v>0</v>
      </c>
      <c r="H33" s="12">
        <v>320000000</v>
      </c>
      <c r="I33" s="12">
        <v>0</v>
      </c>
      <c r="J33" s="12">
        <v>87608543</v>
      </c>
      <c r="K33" s="12">
        <v>87608543</v>
      </c>
      <c r="L33" s="12">
        <v>87608543</v>
      </c>
      <c r="M33" s="12">
        <v>87608543</v>
      </c>
      <c r="N33" s="14">
        <f t="shared" si="2"/>
        <v>0.273776696875</v>
      </c>
      <c r="O33" s="14">
        <f t="shared" si="3"/>
        <v>0.273776696875</v>
      </c>
    </row>
    <row r="34" spans="1:15" x14ac:dyDescent="0.25">
      <c r="A34" s="10" t="s">
        <v>87</v>
      </c>
      <c r="B34" s="11" t="s">
        <v>88</v>
      </c>
      <c r="C34" s="12">
        <v>110000000</v>
      </c>
      <c r="D34" s="12">
        <v>0</v>
      </c>
      <c r="E34" s="12">
        <v>0</v>
      </c>
      <c r="F34" s="12">
        <v>110000000</v>
      </c>
      <c r="G34" s="12">
        <v>0</v>
      </c>
      <c r="H34" s="12">
        <v>110000000</v>
      </c>
      <c r="I34" s="12">
        <v>0</v>
      </c>
      <c r="J34" s="12">
        <v>22882449</v>
      </c>
      <c r="K34" s="12">
        <v>22882449</v>
      </c>
      <c r="L34" s="12">
        <v>22882449</v>
      </c>
      <c r="M34" s="12">
        <v>22882449</v>
      </c>
      <c r="N34" s="14">
        <f t="shared" si="2"/>
        <v>0.20802226363636364</v>
      </c>
      <c r="O34" s="14">
        <f t="shared" si="3"/>
        <v>0.20802226363636364</v>
      </c>
    </row>
    <row r="35" spans="1:15" ht="22.5" x14ac:dyDescent="0.25">
      <c r="A35" s="10" t="s">
        <v>148</v>
      </c>
      <c r="B35" s="11" t="s">
        <v>89</v>
      </c>
      <c r="C35" s="12">
        <v>789551000</v>
      </c>
      <c r="D35" s="12">
        <v>0</v>
      </c>
      <c r="E35" s="12">
        <v>0</v>
      </c>
      <c r="F35" s="13">
        <v>789551000</v>
      </c>
      <c r="G35" s="12">
        <v>789551000</v>
      </c>
      <c r="H35" s="12">
        <v>0</v>
      </c>
      <c r="I35" s="13">
        <v>0</v>
      </c>
      <c r="J35" s="12">
        <v>0</v>
      </c>
      <c r="K35" s="12">
        <v>0</v>
      </c>
      <c r="L35" s="12">
        <v>0</v>
      </c>
      <c r="M35" s="12">
        <v>0</v>
      </c>
      <c r="N35" s="14">
        <f t="shared" si="2"/>
        <v>0</v>
      </c>
      <c r="O35" s="14">
        <f t="shared" si="3"/>
        <v>0</v>
      </c>
    </row>
    <row r="36" spans="1:15" ht="15" customHeight="1" x14ac:dyDescent="0.25">
      <c r="A36" s="73" t="s">
        <v>23</v>
      </c>
      <c r="B36" s="73"/>
      <c r="C36" s="7">
        <f>+C37+C40</f>
        <v>10288300000</v>
      </c>
      <c r="D36" s="7">
        <f>+D37+D40</f>
        <v>307976988</v>
      </c>
      <c r="E36" s="7">
        <f t="shared" ref="E36:M36" si="15">+E37+E40</f>
        <v>307976988</v>
      </c>
      <c r="F36" s="7">
        <f>+F37+F40</f>
        <v>10288300000</v>
      </c>
      <c r="G36" s="7">
        <f t="shared" si="15"/>
        <v>0</v>
      </c>
      <c r="H36" s="7">
        <f>+H37+H40</f>
        <v>6951700175.0299997</v>
      </c>
      <c r="I36" s="7">
        <f t="shared" si="15"/>
        <v>3336599824.9700003</v>
      </c>
      <c r="J36" s="7">
        <f t="shared" si="15"/>
        <v>5927963876.4299994</v>
      </c>
      <c r="K36" s="7">
        <f t="shared" si="15"/>
        <v>2380166942</v>
      </c>
      <c r="L36" s="7">
        <f t="shared" si="15"/>
        <v>2380166942</v>
      </c>
      <c r="M36" s="7">
        <f t="shared" si="15"/>
        <v>2356344826</v>
      </c>
      <c r="N36" s="8">
        <f t="shared" si="2"/>
        <v>0.57618497481896902</v>
      </c>
      <c r="O36" s="9">
        <f t="shared" si="3"/>
        <v>0.23134696130556068</v>
      </c>
    </row>
    <row r="37" spans="1:15" x14ac:dyDescent="0.25">
      <c r="A37" s="15" t="s">
        <v>90</v>
      </c>
      <c r="B37" s="16" t="s">
        <v>91</v>
      </c>
      <c r="C37" s="17">
        <f>+C38</f>
        <v>60000000</v>
      </c>
      <c r="D37" s="17">
        <f t="shared" ref="D37:E37" si="16">+D38</f>
        <v>0</v>
      </c>
      <c r="E37" s="17">
        <f t="shared" si="16"/>
        <v>13976988</v>
      </c>
      <c r="F37" s="18">
        <f t="shared" ref="F37:F50" si="17">+C37+D37-E37</f>
        <v>46023012</v>
      </c>
      <c r="G37" s="17">
        <f t="shared" ref="G37:H37" si="18">+G38</f>
        <v>0</v>
      </c>
      <c r="H37" s="17">
        <f t="shared" si="18"/>
        <v>46023012</v>
      </c>
      <c r="I37" s="18">
        <f t="shared" ref="I37:I50" si="19">+F37-G37-H37</f>
        <v>0</v>
      </c>
      <c r="J37" s="17">
        <f t="shared" ref="J37:M37" si="20">+J38</f>
        <v>46023012</v>
      </c>
      <c r="K37" s="17">
        <f t="shared" si="20"/>
        <v>0</v>
      </c>
      <c r="L37" s="17">
        <f t="shared" si="20"/>
        <v>0</v>
      </c>
      <c r="M37" s="17">
        <f t="shared" si="20"/>
        <v>0</v>
      </c>
      <c r="N37" s="19">
        <f t="shared" si="2"/>
        <v>1</v>
      </c>
      <c r="O37" s="19">
        <f t="shared" si="3"/>
        <v>0</v>
      </c>
    </row>
    <row r="38" spans="1:15" x14ac:dyDescent="0.25">
      <c r="A38" s="15" t="s">
        <v>92</v>
      </c>
      <c r="B38" s="16" t="s">
        <v>93</v>
      </c>
      <c r="C38" s="17">
        <f>SUM(C39:C39)</f>
        <v>60000000</v>
      </c>
      <c r="D38" s="17">
        <f>SUM(D39:D39)</f>
        <v>0</v>
      </c>
      <c r="E38" s="17">
        <f>SUM(E39:E39)</f>
        <v>13976988</v>
      </c>
      <c r="F38" s="18">
        <f t="shared" si="17"/>
        <v>46023012</v>
      </c>
      <c r="G38" s="17">
        <f>SUM(G39:G39)</f>
        <v>0</v>
      </c>
      <c r="H38" s="17">
        <f>SUM(H39:H39)</f>
        <v>46023012</v>
      </c>
      <c r="I38" s="18">
        <f t="shared" si="19"/>
        <v>0</v>
      </c>
      <c r="J38" s="17">
        <f>SUM(J39:J39)</f>
        <v>46023012</v>
      </c>
      <c r="K38" s="17">
        <f>SUM(K39:K39)</f>
        <v>0</v>
      </c>
      <c r="L38" s="17">
        <f>SUM(L39:L39)</f>
        <v>0</v>
      </c>
      <c r="M38" s="17">
        <f>SUM(M39:M39)</f>
        <v>0</v>
      </c>
      <c r="N38" s="19">
        <f t="shared" si="2"/>
        <v>1</v>
      </c>
      <c r="O38" s="19">
        <f t="shared" si="3"/>
        <v>0</v>
      </c>
    </row>
    <row r="39" spans="1:15" ht="22.5" x14ac:dyDescent="0.25">
      <c r="A39" s="10" t="s">
        <v>222</v>
      </c>
      <c r="B39" s="11" t="s">
        <v>223</v>
      </c>
      <c r="C39" s="12">
        <v>60000000</v>
      </c>
      <c r="D39" s="12">
        <v>0</v>
      </c>
      <c r="E39" s="12">
        <v>13976988</v>
      </c>
      <c r="F39" s="12">
        <v>46023012</v>
      </c>
      <c r="G39" s="12">
        <v>0</v>
      </c>
      <c r="H39" s="12">
        <v>46023012</v>
      </c>
      <c r="I39" s="12">
        <v>0</v>
      </c>
      <c r="J39" s="12">
        <v>46023012</v>
      </c>
      <c r="K39" s="12">
        <v>0</v>
      </c>
      <c r="L39" s="12">
        <v>0</v>
      </c>
      <c r="M39" s="12">
        <v>0</v>
      </c>
      <c r="N39" s="14">
        <f t="shared" si="2"/>
        <v>1</v>
      </c>
      <c r="O39" s="14">
        <f t="shared" si="3"/>
        <v>0</v>
      </c>
    </row>
    <row r="40" spans="1:15" x14ac:dyDescent="0.25">
      <c r="A40" s="15" t="s">
        <v>94</v>
      </c>
      <c r="B40" s="16" t="s">
        <v>95</v>
      </c>
      <c r="C40" s="17">
        <f>+C41+C50</f>
        <v>10228300000</v>
      </c>
      <c r="D40" s="17">
        <f t="shared" ref="D40:E40" si="21">+D41+D50</f>
        <v>307976988</v>
      </c>
      <c r="E40" s="17">
        <f t="shared" si="21"/>
        <v>294000000</v>
      </c>
      <c r="F40" s="18">
        <f t="shared" si="17"/>
        <v>10242276988</v>
      </c>
      <c r="G40" s="17">
        <f t="shared" ref="G40:H40" si="22">+G41+G50</f>
        <v>0</v>
      </c>
      <c r="H40" s="17">
        <f t="shared" si="22"/>
        <v>6905677163.0299997</v>
      </c>
      <c r="I40" s="18">
        <f t="shared" si="19"/>
        <v>3336599824.9700003</v>
      </c>
      <c r="J40" s="17">
        <f t="shared" ref="J40:M40" si="23">+J41+J50</f>
        <v>5881940864.4299994</v>
      </c>
      <c r="K40" s="17">
        <f t="shared" si="23"/>
        <v>2380166942</v>
      </c>
      <c r="L40" s="17">
        <f t="shared" si="23"/>
        <v>2380166942</v>
      </c>
      <c r="M40" s="17">
        <f t="shared" si="23"/>
        <v>2356344826</v>
      </c>
      <c r="N40" s="19">
        <f t="shared" si="2"/>
        <v>0.57428058929878256</v>
      </c>
      <c r="O40" s="19">
        <f t="shared" si="3"/>
        <v>0.23238650397647301</v>
      </c>
    </row>
    <row r="41" spans="1:15" x14ac:dyDescent="0.25">
      <c r="A41" s="15" t="s">
        <v>96</v>
      </c>
      <c r="B41" s="16" t="s">
        <v>97</v>
      </c>
      <c r="C41" s="17">
        <f>SUM(C42:C49)</f>
        <v>984300000</v>
      </c>
      <c r="D41" s="17">
        <f t="shared" ref="D41:H41" si="24">SUM(D42:D49)</f>
        <v>5000000</v>
      </c>
      <c r="E41" s="17">
        <f t="shared" si="24"/>
        <v>0</v>
      </c>
      <c r="F41" s="18">
        <f>+C41+D41-E41</f>
        <v>989300000</v>
      </c>
      <c r="G41" s="17">
        <f t="shared" si="24"/>
        <v>0</v>
      </c>
      <c r="H41" s="17">
        <f t="shared" si="24"/>
        <v>298000573.14999998</v>
      </c>
      <c r="I41" s="18">
        <f t="shared" si="19"/>
        <v>691299426.85000002</v>
      </c>
      <c r="J41" s="17">
        <f t="shared" ref="J41" si="25">SUM(J42:J49)</f>
        <v>273000573.14999998</v>
      </c>
      <c r="K41" s="17">
        <f t="shared" ref="K41:M41" si="26">SUM(K42:K49)</f>
        <v>2562848.2599999998</v>
      </c>
      <c r="L41" s="17">
        <f t="shared" si="26"/>
        <v>2562848.2599999998</v>
      </c>
      <c r="M41" s="17">
        <f t="shared" si="26"/>
        <v>2562848.2599999998</v>
      </c>
      <c r="N41" s="19">
        <f t="shared" si="2"/>
        <v>0.27595327317295054</v>
      </c>
      <c r="O41" s="19">
        <f t="shared" si="3"/>
        <v>2.5905673304356613E-3</v>
      </c>
    </row>
    <row r="42" spans="1:15" ht="33.75" x14ac:dyDescent="0.25">
      <c r="A42" s="10" t="s">
        <v>226</v>
      </c>
      <c r="B42" s="11" t="s">
        <v>227</v>
      </c>
      <c r="C42" s="12">
        <v>1000000</v>
      </c>
      <c r="D42" s="12">
        <v>0</v>
      </c>
      <c r="E42" s="12">
        <v>0</v>
      </c>
      <c r="F42" s="12">
        <v>1000000</v>
      </c>
      <c r="G42" s="12">
        <v>0</v>
      </c>
      <c r="H42" s="12">
        <v>0</v>
      </c>
      <c r="I42" s="12">
        <v>1000000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</row>
    <row r="43" spans="1:15" x14ac:dyDescent="0.25">
      <c r="A43" s="10" t="s">
        <v>228</v>
      </c>
      <c r="B43" s="11" t="s">
        <v>229</v>
      </c>
      <c r="C43" s="12">
        <v>14000000</v>
      </c>
      <c r="D43" s="12">
        <v>5000000</v>
      </c>
      <c r="E43" s="12">
        <v>0</v>
      </c>
      <c r="F43" s="12">
        <v>19000000</v>
      </c>
      <c r="G43" s="12">
        <v>0</v>
      </c>
      <c r="H43" s="12">
        <v>13335813.15</v>
      </c>
      <c r="I43" s="12">
        <v>5664186.8499999996</v>
      </c>
      <c r="J43" s="12">
        <v>13335813.15</v>
      </c>
      <c r="K43" s="12">
        <v>0</v>
      </c>
      <c r="L43" s="12">
        <v>0</v>
      </c>
      <c r="M43" s="12">
        <v>0</v>
      </c>
      <c r="N43" s="14">
        <f t="shared" si="2"/>
        <v>0.70188490263157899</v>
      </c>
      <c r="O43" s="14">
        <f t="shared" si="3"/>
        <v>0</v>
      </c>
    </row>
    <row r="44" spans="1:15" ht="22.5" x14ac:dyDescent="0.25">
      <c r="A44" s="10" t="s">
        <v>230</v>
      </c>
      <c r="B44" s="11" t="s">
        <v>231</v>
      </c>
      <c r="C44" s="12">
        <v>25000000</v>
      </c>
      <c r="D44" s="12">
        <v>0</v>
      </c>
      <c r="E44" s="12">
        <v>0</v>
      </c>
      <c r="F44" s="12">
        <v>25000000</v>
      </c>
      <c r="G44" s="12">
        <v>0</v>
      </c>
      <c r="H44" s="12">
        <v>24408269</v>
      </c>
      <c r="I44" s="12">
        <v>591731</v>
      </c>
      <c r="J44" s="12">
        <v>24408269</v>
      </c>
      <c r="K44" s="12">
        <v>0</v>
      </c>
      <c r="L44" s="12">
        <v>0</v>
      </c>
      <c r="M44" s="12">
        <v>0</v>
      </c>
      <c r="N44" s="14">
        <f t="shared" si="2"/>
        <v>0.97633075999999996</v>
      </c>
      <c r="O44" s="14">
        <f t="shared" si="3"/>
        <v>0</v>
      </c>
    </row>
    <row r="45" spans="1:15" ht="22.5" x14ac:dyDescent="0.25">
      <c r="A45" s="10" t="s">
        <v>232</v>
      </c>
      <c r="B45" s="11" t="s">
        <v>233</v>
      </c>
      <c r="C45" s="12">
        <v>31000000</v>
      </c>
      <c r="D45" s="12">
        <v>0</v>
      </c>
      <c r="E45" s="12">
        <v>0</v>
      </c>
      <c r="F45" s="12">
        <v>31000000</v>
      </c>
      <c r="G45" s="12">
        <v>0</v>
      </c>
      <c r="H45" s="12">
        <v>17381546</v>
      </c>
      <c r="I45" s="12">
        <v>13618454</v>
      </c>
      <c r="J45" s="12">
        <v>17381546</v>
      </c>
      <c r="K45" s="12">
        <v>2562848.2599999998</v>
      </c>
      <c r="L45" s="12">
        <v>2562848.2599999998</v>
      </c>
      <c r="M45" s="12">
        <v>2562848.2599999998</v>
      </c>
      <c r="N45" s="14">
        <f t="shared" si="2"/>
        <v>0.5606950322580645</v>
      </c>
      <c r="O45" s="14">
        <f t="shared" si="3"/>
        <v>8.2672524516129026E-2</v>
      </c>
    </row>
    <row r="46" spans="1:15" ht="22.5" x14ac:dyDescent="0.25">
      <c r="A46" s="10" t="s">
        <v>316</v>
      </c>
      <c r="B46" s="11" t="s">
        <v>317</v>
      </c>
      <c r="C46" s="12">
        <v>50000000</v>
      </c>
      <c r="D46" s="12">
        <v>0</v>
      </c>
      <c r="E46" s="12">
        <v>0</v>
      </c>
      <c r="F46" s="12">
        <v>50000000</v>
      </c>
      <c r="G46" s="12">
        <v>0</v>
      </c>
      <c r="H46" s="12">
        <v>7874945</v>
      </c>
      <c r="I46" s="12">
        <v>42125055</v>
      </c>
      <c r="J46" s="12">
        <v>7874945</v>
      </c>
      <c r="K46" s="12">
        <v>0</v>
      </c>
      <c r="L46" s="12">
        <v>0</v>
      </c>
      <c r="M46" s="12">
        <v>0</v>
      </c>
      <c r="N46" s="14">
        <f t="shared" si="2"/>
        <v>0.1574989</v>
      </c>
      <c r="O46" s="14">
        <f t="shared" si="3"/>
        <v>0</v>
      </c>
    </row>
    <row r="47" spans="1:15" x14ac:dyDescent="0.25">
      <c r="A47" s="10" t="s">
        <v>234</v>
      </c>
      <c r="B47" s="11" t="s">
        <v>235</v>
      </c>
      <c r="C47" s="12">
        <v>5300000</v>
      </c>
      <c r="D47" s="12">
        <v>0</v>
      </c>
      <c r="E47" s="12">
        <v>0</v>
      </c>
      <c r="F47" s="12">
        <v>5300000</v>
      </c>
      <c r="G47" s="12">
        <v>0</v>
      </c>
      <c r="H47" s="12">
        <v>0</v>
      </c>
      <c r="I47" s="12">
        <v>5300000</v>
      </c>
      <c r="J47" s="12">
        <v>0</v>
      </c>
      <c r="K47" s="12">
        <v>0</v>
      </c>
      <c r="L47" s="12">
        <v>0</v>
      </c>
      <c r="M47" s="12">
        <v>0</v>
      </c>
      <c r="N47" s="14">
        <f t="shared" si="2"/>
        <v>0</v>
      </c>
      <c r="O47" s="14">
        <f t="shared" si="3"/>
        <v>0</v>
      </c>
    </row>
    <row r="48" spans="1:15" ht="22.5" x14ac:dyDescent="0.25">
      <c r="A48" s="10" t="s">
        <v>236</v>
      </c>
      <c r="B48" s="11" t="s">
        <v>223</v>
      </c>
      <c r="C48" s="12">
        <v>58000000</v>
      </c>
      <c r="D48" s="12">
        <v>0</v>
      </c>
      <c r="E48" s="12">
        <v>0</v>
      </c>
      <c r="F48" s="12">
        <v>58000000</v>
      </c>
      <c r="G48" s="12">
        <v>0</v>
      </c>
      <c r="H48" s="12">
        <v>0</v>
      </c>
      <c r="I48" s="12">
        <v>58000000</v>
      </c>
      <c r="J48" s="12">
        <v>0</v>
      </c>
      <c r="K48" s="12">
        <v>0</v>
      </c>
      <c r="L48" s="12">
        <v>0</v>
      </c>
      <c r="M48" s="12">
        <v>0</v>
      </c>
      <c r="N48" s="14">
        <f t="shared" si="2"/>
        <v>0</v>
      </c>
      <c r="O48" s="14">
        <f t="shared" si="3"/>
        <v>0</v>
      </c>
    </row>
    <row r="49" spans="1:15" ht="22.5" x14ac:dyDescent="0.25">
      <c r="A49" s="10" t="s">
        <v>237</v>
      </c>
      <c r="B49" s="11" t="s">
        <v>238</v>
      </c>
      <c r="C49" s="12">
        <v>800000000</v>
      </c>
      <c r="D49" s="12">
        <v>0</v>
      </c>
      <c r="E49" s="12">
        <v>0</v>
      </c>
      <c r="F49" s="12">
        <v>800000000</v>
      </c>
      <c r="G49" s="12">
        <v>0</v>
      </c>
      <c r="H49" s="12">
        <v>235000000</v>
      </c>
      <c r="I49" s="12">
        <v>565000000</v>
      </c>
      <c r="J49" s="12">
        <v>210000000</v>
      </c>
      <c r="K49" s="12">
        <v>0</v>
      </c>
      <c r="L49" s="12">
        <v>0</v>
      </c>
      <c r="M49" s="12">
        <v>0</v>
      </c>
      <c r="N49" s="14">
        <f t="shared" si="2"/>
        <v>0.26250000000000001</v>
      </c>
      <c r="O49" s="14">
        <f t="shared" si="3"/>
        <v>0</v>
      </c>
    </row>
    <row r="50" spans="1:15" x14ac:dyDescent="0.25">
      <c r="A50" s="15" t="s">
        <v>98</v>
      </c>
      <c r="B50" s="16" t="s">
        <v>99</v>
      </c>
      <c r="C50" s="17">
        <f>SUM(C51:C67)</f>
        <v>9244000000</v>
      </c>
      <c r="D50" s="17">
        <f>SUM(D51:D67)</f>
        <v>302976988</v>
      </c>
      <c r="E50" s="17">
        <f>SUM(E51:E67)</f>
        <v>294000000</v>
      </c>
      <c r="F50" s="18">
        <f t="shared" si="17"/>
        <v>9252976988</v>
      </c>
      <c r="G50" s="17">
        <f>SUM(G51:G67)</f>
        <v>0</v>
      </c>
      <c r="H50" s="17">
        <f>SUM(H51:H67)</f>
        <v>6607676589.8800001</v>
      </c>
      <c r="I50" s="18">
        <f t="shared" si="19"/>
        <v>2645300398.1199999</v>
      </c>
      <c r="J50" s="17">
        <f>SUM(J51:J67)</f>
        <v>5608940291.2799997</v>
      </c>
      <c r="K50" s="17">
        <f>SUM(K51:K67)</f>
        <v>2377604093.7399998</v>
      </c>
      <c r="L50" s="17">
        <f>SUM(L51:L67)</f>
        <v>2377604093.7399998</v>
      </c>
      <c r="M50" s="17">
        <f>SUM(M51:M67)</f>
        <v>2353781977.7399998</v>
      </c>
      <c r="N50" s="19">
        <f t="shared" si="2"/>
        <v>0.6061768335265636</v>
      </c>
      <c r="O50" s="19">
        <f t="shared" si="3"/>
        <v>0.25695558270851282</v>
      </c>
    </row>
    <row r="51" spans="1:15" ht="22.5" x14ac:dyDescent="0.25">
      <c r="A51" s="10" t="s">
        <v>239</v>
      </c>
      <c r="B51" s="11" t="s">
        <v>240</v>
      </c>
      <c r="C51" s="12">
        <v>1000000</v>
      </c>
      <c r="D51" s="12">
        <v>0</v>
      </c>
      <c r="E51" s="12">
        <v>0</v>
      </c>
      <c r="F51" s="12">
        <v>1000000</v>
      </c>
      <c r="G51" s="12">
        <v>0</v>
      </c>
      <c r="H51" s="12">
        <v>1000000</v>
      </c>
      <c r="I51" s="12">
        <v>0</v>
      </c>
      <c r="J51" s="12">
        <v>139317</v>
      </c>
      <c r="K51" s="12">
        <v>139317</v>
      </c>
      <c r="L51" s="12">
        <v>139317</v>
      </c>
      <c r="M51" s="12">
        <v>139317</v>
      </c>
      <c r="N51" s="14">
        <f t="shared" si="2"/>
        <v>0.139317</v>
      </c>
      <c r="O51" s="14">
        <f t="shared" si="3"/>
        <v>0.139317</v>
      </c>
    </row>
    <row r="52" spans="1:15" x14ac:dyDescent="0.25">
      <c r="A52" s="10" t="s">
        <v>241</v>
      </c>
      <c r="B52" s="11" t="s">
        <v>242</v>
      </c>
      <c r="C52" s="12">
        <v>893000000</v>
      </c>
      <c r="D52" s="12">
        <v>0</v>
      </c>
      <c r="E52" s="12">
        <v>0</v>
      </c>
      <c r="F52" s="12">
        <v>893000000</v>
      </c>
      <c r="G52" s="12">
        <v>0</v>
      </c>
      <c r="H52" s="12">
        <v>498944015</v>
      </c>
      <c r="I52" s="12">
        <v>394055985</v>
      </c>
      <c r="J52" s="12">
        <v>498944015</v>
      </c>
      <c r="K52" s="12">
        <v>39900000</v>
      </c>
      <c r="L52" s="12">
        <v>39900000</v>
      </c>
      <c r="M52" s="12">
        <v>39900000</v>
      </c>
      <c r="N52" s="14">
        <f t="shared" si="2"/>
        <v>0.55872790033594621</v>
      </c>
      <c r="O52" s="14">
        <f t="shared" si="3"/>
        <v>4.4680851063829789E-2</v>
      </c>
    </row>
    <row r="53" spans="1:15" x14ac:dyDescent="0.25">
      <c r="A53" s="10" t="s">
        <v>309</v>
      </c>
      <c r="B53" s="11" t="s">
        <v>310</v>
      </c>
      <c r="C53" s="12">
        <v>1000000</v>
      </c>
      <c r="D53" s="12">
        <v>0</v>
      </c>
      <c r="E53" s="12">
        <v>0</v>
      </c>
      <c r="F53" s="12">
        <v>1000000</v>
      </c>
      <c r="G53" s="12">
        <v>0</v>
      </c>
      <c r="H53" s="12">
        <v>0</v>
      </c>
      <c r="I53" s="12">
        <v>1000000</v>
      </c>
      <c r="J53" s="12">
        <v>0</v>
      </c>
      <c r="K53" s="12">
        <v>0</v>
      </c>
      <c r="L53" s="12">
        <v>0</v>
      </c>
      <c r="M53" s="12">
        <v>0</v>
      </c>
      <c r="N53" s="14">
        <f t="shared" si="2"/>
        <v>0</v>
      </c>
      <c r="O53" s="14">
        <f t="shared" si="3"/>
        <v>0</v>
      </c>
    </row>
    <row r="54" spans="1:15" x14ac:dyDescent="0.25">
      <c r="A54" s="10" t="s">
        <v>243</v>
      </c>
      <c r="B54" s="11" t="s">
        <v>244</v>
      </c>
      <c r="C54" s="12">
        <v>28000000</v>
      </c>
      <c r="D54" s="12">
        <v>0</v>
      </c>
      <c r="E54" s="12">
        <v>0</v>
      </c>
      <c r="F54" s="12">
        <v>28000000</v>
      </c>
      <c r="G54" s="12">
        <v>0</v>
      </c>
      <c r="H54" s="12">
        <v>15757123</v>
      </c>
      <c r="I54" s="12">
        <v>12242877</v>
      </c>
      <c r="J54" s="12">
        <v>15757123</v>
      </c>
      <c r="K54" s="12">
        <v>203960</v>
      </c>
      <c r="L54" s="12">
        <v>203960</v>
      </c>
      <c r="M54" s="12">
        <v>203960</v>
      </c>
      <c r="N54" s="14">
        <f t="shared" si="2"/>
        <v>0.5627543928571429</v>
      </c>
      <c r="O54" s="14">
        <f t="shared" si="3"/>
        <v>7.2842857142857145E-3</v>
      </c>
    </row>
    <row r="55" spans="1:15" ht="22.5" x14ac:dyDescent="0.25">
      <c r="A55" s="10" t="s">
        <v>245</v>
      </c>
      <c r="B55" s="11" t="s">
        <v>246</v>
      </c>
      <c r="C55" s="12">
        <v>100000000</v>
      </c>
      <c r="D55" s="12">
        <v>0</v>
      </c>
      <c r="E55" s="12">
        <v>0</v>
      </c>
      <c r="F55" s="12">
        <v>100000000</v>
      </c>
      <c r="G55" s="12">
        <v>0</v>
      </c>
      <c r="H55" s="12">
        <v>100000000</v>
      </c>
      <c r="I55" s="12">
        <v>0</v>
      </c>
      <c r="J55" s="12">
        <v>18299880</v>
      </c>
      <c r="K55" s="12">
        <v>18299880</v>
      </c>
      <c r="L55" s="12">
        <v>18299880</v>
      </c>
      <c r="M55" s="12">
        <v>18299880</v>
      </c>
      <c r="N55" s="14">
        <f t="shared" si="2"/>
        <v>0.18299879999999999</v>
      </c>
      <c r="O55" s="14">
        <f t="shared" si="3"/>
        <v>0.18299879999999999</v>
      </c>
    </row>
    <row r="56" spans="1:15" x14ac:dyDescent="0.25">
      <c r="A56" s="10" t="s">
        <v>247</v>
      </c>
      <c r="B56" s="11" t="s">
        <v>248</v>
      </c>
      <c r="C56" s="12">
        <v>175000000</v>
      </c>
      <c r="D56" s="12">
        <v>1000000</v>
      </c>
      <c r="E56" s="12">
        <v>0</v>
      </c>
      <c r="F56" s="12">
        <v>176000000</v>
      </c>
      <c r="G56" s="12">
        <v>0</v>
      </c>
      <c r="H56" s="12">
        <v>175748848</v>
      </c>
      <c r="I56" s="12">
        <v>251152</v>
      </c>
      <c r="J56" s="12">
        <v>0</v>
      </c>
      <c r="K56" s="12">
        <v>0</v>
      </c>
      <c r="L56" s="12">
        <v>0</v>
      </c>
      <c r="M56" s="12">
        <v>0</v>
      </c>
      <c r="N56" s="14">
        <f t="shared" si="2"/>
        <v>0</v>
      </c>
      <c r="O56" s="14">
        <f t="shared" si="3"/>
        <v>0</v>
      </c>
    </row>
    <row r="57" spans="1:15" x14ac:dyDescent="0.25">
      <c r="A57" s="10" t="s">
        <v>249</v>
      </c>
      <c r="B57" s="11" t="s">
        <v>250</v>
      </c>
      <c r="C57" s="12">
        <v>3680000000</v>
      </c>
      <c r="D57" s="12">
        <v>0</v>
      </c>
      <c r="E57" s="12">
        <v>0</v>
      </c>
      <c r="F57" s="12">
        <v>3680000000</v>
      </c>
      <c r="G57" s="12">
        <v>0</v>
      </c>
      <c r="H57" s="12">
        <v>2094595965</v>
      </c>
      <c r="I57" s="12">
        <v>1585404035</v>
      </c>
      <c r="J57" s="12">
        <v>2094595965</v>
      </c>
      <c r="K57" s="12">
        <v>1993256126</v>
      </c>
      <c r="L57" s="12">
        <v>1993256126</v>
      </c>
      <c r="M57" s="12">
        <v>1993256126</v>
      </c>
      <c r="N57" s="14">
        <f t="shared" si="2"/>
        <v>0.56918368614130432</v>
      </c>
      <c r="O57" s="14">
        <f t="shared" si="3"/>
        <v>0.54164568641304345</v>
      </c>
    </row>
    <row r="58" spans="1:15" x14ac:dyDescent="0.25">
      <c r="A58" s="10" t="s">
        <v>251</v>
      </c>
      <c r="B58" s="11" t="s">
        <v>252</v>
      </c>
      <c r="C58" s="12">
        <v>984000000</v>
      </c>
      <c r="D58" s="12">
        <v>0</v>
      </c>
      <c r="E58" s="12">
        <v>0</v>
      </c>
      <c r="F58" s="12">
        <v>984000000</v>
      </c>
      <c r="G58" s="12">
        <v>0</v>
      </c>
      <c r="H58" s="12">
        <v>940862000</v>
      </c>
      <c r="I58" s="12">
        <v>43138000</v>
      </c>
      <c r="J58" s="12">
        <v>940862000</v>
      </c>
      <c r="K58" s="12">
        <v>142848390</v>
      </c>
      <c r="L58" s="12">
        <v>142848390</v>
      </c>
      <c r="M58" s="12">
        <v>138048390</v>
      </c>
      <c r="N58" s="14">
        <f t="shared" si="2"/>
        <v>0.95616056910569103</v>
      </c>
      <c r="O58" s="14">
        <f t="shared" si="3"/>
        <v>0.14517112804878049</v>
      </c>
    </row>
    <row r="59" spans="1:15" ht="22.5" x14ac:dyDescent="0.25">
      <c r="A59" s="10" t="s">
        <v>253</v>
      </c>
      <c r="B59" s="11" t="s">
        <v>254</v>
      </c>
      <c r="C59" s="12">
        <v>576000000</v>
      </c>
      <c r="D59" s="12">
        <v>0</v>
      </c>
      <c r="E59" s="12">
        <v>0</v>
      </c>
      <c r="F59" s="12">
        <v>576000000</v>
      </c>
      <c r="G59" s="12">
        <v>0</v>
      </c>
      <c r="H59" s="12">
        <v>389887453</v>
      </c>
      <c r="I59" s="12">
        <v>186112547</v>
      </c>
      <c r="J59" s="12">
        <v>389887453</v>
      </c>
      <c r="K59" s="12">
        <v>20696856.5</v>
      </c>
      <c r="L59" s="12">
        <v>20696856.5</v>
      </c>
      <c r="M59" s="12">
        <v>20696856.5</v>
      </c>
      <c r="N59" s="14">
        <f t="shared" si="2"/>
        <v>0.67688793923611112</v>
      </c>
      <c r="O59" s="14">
        <f t="shared" si="3"/>
        <v>3.5932042534722222E-2</v>
      </c>
    </row>
    <row r="60" spans="1:15" ht="22.5" x14ac:dyDescent="0.25">
      <c r="A60" s="10" t="s">
        <v>255</v>
      </c>
      <c r="B60" s="11" t="s">
        <v>256</v>
      </c>
      <c r="C60" s="12">
        <v>111000000</v>
      </c>
      <c r="D60" s="12">
        <v>0</v>
      </c>
      <c r="E60" s="12">
        <v>0</v>
      </c>
      <c r="F60" s="12">
        <v>111000000</v>
      </c>
      <c r="G60" s="12">
        <v>0</v>
      </c>
      <c r="H60" s="12">
        <v>95741700</v>
      </c>
      <c r="I60" s="12">
        <v>15258300</v>
      </c>
      <c r="J60" s="12">
        <v>36801528.399999999</v>
      </c>
      <c r="K60" s="12">
        <v>19022928.399999999</v>
      </c>
      <c r="L60" s="12">
        <v>19022928.399999999</v>
      </c>
      <c r="M60" s="12">
        <v>19022928.399999999</v>
      </c>
      <c r="N60" s="14">
        <f t="shared" si="2"/>
        <v>0.3315453009009009</v>
      </c>
      <c r="O60" s="14">
        <f t="shared" si="3"/>
        <v>0.17137773333333331</v>
      </c>
    </row>
    <row r="61" spans="1:15" x14ac:dyDescent="0.25">
      <c r="A61" s="10" t="s">
        <v>257</v>
      </c>
      <c r="B61" s="11" t="s">
        <v>258</v>
      </c>
      <c r="C61" s="12">
        <v>600000000</v>
      </c>
      <c r="D61" s="12">
        <v>301976988</v>
      </c>
      <c r="E61" s="12">
        <v>0</v>
      </c>
      <c r="F61" s="12">
        <v>901976988</v>
      </c>
      <c r="G61" s="12">
        <v>0</v>
      </c>
      <c r="H61" s="12">
        <v>790030691.88</v>
      </c>
      <c r="I61" s="12">
        <v>111946296.12</v>
      </c>
      <c r="J61" s="12">
        <v>359030691.88</v>
      </c>
      <c r="K61" s="12">
        <v>13226611.85</v>
      </c>
      <c r="L61" s="12">
        <v>13226611.85</v>
      </c>
      <c r="M61" s="12">
        <v>13226611.85</v>
      </c>
      <c r="N61" s="14">
        <f t="shared" si="2"/>
        <v>0.39804861615826498</v>
      </c>
      <c r="O61" s="14">
        <f t="shared" si="3"/>
        <v>1.4664023612540322E-2</v>
      </c>
    </row>
    <row r="62" spans="1:15" ht="22.5" x14ac:dyDescent="0.25">
      <c r="A62" s="10" t="s">
        <v>259</v>
      </c>
      <c r="B62" s="11" t="s">
        <v>260</v>
      </c>
      <c r="C62" s="12">
        <v>762000000</v>
      </c>
      <c r="D62" s="12">
        <v>0</v>
      </c>
      <c r="E62" s="12">
        <v>294000000</v>
      </c>
      <c r="F62" s="12">
        <v>468000000</v>
      </c>
      <c r="G62" s="12">
        <v>0</v>
      </c>
      <c r="H62" s="12">
        <v>297260794</v>
      </c>
      <c r="I62" s="12">
        <v>170739206</v>
      </c>
      <c r="J62" s="12">
        <v>266260794</v>
      </c>
      <c r="K62" s="12">
        <v>29496499.989999998</v>
      </c>
      <c r="L62" s="12">
        <v>29496499.989999998</v>
      </c>
      <c r="M62" s="12">
        <v>29496499.989999998</v>
      </c>
      <c r="N62" s="14">
        <f t="shared" si="2"/>
        <v>0.56893332051282053</v>
      </c>
      <c r="O62" s="14">
        <f t="shared" si="3"/>
        <v>6.3026709380341883E-2</v>
      </c>
    </row>
    <row r="63" spans="1:15" ht="33.75" x14ac:dyDescent="0.25">
      <c r="A63" s="10" t="s">
        <v>261</v>
      </c>
      <c r="B63" s="11" t="s">
        <v>262</v>
      </c>
      <c r="C63" s="12">
        <v>23000000</v>
      </c>
      <c r="D63" s="12">
        <v>0</v>
      </c>
      <c r="E63" s="12">
        <v>0</v>
      </c>
      <c r="F63" s="12">
        <v>23000000</v>
      </c>
      <c r="G63" s="12">
        <v>0</v>
      </c>
      <c r="H63" s="12">
        <v>23000000</v>
      </c>
      <c r="I63" s="12">
        <v>0</v>
      </c>
      <c r="J63" s="12">
        <v>23000000</v>
      </c>
      <c r="K63" s="12">
        <v>0</v>
      </c>
      <c r="L63" s="12">
        <v>0</v>
      </c>
      <c r="M63" s="12">
        <v>0</v>
      </c>
      <c r="N63" s="14">
        <f t="shared" si="2"/>
        <v>1</v>
      </c>
      <c r="O63" s="14">
        <f t="shared" si="3"/>
        <v>0</v>
      </c>
    </row>
    <row r="64" spans="1:15" ht="22.5" x14ac:dyDescent="0.25">
      <c r="A64" s="10" t="s">
        <v>265</v>
      </c>
      <c r="B64" s="11" t="s">
        <v>266</v>
      </c>
      <c r="C64" s="12">
        <v>65000000</v>
      </c>
      <c r="D64" s="12">
        <v>0</v>
      </c>
      <c r="E64" s="12">
        <v>0</v>
      </c>
      <c r="F64" s="12">
        <v>65000000</v>
      </c>
      <c r="G64" s="12">
        <v>0</v>
      </c>
      <c r="H64" s="12">
        <v>64848000</v>
      </c>
      <c r="I64" s="12">
        <v>152000</v>
      </c>
      <c r="J64" s="12">
        <v>64848000</v>
      </c>
      <c r="K64" s="12">
        <v>0</v>
      </c>
      <c r="L64" s="12">
        <v>0</v>
      </c>
      <c r="M64" s="12">
        <v>0</v>
      </c>
      <c r="N64" s="14">
        <f t="shared" si="2"/>
        <v>0.99766153846153849</v>
      </c>
      <c r="O64" s="14">
        <f t="shared" si="3"/>
        <v>0</v>
      </c>
    </row>
    <row r="65" spans="1:15" ht="33.75" x14ac:dyDescent="0.25">
      <c r="A65" s="10" t="s">
        <v>267</v>
      </c>
      <c r="B65" s="11" t="s">
        <v>268</v>
      </c>
      <c r="C65" s="12">
        <v>20000000</v>
      </c>
      <c r="D65" s="12">
        <v>0</v>
      </c>
      <c r="E65" s="12">
        <v>0</v>
      </c>
      <c r="F65" s="12">
        <v>20000000</v>
      </c>
      <c r="G65" s="12">
        <v>0</v>
      </c>
      <c r="H65" s="12">
        <v>20000000</v>
      </c>
      <c r="I65" s="12">
        <v>0</v>
      </c>
      <c r="J65" s="12">
        <v>377280</v>
      </c>
      <c r="K65" s="12">
        <v>377280</v>
      </c>
      <c r="L65" s="12">
        <v>377280</v>
      </c>
      <c r="M65" s="12">
        <v>377280</v>
      </c>
      <c r="N65" s="14">
        <f t="shared" si="2"/>
        <v>1.8863999999999999E-2</v>
      </c>
      <c r="O65" s="14">
        <f t="shared" si="3"/>
        <v>1.8863999999999999E-2</v>
      </c>
    </row>
    <row r="66" spans="1:15" ht="22.5" x14ac:dyDescent="0.25">
      <c r="A66" s="10" t="s">
        <v>269</v>
      </c>
      <c r="B66" s="11" t="s">
        <v>270</v>
      </c>
      <c r="C66" s="12">
        <v>885000000</v>
      </c>
      <c r="D66" s="12">
        <v>0</v>
      </c>
      <c r="E66" s="12">
        <v>0</v>
      </c>
      <c r="F66" s="12">
        <v>885000000</v>
      </c>
      <c r="G66" s="12">
        <v>0</v>
      </c>
      <c r="H66" s="12">
        <v>800000000</v>
      </c>
      <c r="I66" s="12">
        <v>85000000</v>
      </c>
      <c r="J66" s="12">
        <v>800000000</v>
      </c>
      <c r="K66" s="12">
        <v>0</v>
      </c>
      <c r="L66" s="12">
        <v>0</v>
      </c>
      <c r="M66" s="12">
        <v>0</v>
      </c>
      <c r="N66" s="14">
        <f t="shared" si="2"/>
        <v>0.903954802259887</v>
      </c>
      <c r="O66" s="14">
        <f t="shared" si="3"/>
        <v>0</v>
      </c>
    </row>
    <row r="67" spans="1:15" x14ac:dyDescent="0.25">
      <c r="A67" s="10" t="s">
        <v>100</v>
      </c>
      <c r="B67" s="11" t="s">
        <v>101</v>
      </c>
      <c r="C67" s="12">
        <v>340000000</v>
      </c>
      <c r="D67" s="12">
        <v>0</v>
      </c>
      <c r="E67" s="12">
        <v>0</v>
      </c>
      <c r="F67" s="12">
        <v>340000000</v>
      </c>
      <c r="G67" s="12">
        <v>0</v>
      </c>
      <c r="H67" s="12">
        <v>300000000</v>
      </c>
      <c r="I67" s="12">
        <v>40000000</v>
      </c>
      <c r="J67" s="12">
        <v>100136244</v>
      </c>
      <c r="K67" s="12">
        <v>100136244</v>
      </c>
      <c r="L67" s="12">
        <v>100136244</v>
      </c>
      <c r="M67" s="12">
        <v>81114128</v>
      </c>
      <c r="N67" s="14">
        <f t="shared" si="2"/>
        <v>0.29451836470588233</v>
      </c>
      <c r="O67" s="14">
        <f t="shared" si="3"/>
        <v>0.29451836470588233</v>
      </c>
    </row>
    <row r="68" spans="1:15" ht="15" customHeight="1" x14ac:dyDescent="0.25">
      <c r="A68" s="73" t="s">
        <v>24</v>
      </c>
      <c r="B68" s="73"/>
      <c r="C68" s="7">
        <f t="shared" ref="C68:M68" si="27">SUM(C69:C71)</f>
        <v>866000000</v>
      </c>
      <c r="D68" s="7">
        <f t="shared" si="27"/>
        <v>0</v>
      </c>
      <c r="E68" s="7">
        <f t="shared" si="27"/>
        <v>0</v>
      </c>
      <c r="F68" s="7">
        <f t="shared" si="27"/>
        <v>866000000</v>
      </c>
      <c r="G68" s="7">
        <f t="shared" si="27"/>
        <v>0</v>
      </c>
      <c r="H68" s="7">
        <f t="shared" si="27"/>
        <v>108000000</v>
      </c>
      <c r="I68" s="7">
        <f t="shared" si="27"/>
        <v>758000000</v>
      </c>
      <c r="J68" s="7">
        <f t="shared" si="27"/>
        <v>19884358</v>
      </c>
      <c r="K68" s="7">
        <f t="shared" si="27"/>
        <v>19884358</v>
      </c>
      <c r="L68" s="7">
        <f t="shared" si="27"/>
        <v>19884358</v>
      </c>
      <c r="M68" s="7">
        <f t="shared" si="27"/>
        <v>19884358</v>
      </c>
      <c r="N68" s="8">
        <f t="shared" si="2"/>
        <v>2.2961152424942264E-2</v>
      </c>
      <c r="O68" s="9">
        <f t="shared" si="3"/>
        <v>2.2961152424942264E-2</v>
      </c>
    </row>
    <row r="69" spans="1:15" x14ac:dyDescent="0.25">
      <c r="A69" s="10" t="s">
        <v>118</v>
      </c>
      <c r="B69" s="11" t="s">
        <v>120</v>
      </c>
      <c r="C69" s="12">
        <v>78000000</v>
      </c>
      <c r="D69" s="12">
        <v>0</v>
      </c>
      <c r="E69" s="12">
        <v>0</v>
      </c>
      <c r="F69" s="12">
        <v>78000000</v>
      </c>
      <c r="G69" s="12">
        <v>0</v>
      </c>
      <c r="H69" s="12">
        <v>78000000</v>
      </c>
      <c r="I69" s="12">
        <v>0</v>
      </c>
      <c r="J69" s="12">
        <v>19884358</v>
      </c>
      <c r="K69" s="12">
        <v>19884358</v>
      </c>
      <c r="L69" s="12">
        <v>19884358</v>
      </c>
      <c r="M69" s="12">
        <v>19884358</v>
      </c>
      <c r="N69" s="14">
        <f t="shared" si="2"/>
        <v>0.25492766666666666</v>
      </c>
      <c r="O69" s="14">
        <f t="shared" si="3"/>
        <v>0.25492766666666666</v>
      </c>
    </row>
    <row r="70" spans="1:15" ht="22.5" x14ac:dyDescent="0.25">
      <c r="A70" s="10" t="s">
        <v>119</v>
      </c>
      <c r="B70" s="11" t="s">
        <v>121</v>
      </c>
      <c r="C70" s="12">
        <v>30000000</v>
      </c>
      <c r="D70" s="12">
        <v>0</v>
      </c>
      <c r="E70" s="12">
        <v>0</v>
      </c>
      <c r="F70" s="12">
        <v>30000000</v>
      </c>
      <c r="G70" s="12">
        <v>0</v>
      </c>
      <c r="H70" s="12">
        <v>30000000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4">
        <f t="shared" si="2"/>
        <v>0</v>
      </c>
      <c r="O70" s="14">
        <f t="shared" si="3"/>
        <v>0</v>
      </c>
    </row>
    <row r="71" spans="1:15" x14ac:dyDescent="0.25">
      <c r="A71" s="10" t="s">
        <v>103</v>
      </c>
      <c r="B71" s="11" t="s">
        <v>105</v>
      </c>
      <c r="C71" s="12">
        <v>758000000</v>
      </c>
      <c r="D71" s="12">
        <v>0</v>
      </c>
      <c r="E71" s="12">
        <v>0</v>
      </c>
      <c r="F71" s="13">
        <v>758000000</v>
      </c>
      <c r="G71" s="12">
        <v>0</v>
      </c>
      <c r="H71" s="12">
        <v>0</v>
      </c>
      <c r="I71" s="13">
        <v>758000000</v>
      </c>
      <c r="J71" s="12">
        <v>0</v>
      </c>
      <c r="K71" s="12">
        <v>0</v>
      </c>
      <c r="L71" s="12">
        <v>0</v>
      </c>
      <c r="M71" s="12">
        <v>0</v>
      </c>
      <c r="N71" s="14">
        <f t="shared" si="2"/>
        <v>0</v>
      </c>
      <c r="O71" s="14">
        <f t="shared" si="3"/>
        <v>0</v>
      </c>
    </row>
    <row r="72" spans="1:15" ht="15" customHeight="1" x14ac:dyDescent="0.25">
      <c r="A72" s="73" t="s">
        <v>25</v>
      </c>
      <c r="B72" s="73"/>
      <c r="C72" s="7">
        <f>+C73+C77</f>
        <v>160911000</v>
      </c>
      <c r="D72" s="7">
        <f t="shared" ref="D72:M72" si="28">+D73+D77</f>
        <v>0</v>
      </c>
      <c r="E72" s="7">
        <f t="shared" si="28"/>
        <v>0</v>
      </c>
      <c r="F72" s="7">
        <f t="shared" si="28"/>
        <v>160911000</v>
      </c>
      <c r="G72" s="7">
        <f t="shared" si="28"/>
        <v>0</v>
      </c>
      <c r="H72" s="7">
        <f t="shared" si="28"/>
        <v>0</v>
      </c>
      <c r="I72" s="7">
        <f t="shared" si="28"/>
        <v>160911000</v>
      </c>
      <c r="J72" s="7">
        <f t="shared" si="28"/>
        <v>0</v>
      </c>
      <c r="K72" s="7">
        <f t="shared" si="28"/>
        <v>0</v>
      </c>
      <c r="L72" s="7">
        <f t="shared" si="28"/>
        <v>0</v>
      </c>
      <c r="M72" s="7">
        <f t="shared" si="28"/>
        <v>0</v>
      </c>
      <c r="N72" s="8">
        <f t="shared" si="2"/>
        <v>0</v>
      </c>
      <c r="O72" s="9">
        <f t="shared" si="3"/>
        <v>0</v>
      </c>
    </row>
    <row r="73" spans="1:15" x14ac:dyDescent="0.25">
      <c r="A73" s="15" t="s">
        <v>106</v>
      </c>
      <c r="B73" s="16" t="s">
        <v>107</v>
      </c>
      <c r="C73" s="17">
        <f>+C74</f>
        <v>20560000</v>
      </c>
      <c r="D73" s="17">
        <f t="shared" ref="D73:E73" si="29">+D74</f>
        <v>0</v>
      </c>
      <c r="E73" s="17">
        <f t="shared" si="29"/>
        <v>0</v>
      </c>
      <c r="F73" s="18">
        <f t="shared" ref="F73:F74" si="30">+C73+D73-E73</f>
        <v>20560000</v>
      </c>
      <c r="G73" s="17">
        <f t="shared" ref="G73:H73" si="31">+G74</f>
        <v>0</v>
      </c>
      <c r="H73" s="17">
        <f t="shared" si="31"/>
        <v>0</v>
      </c>
      <c r="I73" s="18">
        <f t="shared" ref="I73:I74" si="32">+F73-G73-H73</f>
        <v>20560000</v>
      </c>
      <c r="J73" s="17">
        <f t="shared" ref="J73:M73" si="33">+J74</f>
        <v>0</v>
      </c>
      <c r="K73" s="17">
        <f t="shared" si="33"/>
        <v>0</v>
      </c>
      <c r="L73" s="17">
        <f t="shared" si="33"/>
        <v>0</v>
      </c>
      <c r="M73" s="17">
        <f t="shared" si="33"/>
        <v>0</v>
      </c>
      <c r="N73" s="19">
        <f t="shared" si="2"/>
        <v>0</v>
      </c>
      <c r="O73" s="19">
        <f t="shared" si="3"/>
        <v>0</v>
      </c>
    </row>
    <row r="74" spans="1:15" x14ac:dyDescent="0.25">
      <c r="A74" s="15" t="s">
        <v>108</v>
      </c>
      <c r="B74" s="16" t="s">
        <v>109</v>
      </c>
      <c r="C74" s="17">
        <f>SUM(C75:C76)</f>
        <v>20560000</v>
      </c>
      <c r="D74" s="17">
        <f t="shared" ref="D74:E74" si="34">SUM(D75:D76)</f>
        <v>0</v>
      </c>
      <c r="E74" s="17">
        <f t="shared" si="34"/>
        <v>0</v>
      </c>
      <c r="F74" s="18">
        <f t="shared" si="30"/>
        <v>20560000</v>
      </c>
      <c r="G74" s="17">
        <f t="shared" ref="G74:H74" si="35">SUM(G75:G76)</f>
        <v>0</v>
      </c>
      <c r="H74" s="17">
        <f t="shared" si="35"/>
        <v>0</v>
      </c>
      <c r="I74" s="18">
        <f t="shared" si="32"/>
        <v>20560000</v>
      </c>
      <c r="J74" s="17">
        <f t="shared" ref="J74:M74" si="36">SUM(J75:J76)</f>
        <v>0</v>
      </c>
      <c r="K74" s="17">
        <f t="shared" si="36"/>
        <v>0</v>
      </c>
      <c r="L74" s="17">
        <f t="shared" si="36"/>
        <v>0</v>
      </c>
      <c r="M74" s="17">
        <f t="shared" si="36"/>
        <v>0</v>
      </c>
      <c r="N74" s="19">
        <f t="shared" si="2"/>
        <v>0</v>
      </c>
      <c r="O74" s="19">
        <f t="shared" si="3"/>
        <v>0</v>
      </c>
    </row>
    <row r="75" spans="1:15" x14ac:dyDescent="0.25">
      <c r="A75" s="10" t="s">
        <v>110</v>
      </c>
      <c r="B75" s="11" t="s">
        <v>112</v>
      </c>
      <c r="C75" s="12">
        <v>15560000</v>
      </c>
      <c r="D75" s="12">
        <v>0</v>
      </c>
      <c r="E75" s="12">
        <v>0</v>
      </c>
      <c r="F75" s="12">
        <v>15560000</v>
      </c>
      <c r="G75" s="12">
        <v>0</v>
      </c>
      <c r="H75" s="12">
        <v>0</v>
      </c>
      <c r="I75" s="12">
        <v>15560000</v>
      </c>
      <c r="J75" s="12">
        <v>0</v>
      </c>
      <c r="K75" s="12">
        <v>0</v>
      </c>
      <c r="L75" s="12">
        <v>0</v>
      </c>
      <c r="M75" s="12">
        <v>0</v>
      </c>
      <c r="N75" s="14">
        <f t="shared" si="2"/>
        <v>0</v>
      </c>
      <c r="O75" s="14">
        <f t="shared" si="3"/>
        <v>0</v>
      </c>
    </row>
    <row r="76" spans="1:15" x14ac:dyDescent="0.25">
      <c r="A76" s="10" t="s">
        <v>111</v>
      </c>
      <c r="B76" s="11" t="s">
        <v>113</v>
      </c>
      <c r="C76" s="12">
        <v>5000000</v>
      </c>
      <c r="D76" s="12">
        <v>0</v>
      </c>
      <c r="E76" s="12">
        <v>0</v>
      </c>
      <c r="F76" s="12">
        <v>5000000</v>
      </c>
      <c r="G76" s="12">
        <v>0</v>
      </c>
      <c r="H76" s="12">
        <v>0</v>
      </c>
      <c r="I76" s="12">
        <v>5000000</v>
      </c>
      <c r="J76" s="12">
        <v>0</v>
      </c>
      <c r="K76" s="12">
        <v>0</v>
      </c>
      <c r="L76" s="12">
        <v>0</v>
      </c>
      <c r="M76" s="12">
        <v>0</v>
      </c>
      <c r="N76" s="14">
        <f t="shared" si="2"/>
        <v>0</v>
      </c>
      <c r="O76" s="14">
        <f t="shared" si="3"/>
        <v>0</v>
      </c>
    </row>
    <row r="77" spans="1:15" x14ac:dyDescent="0.25">
      <c r="A77" s="15" t="s">
        <v>114</v>
      </c>
      <c r="B77" s="21" t="s">
        <v>115</v>
      </c>
      <c r="C77" s="32">
        <v>140351000</v>
      </c>
      <c r="D77" s="32">
        <v>0</v>
      </c>
      <c r="E77" s="32">
        <v>0</v>
      </c>
      <c r="F77" s="33">
        <v>140351000</v>
      </c>
      <c r="G77" s="17">
        <v>0</v>
      </c>
      <c r="H77" s="17">
        <v>0</v>
      </c>
      <c r="I77" s="18">
        <v>140351000</v>
      </c>
      <c r="J77" s="17">
        <v>0</v>
      </c>
      <c r="K77" s="17">
        <v>0</v>
      </c>
      <c r="L77" s="17">
        <v>0</v>
      </c>
      <c r="M77" s="17">
        <v>0</v>
      </c>
      <c r="N77" s="19">
        <f t="shared" si="2"/>
        <v>0</v>
      </c>
      <c r="O77" s="19">
        <f t="shared" si="3"/>
        <v>0</v>
      </c>
    </row>
    <row r="78" spans="1:15" x14ac:dyDescent="0.25">
      <c r="A78" s="74" t="s">
        <v>21</v>
      </c>
      <c r="B78" s="74"/>
      <c r="C78" s="7">
        <f t="shared" ref="C78:M78" si="37">+C79+C83+C84+C86+C89+C92+C95</f>
        <v>21283374779</v>
      </c>
      <c r="D78" s="7">
        <f t="shared" si="37"/>
        <v>0</v>
      </c>
      <c r="E78" s="7">
        <f t="shared" si="37"/>
        <v>0</v>
      </c>
      <c r="F78" s="7">
        <f t="shared" si="37"/>
        <v>21283374779</v>
      </c>
      <c r="G78" s="7">
        <f t="shared" si="37"/>
        <v>0</v>
      </c>
      <c r="H78" s="7">
        <f t="shared" si="37"/>
        <v>12863741696.26</v>
      </c>
      <c r="I78" s="7">
        <f t="shared" si="37"/>
        <v>8419633082.7399998</v>
      </c>
      <c r="J78" s="7">
        <f t="shared" si="37"/>
        <v>12299166474.26</v>
      </c>
      <c r="K78" s="7">
        <f t="shared" si="37"/>
        <v>1299950315.99</v>
      </c>
      <c r="L78" s="7">
        <f t="shared" si="37"/>
        <v>1299950315.99</v>
      </c>
      <c r="M78" s="7">
        <f t="shared" si="37"/>
        <v>1269450315.99</v>
      </c>
      <c r="N78" s="8">
        <f t="shared" si="2"/>
        <v>0.57787670432770888</v>
      </c>
      <c r="O78" s="9">
        <f t="shared" si="3"/>
        <v>6.1078204443058642E-2</v>
      </c>
    </row>
    <row r="79" spans="1:15" ht="33.75" x14ac:dyDescent="0.25">
      <c r="A79" s="15" t="s">
        <v>326</v>
      </c>
      <c r="B79" s="16" t="s">
        <v>325</v>
      </c>
      <c r="C79" s="17">
        <f>SUM(C80:C82)</f>
        <v>8444995950</v>
      </c>
      <c r="D79" s="17">
        <f t="shared" ref="D79:M79" si="38">SUM(D80:D82)</f>
        <v>0</v>
      </c>
      <c r="E79" s="17">
        <f t="shared" si="38"/>
        <v>0</v>
      </c>
      <c r="F79" s="17">
        <f t="shared" si="38"/>
        <v>8444995950</v>
      </c>
      <c r="G79" s="17">
        <f t="shared" si="38"/>
        <v>0</v>
      </c>
      <c r="H79" s="17">
        <f t="shared" si="38"/>
        <v>6473224772</v>
      </c>
      <c r="I79" s="17">
        <f>SUM(I80:I82)</f>
        <v>1971771178</v>
      </c>
      <c r="J79" s="17">
        <f t="shared" si="38"/>
        <v>5908649550</v>
      </c>
      <c r="K79" s="17">
        <f t="shared" si="38"/>
        <v>714092647.98000002</v>
      </c>
      <c r="L79" s="17">
        <f t="shared" si="38"/>
        <v>714092647.98000002</v>
      </c>
      <c r="M79" s="17">
        <f t="shared" si="38"/>
        <v>701592647.98000002</v>
      </c>
      <c r="N79" s="19">
        <f>+IF(F79=0,0,J79/F79)</f>
        <v>0.69966280445640716</v>
      </c>
      <c r="O79" s="19">
        <f t="shared" si="3"/>
        <v>8.4558080573146996E-2</v>
      </c>
    </row>
    <row r="80" spans="1:15" ht="22.5" x14ac:dyDescent="0.25">
      <c r="A80" s="24" t="s">
        <v>327</v>
      </c>
      <c r="B80" s="11" t="s">
        <v>336</v>
      </c>
      <c r="C80" s="12">
        <v>6105188477</v>
      </c>
      <c r="D80" s="12">
        <v>0</v>
      </c>
      <c r="E80" s="12">
        <v>0</v>
      </c>
      <c r="F80" s="12">
        <v>6105188477</v>
      </c>
      <c r="G80" s="12">
        <v>0</v>
      </c>
      <c r="H80" s="12">
        <v>5038923950</v>
      </c>
      <c r="I80" s="12">
        <v>1066264527</v>
      </c>
      <c r="J80" s="12">
        <v>4612817664</v>
      </c>
      <c r="K80" s="12">
        <v>536745664</v>
      </c>
      <c r="L80" s="12">
        <v>536745664</v>
      </c>
      <c r="M80" s="12">
        <v>528745664</v>
      </c>
      <c r="N80" s="14">
        <f>+IF(F81=0,0,J81/F81)</f>
        <v>0.47707251530772316</v>
      </c>
      <c r="O80" s="14">
        <f t="shared" ref="O80:O82" si="39">+IF(F81=0,0,K81/F81)</f>
        <v>6.3120707216479804E-2</v>
      </c>
    </row>
    <row r="81" spans="1:15" ht="22.5" x14ac:dyDescent="0.25">
      <c r="A81" s="24" t="s">
        <v>328</v>
      </c>
      <c r="B81" s="11" t="s">
        <v>337</v>
      </c>
      <c r="C81" s="12">
        <v>821061523</v>
      </c>
      <c r="D81" s="12">
        <v>0</v>
      </c>
      <c r="E81" s="12">
        <v>0</v>
      </c>
      <c r="F81" s="12">
        <v>821061523</v>
      </c>
      <c r="G81" s="12">
        <v>0</v>
      </c>
      <c r="H81" s="12">
        <v>418928822</v>
      </c>
      <c r="I81" s="12">
        <v>402132701</v>
      </c>
      <c r="J81" s="12">
        <v>391705886</v>
      </c>
      <c r="K81" s="12">
        <v>51825984</v>
      </c>
      <c r="L81" s="12">
        <v>51825984</v>
      </c>
      <c r="M81" s="12">
        <v>47325984</v>
      </c>
      <c r="N81" s="14">
        <f t="shared" ref="N81:N82" si="40">+IF(F82=0,0,J82/F82)</f>
        <v>0.59531088790722375</v>
      </c>
      <c r="O81" s="14">
        <f t="shared" si="39"/>
        <v>8.2647792397405245E-2</v>
      </c>
    </row>
    <row r="82" spans="1:15" ht="22.5" x14ac:dyDescent="0.25">
      <c r="A82" s="24" t="s">
        <v>329</v>
      </c>
      <c r="B82" s="11" t="s">
        <v>338</v>
      </c>
      <c r="C82" s="12">
        <v>1518745950</v>
      </c>
      <c r="D82" s="12">
        <v>0</v>
      </c>
      <c r="E82" s="12">
        <v>0</v>
      </c>
      <c r="F82" s="12">
        <v>1518745950</v>
      </c>
      <c r="G82" s="12">
        <v>0</v>
      </c>
      <c r="H82" s="12">
        <v>1015372000</v>
      </c>
      <c r="I82" s="12">
        <v>503373950</v>
      </c>
      <c r="J82" s="12">
        <v>904126000</v>
      </c>
      <c r="K82" s="12">
        <v>125520999.98</v>
      </c>
      <c r="L82" s="12">
        <v>125520999.98</v>
      </c>
      <c r="M82" s="12">
        <v>125520999.98</v>
      </c>
      <c r="N82" s="14">
        <f t="shared" si="40"/>
        <v>0</v>
      </c>
      <c r="O82" s="14">
        <f t="shared" si="39"/>
        <v>0</v>
      </c>
    </row>
    <row r="83" spans="1:15" ht="33.75" x14ac:dyDescent="0.25">
      <c r="A83" s="25" t="s">
        <v>330</v>
      </c>
      <c r="B83" s="16" t="s">
        <v>339</v>
      </c>
      <c r="C83" s="17">
        <v>1530000000</v>
      </c>
      <c r="D83" s="17">
        <v>0</v>
      </c>
      <c r="E83" s="17">
        <v>0</v>
      </c>
      <c r="F83" s="17">
        <v>1530000000</v>
      </c>
      <c r="G83" s="17">
        <v>0</v>
      </c>
      <c r="H83" s="17">
        <v>0</v>
      </c>
      <c r="I83" s="18">
        <v>1530000000</v>
      </c>
      <c r="J83" s="17">
        <v>0</v>
      </c>
      <c r="K83" s="17">
        <v>0</v>
      </c>
      <c r="L83" s="17">
        <v>0</v>
      </c>
      <c r="M83" s="17">
        <v>0</v>
      </c>
      <c r="N83" s="19">
        <f t="shared" ref="N83:N84" si="41">+IF(F83=0,0,J83/F83)</f>
        <v>0</v>
      </c>
      <c r="O83" s="19">
        <f t="shared" ref="O83:O84" si="42">+IF(F83=0,0,K83/F83)</f>
        <v>0</v>
      </c>
    </row>
    <row r="84" spans="1:15" ht="33.75" x14ac:dyDescent="0.25">
      <c r="A84" s="25" t="s">
        <v>27</v>
      </c>
      <c r="B84" s="16" t="s">
        <v>33</v>
      </c>
      <c r="C84" s="17">
        <f>+C85</f>
        <v>235720000</v>
      </c>
      <c r="D84" s="17">
        <f t="shared" ref="D84:M84" si="43">+D85</f>
        <v>0</v>
      </c>
      <c r="E84" s="17">
        <f t="shared" si="43"/>
        <v>0</v>
      </c>
      <c r="F84" s="17">
        <f>+F85</f>
        <v>235720000</v>
      </c>
      <c r="G84" s="17">
        <f t="shared" si="43"/>
        <v>0</v>
      </c>
      <c r="H84" s="17">
        <f t="shared" si="43"/>
        <v>56900400</v>
      </c>
      <c r="I84" s="17">
        <f t="shared" si="43"/>
        <v>178819600</v>
      </c>
      <c r="J84" s="17">
        <f t="shared" si="43"/>
        <v>56900400</v>
      </c>
      <c r="K84" s="17">
        <f t="shared" si="43"/>
        <v>6096400</v>
      </c>
      <c r="L84" s="17">
        <f t="shared" si="43"/>
        <v>6096400</v>
      </c>
      <c r="M84" s="17">
        <f t="shared" si="43"/>
        <v>6096400</v>
      </c>
      <c r="N84" s="19">
        <f t="shared" si="41"/>
        <v>0.24138978449007298</v>
      </c>
      <c r="O84" s="19">
        <f t="shared" si="42"/>
        <v>2.5862888172407943E-2</v>
      </c>
    </row>
    <row r="85" spans="1:15" ht="22.5" x14ac:dyDescent="0.25">
      <c r="A85" s="24" t="s">
        <v>132</v>
      </c>
      <c r="B85" s="11" t="s">
        <v>134</v>
      </c>
      <c r="C85" s="12">
        <v>235720000</v>
      </c>
      <c r="D85" s="12"/>
      <c r="E85" s="12"/>
      <c r="F85" s="12">
        <v>235720000</v>
      </c>
      <c r="G85" s="12"/>
      <c r="H85" s="12">
        <v>56900400</v>
      </c>
      <c r="I85" s="13">
        <v>178819600</v>
      </c>
      <c r="J85" s="12">
        <v>56900400</v>
      </c>
      <c r="K85" s="12">
        <v>6096400</v>
      </c>
      <c r="L85" s="12">
        <v>6096400</v>
      </c>
      <c r="M85" s="12">
        <v>6096400</v>
      </c>
      <c r="N85" s="14">
        <f t="shared" ref="N85" si="44">+IF(F86=0,0,J86/F86)</f>
        <v>0.46063884598158161</v>
      </c>
      <c r="O85" s="14">
        <f t="shared" ref="O85" si="45">+IF(F86=0,0,K86/F86)</f>
        <v>3.7702891849417712E-2</v>
      </c>
    </row>
    <row r="86" spans="1:15" ht="67.5" x14ac:dyDescent="0.25">
      <c r="A86" s="25" t="s">
        <v>28</v>
      </c>
      <c r="B86" s="16" t="s">
        <v>34</v>
      </c>
      <c r="C86" s="17">
        <f>SUM(C87:C88)</f>
        <v>3687568597</v>
      </c>
      <c r="D86" s="17">
        <f t="shared" ref="D86:M86" si="46">SUM(D87:D88)</f>
        <v>0</v>
      </c>
      <c r="E86" s="17">
        <f t="shared" si="46"/>
        <v>0</v>
      </c>
      <c r="F86" s="17">
        <f t="shared" si="46"/>
        <v>3687568597</v>
      </c>
      <c r="G86" s="17">
        <f t="shared" si="46"/>
        <v>0</v>
      </c>
      <c r="H86" s="17">
        <f t="shared" si="46"/>
        <v>1698637343</v>
      </c>
      <c r="I86" s="17">
        <f t="shared" si="46"/>
        <v>1988931254</v>
      </c>
      <c r="J86" s="17">
        <f t="shared" si="46"/>
        <v>1698637343</v>
      </c>
      <c r="K86" s="17">
        <f t="shared" si="46"/>
        <v>139032000</v>
      </c>
      <c r="L86" s="17">
        <f t="shared" si="46"/>
        <v>139032000</v>
      </c>
      <c r="M86" s="17">
        <f t="shared" si="46"/>
        <v>139032000</v>
      </c>
      <c r="N86" s="19">
        <f t="shared" ref="N86" si="47">+IF(F86=0,0,J86/F86)</f>
        <v>0.46063884598158161</v>
      </c>
      <c r="O86" s="19">
        <f t="shared" ref="O86" si="48">+IF(F86=0,0,K86/F86)</f>
        <v>3.7702891849417712E-2</v>
      </c>
    </row>
    <row r="87" spans="1:15" ht="22.5" x14ac:dyDescent="0.25">
      <c r="A87" s="24" t="s">
        <v>137</v>
      </c>
      <c r="B87" s="11" t="s">
        <v>136</v>
      </c>
      <c r="C87" s="12">
        <v>2265070664</v>
      </c>
      <c r="D87" s="12"/>
      <c r="E87" s="12"/>
      <c r="F87" s="12">
        <v>2265070664</v>
      </c>
      <c r="G87" s="12"/>
      <c r="H87" s="12">
        <v>1520317343</v>
      </c>
      <c r="I87" s="12">
        <v>744753321</v>
      </c>
      <c r="J87" s="12">
        <v>1520317343</v>
      </c>
      <c r="K87" s="12">
        <v>123000000</v>
      </c>
      <c r="L87" s="12">
        <v>123000000</v>
      </c>
      <c r="M87" s="12">
        <v>123000000</v>
      </c>
      <c r="N87" s="14">
        <f>+IF(F88=0,0,J88/F88)</f>
        <v>0.12535694840970993</v>
      </c>
      <c r="O87" s="14">
        <f>+IF(F88=0,0,K88/F88)</f>
        <v>1.1270315146391147E-2</v>
      </c>
    </row>
    <row r="88" spans="1:15" ht="22.5" x14ac:dyDescent="0.25">
      <c r="A88" s="24" t="s">
        <v>138</v>
      </c>
      <c r="B88" s="11" t="s">
        <v>139</v>
      </c>
      <c r="C88" s="12">
        <v>1422497933</v>
      </c>
      <c r="D88" s="12"/>
      <c r="E88" s="12"/>
      <c r="F88" s="12">
        <v>1422497933</v>
      </c>
      <c r="G88" s="12"/>
      <c r="H88" s="12">
        <v>178320000</v>
      </c>
      <c r="I88" s="12">
        <v>1244177933</v>
      </c>
      <c r="J88" s="12">
        <v>178320000</v>
      </c>
      <c r="K88" s="12">
        <v>16032000</v>
      </c>
      <c r="L88" s="12">
        <v>16032000</v>
      </c>
      <c r="M88" s="12">
        <v>16032000</v>
      </c>
      <c r="N88" s="14">
        <f>+IF(F87=0,0,J87/F87)</f>
        <v>0.67120084470795127</v>
      </c>
      <c r="O88" s="14">
        <f>+IF(F87=0,0,K87/F87)</f>
        <v>5.4302941605710538E-2</v>
      </c>
    </row>
    <row r="89" spans="1:15" ht="45" x14ac:dyDescent="0.25">
      <c r="A89" s="25" t="s">
        <v>30</v>
      </c>
      <c r="B89" s="16" t="s">
        <v>36</v>
      </c>
      <c r="C89" s="17">
        <f>SUM(C90:C91)</f>
        <v>687200000</v>
      </c>
      <c r="D89" s="17">
        <f t="shared" ref="D89:M89" si="49">SUM(D90:D91)</f>
        <v>0</v>
      </c>
      <c r="E89" s="17">
        <f t="shared" si="49"/>
        <v>0</v>
      </c>
      <c r="F89" s="17">
        <f t="shared" si="49"/>
        <v>687200000</v>
      </c>
      <c r="G89" s="17">
        <f t="shared" si="49"/>
        <v>0</v>
      </c>
      <c r="H89" s="17">
        <f t="shared" si="49"/>
        <v>620567998</v>
      </c>
      <c r="I89" s="17">
        <f t="shared" si="49"/>
        <v>66632002</v>
      </c>
      <c r="J89" s="17">
        <f t="shared" si="49"/>
        <v>620567998</v>
      </c>
      <c r="K89" s="17">
        <f t="shared" si="49"/>
        <v>24682000</v>
      </c>
      <c r="L89" s="17">
        <f t="shared" si="49"/>
        <v>24682000</v>
      </c>
      <c r="M89" s="17">
        <f t="shared" si="49"/>
        <v>24682000</v>
      </c>
      <c r="N89" s="19">
        <f>+IF(F89=0,0,J89/F89)</f>
        <v>0.90303841385331785</v>
      </c>
      <c r="O89" s="19">
        <f>+IF(F89=0,0,K89/F89)</f>
        <v>3.5916763678696159E-2</v>
      </c>
    </row>
    <row r="90" spans="1:15" ht="22.5" x14ac:dyDescent="0.25">
      <c r="A90" s="24" t="s">
        <v>141</v>
      </c>
      <c r="B90" s="11" t="s">
        <v>135</v>
      </c>
      <c r="C90" s="12">
        <v>192600000</v>
      </c>
      <c r="D90" s="12"/>
      <c r="E90" s="12"/>
      <c r="F90" s="12">
        <v>192600000</v>
      </c>
      <c r="G90" s="12"/>
      <c r="H90" s="12">
        <v>136342000</v>
      </c>
      <c r="I90" s="12">
        <v>56258000</v>
      </c>
      <c r="J90" s="12">
        <v>136342000</v>
      </c>
      <c r="K90" s="12">
        <v>19682000</v>
      </c>
      <c r="L90" s="12">
        <v>19682000</v>
      </c>
      <c r="M90" s="12">
        <v>19682000</v>
      </c>
      <c r="N90" s="14">
        <f>+IF(F91=0,0,J91/F91)</f>
        <v>0.97902547108774762</v>
      </c>
      <c r="O90" s="14">
        <f>+IF(F91=0,0,K91/F91)</f>
        <v>1.0109179134654266E-2</v>
      </c>
    </row>
    <row r="91" spans="1:15" ht="22.5" x14ac:dyDescent="0.25">
      <c r="A91" s="24" t="s">
        <v>140</v>
      </c>
      <c r="B91" s="11" t="s">
        <v>142</v>
      </c>
      <c r="C91" s="12">
        <v>494600000</v>
      </c>
      <c r="D91" s="12"/>
      <c r="E91" s="12"/>
      <c r="F91" s="12">
        <v>494600000</v>
      </c>
      <c r="G91" s="12"/>
      <c r="H91" s="12">
        <v>484225998</v>
      </c>
      <c r="I91" s="12">
        <v>10374002</v>
      </c>
      <c r="J91" s="12">
        <v>484225998</v>
      </c>
      <c r="K91" s="12">
        <v>5000000</v>
      </c>
      <c r="L91" s="12">
        <v>5000000</v>
      </c>
      <c r="M91" s="12">
        <v>5000000</v>
      </c>
      <c r="N91" s="14">
        <f>+IF(F90=0,0,J90/F90)</f>
        <v>0.70790238836967811</v>
      </c>
      <c r="O91" s="14">
        <f>+IF(F90=0,0,K90/F90)</f>
        <v>0.10219106957424715</v>
      </c>
    </row>
    <row r="92" spans="1:15" ht="33.75" x14ac:dyDescent="0.25">
      <c r="A92" s="25" t="s">
        <v>31</v>
      </c>
      <c r="B92" s="16" t="s">
        <v>37</v>
      </c>
      <c r="C92" s="17">
        <f>SUM(C93:C94)</f>
        <v>1895290232</v>
      </c>
      <c r="D92" s="17">
        <f t="shared" ref="D92:M92" si="50">SUM(D93:D94)</f>
        <v>0</v>
      </c>
      <c r="E92" s="17">
        <f t="shared" si="50"/>
        <v>0</v>
      </c>
      <c r="F92" s="17">
        <f t="shared" si="50"/>
        <v>1895290232</v>
      </c>
      <c r="G92" s="17">
        <f t="shared" si="50"/>
        <v>0</v>
      </c>
      <c r="H92" s="17">
        <f t="shared" si="50"/>
        <v>1377354183.26</v>
      </c>
      <c r="I92" s="17">
        <f t="shared" si="50"/>
        <v>517936048.74000001</v>
      </c>
      <c r="J92" s="17">
        <f t="shared" si="50"/>
        <v>1377354183.26</v>
      </c>
      <c r="K92" s="17">
        <f t="shared" si="50"/>
        <v>91012935.010000005</v>
      </c>
      <c r="L92" s="17">
        <f t="shared" si="50"/>
        <v>91012935.010000005</v>
      </c>
      <c r="M92" s="17">
        <f t="shared" si="50"/>
        <v>91012935.010000005</v>
      </c>
      <c r="N92" s="19">
        <f>+IF(F92=0,0,J92/F92)</f>
        <v>0.72672467783815387</v>
      </c>
      <c r="O92" s="19">
        <f>+IF(F92=0,0,K92/F92)</f>
        <v>4.8020579367392638E-2</v>
      </c>
    </row>
    <row r="93" spans="1:15" ht="33.75" x14ac:dyDescent="0.25">
      <c r="A93" s="24" t="s">
        <v>144</v>
      </c>
      <c r="B93" s="11" t="s">
        <v>128</v>
      </c>
      <c r="C93" s="12">
        <v>215530746</v>
      </c>
      <c r="D93" s="12"/>
      <c r="E93" s="12"/>
      <c r="F93" s="12">
        <v>215530746</v>
      </c>
      <c r="G93" s="12"/>
      <c r="H93" s="12">
        <v>159148457.06999999</v>
      </c>
      <c r="I93" s="12">
        <v>56382288.93</v>
      </c>
      <c r="J93" s="12">
        <v>159148457.06999999</v>
      </c>
      <c r="K93" s="12">
        <v>0</v>
      </c>
      <c r="L93" s="12">
        <v>0</v>
      </c>
      <c r="M93" s="12">
        <v>0</v>
      </c>
      <c r="N93" s="14">
        <f t="shared" ref="N93:N94" si="51">+IF(F92=0,0,J92/F92)</f>
        <v>0.72672467783815387</v>
      </c>
      <c r="O93" s="14">
        <f t="shared" ref="O93:O94" si="52">+IF(F92=0,0,K92/F92)</f>
        <v>4.8020579367392638E-2</v>
      </c>
    </row>
    <row r="94" spans="1:15" ht="22.5" x14ac:dyDescent="0.25">
      <c r="A94" s="24" t="s">
        <v>143</v>
      </c>
      <c r="B94" s="11" t="s">
        <v>142</v>
      </c>
      <c r="C94" s="12">
        <v>1679759486</v>
      </c>
      <c r="D94" s="12"/>
      <c r="E94" s="12"/>
      <c r="F94" s="12">
        <v>1679759486</v>
      </c>
      <c r="G94" s="12"/>
      <c r="H94" s="12">
        <v>1218205726.1900001</v>
      </c>
      <c r="I94" s="12">
        <v>461553759.81</v>
      </c>
      <c r="J94" s="12">
        <v>1218205726.1900001</v>
      </c>
      <c r="K94" s="12">
        <v>91012935.010000005</v>
      </c>
      <c r="L94" s="12">
        <v>91012935.010000005</v>
      </c>
      <c r="M94" s="12">
        <v>91012935.010000005</v>
      </c>
      <c r="N94" s="14">
        <f t="shared" si="51"/>
        <v>0.73840257143637411</v>
      </c>
      <c r="O94" s="14">
        <f t="shared" si="52"/>
        <v>0</v>
      </c>
    </row>
    <row r="95" spans="1:15" ht="45" x14ac:dyDescent="0.25">
      <c r="A95" s="25" t="s">
        <v>332</v>
      </c>
      <c r="B95" s="72" t="s">
        <v>331</v>
      </c>
      <c r="C95" s="17">
        <f>SUM(C96:C98)</f>
        <v>4802600000</v>
      </c>
      <c r="D95" s="17">
        <f t="shared" ref="D95:M95" si="53">SUM(D96:D98)</f>
        <v>0</v>
      </c>
      <c r="E95" s="17">
        <f t="shared" si="53"/>
        <v>0</v>
      </c>
      <c r="F95" s="17">
        <f t="shared" si="53"/>
        <v>4802600000</v>
      </c>
      <c r="G95" s="17">
        <f t="shared" si="53"/>
        <v>0</v>
      </c>
      <c r="H95" s="17">
        <f t="shared" si="53"/>
        <v>2637057000</v>
      </c>
      <c r="I95" s="17">
        <f t="shared" si="53"/>
        <v>2165543000</v>
      </c>
      <c r="J95" s="17">
        <f t="shared" si="53"/>
        <v>2637057000</v>
      </c>
      <c r="K95" s="17">
        <f t="shared" si="53"/>
        <v>325034333</v>
      </c>
      <c r="L95" s="17">
        <f t="shared" si="53"/>
        <v>325034333</v>
      </c>
      <c r="M95" s="17">
        <f t="shared" si="53"/>
        <v>307034333</v>
      </c>
      <c r="N95" s="19">
        <f>+IF(F95=0,0,J95/F95)</f>
        <v>0.54908945154707867</v>
      </c>
      <c r="O95" s="19">
        <f>+IF(F95=0,0,K95/F95)</f>
        <v>6.7678826677216503E-2</v>
      </c>
    </row>
    <row r="96" spans="1:15" ht="22.5" x14ac:dyDescent="0.25">
      <c r="A96" s="24" t="s">
        <v>340</v>
      </c>
      <c r="B96" s="71" t="s">
        <v>333</v>
      </c>
      <c r="C96" s="12">
        <v>535500000</v>
      </c>
      <c r="D96" s="17"/>
      <c r="E96" s="17"/>
      <c r="F96" s="12">
        <v>535500000</v>
      </c>
      <c r="G96" s="17"/>
      <c r="H96" s="12">
        <v>325500000</v>
      </c>
      <c r="I96" s="12">
        <v>210000000</v>
      </c>
      <c r="J96" s="12">
        <v>325500000</v>
      </c>
      <c r="K96" s="12">
        <v>38500000</v>
      </c>
      <c r="L96" s="12">
        <v>38500000</v>
      </c>
      <c r="M96" s="12">
        <v>38500000</v>
      </c>
      <c r="N96" s="14">
        <f>+IF(F97=0,0,J97/F97)</f>
        <v>0.26287069829602405</v>
      </c>
      <c r="O96" s="14">
        <f>+IF(F97=0,0,K97/F97)</f>
        <v>3.1104577347143333E-2</v>
      </c>
    </row>
    <row r="97" spans="1:15" ht="22.5" x14ac:dyDescent="0.25">
      <c r="A97" s="24" t="s">
        <v>341</v>
      </c>
      <c r="B97" s="11" t="s">
        <v>334</v>
      </c>
      <c r="C97" s="12">
        <v>1496500000</v>
      </c>
      <c r="D97" s="12"/>
      <c r="E97" s="12"/>
      <c r="F97" s="12">
        <v>1496500000</v>
      </c>
      <c r="G97" s="12"/>
      <c r="H97" s="12">
        <v>393386000</v>
      </c>
      <c r="I97" s="12">
        <v>1103114000</v>
      </c>
      <c r="J97" s="12">
        <v>393386000</v>
      </c>
      <c r="K97" s="12">
        <v>46548000</v>
      </c>
      <c r="L97" s="12">
        <v>46548000</v>
      </c>
      <c r="M97" s="12">
        <v>46548000</v>
      </c>
      <c r="N97" s="14">
        <f>+IF(F98=0,0,J98/F98)</f>
        <v>0.69233054212084022</v>
      </c>
      <c r="O97" s="14">
        <f>+IF(F98=0,0,K98/F98)</f>
        <v>8.6618903125676744E-2</v>
      </c>
    </row>
    <row r="98" spans="1:15" ht="15" customHeight="1" x14ac:dyDescent="0.25">
      <c r="A98" s="24" t="s">
        <v>342</v>
      </c>
      <c r="B98" s="11" t="s">
        <v>335</v>
      </c>
      <c r="C98" s="12">
        <v>2770600000</v>
      </c>
      <c r="D98" s="12"/>
      <c r="E98" s="12"/>
      <c r="F98" s="12">
        <v>2770600000</v>
      </c>
      <c r="G98" s="12"/>
      <c r="H98" s="12">
        <v>1918171000</v>
      </c>
      <c r="I98" s="12">
        <v>852429000</v>
      </c>
      <c r="J98" s="12">
        <v>1918171000</v>
      </c>
      <c r="K98" s="12">
        <v>239986333</v>
      </c>
      <c r="L98" s="12">
        <v>239986333</v>
      </c>
      <c r="M98" s="12">
        <v>221986333</v>
      </c>
      <c r="N98" s="14">
        <f>+IF(F97=0,0,J97/F97)</f>
        <v>0.26287069829602405</v>
      </c>
      <c r="O98" s="14">
        <f>+IF(F97=0,0,K97/F97)</f>
        <v>3.1104577347143333E-2</v>
      </c>
    </row>
    <row r="99" spans="1:15" x14ac:dyDescent="0.25">
      <c r="A99" s="74" t="s">
        <v>116</v>
      </c>
      <c r="B99" s="74" t="s">
        <v>0</v>
      </c>
      <c r="C99" s="6">
        <f t="shared" ref="C99:M99" si="54">+C5+C78</f>
        <v>50404283779</v>
      </c>
      <c r="D99" s="7">
        <f t="shared" si="54"/>
        <v>307976988</v>
      </c>
      <c r="E99" s="7">
        <f t="shared" si="54"/>
        <v>307976988</v>
      </c>
      <c r="F99" s="7">
        <f t="shared" si="54"/>
        <v>50404283779</v>
      </c>
      <c r="G99" s="7">
        <f t="shared" si="54"/>
        <v>789551000</v>
      </c>
      <c r="H99" s="7">
        <f t="shared" si="54"/>
        <v>36939588871.290001</v>
      </c>
      <c r="I99" s="7">
        <f t="shared" si="54"/>
        <v>12675143907.709999</v>
      </c>
      <c r="J99" s="7">
        <f t="shared" si="54"/>
        <v>21847809825.690002</v>
      </c>
      <c r="K99" s="7">
        <f t="shared" si="54"/>
        <v>7300796732.9899998</v>
      </c>
      <c r="L99" s="7">
        <f t="shared" si="54"/>
        <v>7300796732.9899998</v>
      </c>
      <c r="M99" s="7">
        <f t="shared" si="54"/>
        <v>7246474616.9899998</v>
      </c>
      <c r="N99" s="8">
        <f>+IF(F99=0,0,J99/F99)</f>
        <v>0.43345144871977098</v>
      </c>
      <c r="O99" s="9">
        <f>+IF(F99=0,0,K99/F99)</f>
        <v>0.1448447668654651</v>
      </c>
    </row>
    <row r="100" spans="1:15" x14ac:dyDescent="0.25">
      <c r="A100" s="4" t="s">
        <v>22</v>
      </c>
      <c r="B100" s="1"/>
      <c r="C100" s="35"/>
      <c r="D100" s="1"/>
      <c r="E100" s="64"/>
      <c r="F100" s="64"/>
      <c r="G100" s="1"/>
      <c r="H100" s="38"/>
      <c r="I100" s="1"/>
      <c r="J100" s="38"/>
      <c r="K100" s="1"/>
      <c r="L100" s="1"/>
      <c r="M100" s="1"/>
      <c r="N100" s="1"/>
      <c r="O100" s="1"/>
    </row>
    <row r="101" spans="1:15" x14ac:dyDescent="0.25">
      <c r="H101" s="89"/>
      <c r="I101" s="89"/>
      <c r="J101" s="89"/>
      <c r="K101" s="89"/>
      <c r="L101" s="89"/>
      <c r="M101" s="89"/>
    </row>
    <row r="103" spans="1:15" x14ac:dyDescent="0.25">
      <c r="H103" s="90"/>
      <c r="I103" s="91"/>
    </row>
  </sheetData>
  <mergeCells count="10">
    <mergeCell ref="A99:B99"/>
    <mergeCell ref="A68:B68"/>
    <mergeCell ref="A72:B72"/>
    <mergeCell ref="A78:B78"/>
    <mergeCell ref="A1:O1"/>
    <mergeCell ref="A2:O2"/>
    <mergeCell ref="A3:O3"/>
    <mergeCell ref="A5:B5"/>
    <mergeCell ref="A6:B6"/>
    <mergeCell ref="A36:B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969DA-D655-4932-95F0-D9542D7BDADF}">
  <dimension ref="A1:V109"/>
  <sheetViews>
    <sheetView showGridLines="0" workbookViewId="0">
      <pane xSplit="1" ySplit="4" topLeftCell="B87" activePane="bottomRight" state="frozen"/>
      <selection activeCell="A15" sqref="A15"/>
      <selection pane="topRight" activeCell="A15" sqref="A15"/>
      <selection pane="bottomLeft" activeCell="A15" sqref="A15"/>
      <selection pane="bottomRight" activeCell="D97" sqref="D97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5.28515625" style="1" customWidth="1"/>
    <col min="7" max="7" width="14.140625" style="1" customWidth="1"/>
    <col min="8" max="8" width="16" style="1" customWidth="1"/>
    <col min="9" max="9" width="15.14062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75" t="s">
        <v>221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</row>
    <row r="2" spans="1:22" ht="15" customHeight="1" x14ac:dyDescent="0.25">
      <c r="A2" s="78" t="s">
        <v>271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80"/>
    </row>
    <row r="3" spans="1:22" ht="15" customHeight="1" x14ac:dyDescent="0.25">
      <c r="A3" s="81" t="s">
        <v>318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  <c r="P3" s="36">
        <v>44317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84" t="s">
        <v>19</v>
      </c>
      <c r="B5" s="84"/>
      <c r="C5" s="6">
        <f t="shared" ref="C5:M5" si="0">+C6+C39+C76+C81</f>
        <v>31737438000</v>
      </c>
      <c r="D5" s="6">
        <f t="shared" si="0"/>
        <v>2415202120</v>
      </c>
      <c r="E5" s="6">
        <f t="shared" si="0"/>
        <v>2415202120</v>
      </c>
      <c r="F5" s="6">
        <f t="shared" si="0"/>
        <v>31737438000.000107</v>
      </c>
      <c r="G5" s="6">
        <f t="shared" si="0"/>
        <v>0</v>
      </c>
      <c r="H5" s="6">
        <f t="shared" si="0"/>
        <v>24130165537.68</v>
      </c>
      <c r="I5" s="6">
        <f t="shared" si="0"/>
        <v>7607272462.3201103</v>
      </c>
      <c r="J5" s="6">
        <f t="shared" si="0"/>
        <v>9958841002.7299995</v>
      </c>
      <c r="K5" s="6">
        <f t="shared" si="0"/>
        <v>7122683985.1700001</v>
      </c>
      <c r="L5" s="6">
        <f t="shared" si="0"/>
        <v>7122683985.1700001</v>
      </c>
      <c r="M5" s="6">
        <f t="shared" si="0"/>
        <v>7121859400.1700001</v>
      </c>
      <c r="N5" s="8">
        <f>+IF(F5=0,0,J5/F5)</f>
        <v>0.3137884350567291</v>
      </c>
      <c r="O5" s="9">
        <f>+IF(F5=0,0,K5/F5)</f>
        <v>0.22442529813433509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84" t="s">
        <v>20</v>
      </c>
      <c r="B6" s="84"/>
      <c r="C6" s="6">
        <f>+C7</f>
        <v>16720070000</v>
      </c>
      <c r="D6" s="6">
        <f>+D7+D37+D38</f>
        <v>0</v>
      </c>
      <c r="E6" s="6">
        <f>+E7+E37+E38</f>
        <v>0</v>
      </c>
      <c r="F6" s="6">
        <f>+F7</f>
        <v>16720070000.000099</v>
      </c>
      <c r="G6" s="6">
        <f>+G7</f>
        <v>0</v>
      </c>
      <c r="H6" s="6">
        <f t="shared" ref="H6:M6" si="1">+H7+H37+H38</f>
        <v>15981648000</v>
      </c>
      <c r="I6" s="6">
        <f>I37+I38</f>
        <v>738422000.00010002</v>
      </c>
      <c r="J6" s="6">
        <f t="shared" si="1"/>
        <v>4446713242</v>
      </c>
      <c r="K6" s="6">
        <f t="shared" si="1"/>
        <v>4411180637</v>
      </c>
      <c r="L6" s="6">
        <f t="shared" si="1"/>
        <v>4411180637</v>
      </c>
      <c r="M6" s="6">
        <f t="shared" si="1"/>
        <v>4411180637</v>
      </c>
      <c r="N6" s="8">
        <f t="shared" ref="N6:N91" si="2">+IF(F6=0,0,J6/F6)</f>
        <v>0.26595063549374937</v>
      </c>
      <c r="O6" s="9">
        <f t="shared" ref="O6:O91" si="3">+IF(F6=0,0,K6/F6)</f>
        <v>0.26382548858946009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16720070000</v>
      </c>
      <c r="D7" s="17">
        <f>+D8+D21+D31</f>
        <v>0</v>
      </c>
      <c r="E7" s="17">
        <f>+E8+E21+E31</f>
        <v>0</v>
      </c>
      <c r="F7" s="17">
        <f>+F8+F21+F31+F37</f>
        <v>16720070000.000099</v>
      </c>
      <c r="G7" s="17">
        <f>+G8+G21+G31+G37</f>
        <v>0</v>
      </c>
      <c r="H7" s="17">
        <f>+H8+H21+H31</f>
        <v>15981648000</v>
      </c>
      <c r="I7" s="18">
        <f>+F7-G7-H7</f>
        <v>738422000.00009918</v>
      </c>
      <c r="J7" s="17">
        <f>+J8+J21+J31</f>
        <v>4446713242</v>
      </c>
      <c r="K7" s="17">
        <f>+K8+K21+K31</f>
        <v>4411180637</v>
      </c>
      <c r="L7" s="17">
        <f>+L8+L21+L31</f>
        <v>4411180637</v>
      </c>
      <c r="M7" s="17">
        <f>+M8+M21+M31</f>
        <v>4411180637</v>
      </c>
      <c r="N7" s="19">
        <f t="shared" si="2"/>
        <v>0.26595063549374937</v>
      </c>
      <c r="O7" s="19">
        <f t="shared" si="3"/>
        <v>0.26382548858946009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10320372000</v>
      </c>
      <c r="D8" s="17">
        <f>+D9</f>
        <v>0</v>
      </c>
      <c r="E8" s="17">
        <f>+E9</f>
        <v>0</v>
      </c>
      <c r="F8" s="18">
        <f t="shared" ref="F8:F31" si="4">+C8+D8-E8</f>
        <v>10320372000</v>
      </c>
      <c r="G8" s="17">
        <f>+G9</f>
        <v>0</v>
      </c>
      <c r="H8" s="17">
        <f>+H9</f>
        <v>10320372000</v>
      </c>
      <c r="I8" s="18">
        <f t="shared" ref="I8" si="5">+F8-G8-H8</f>
        <v>0</v>
      </c>
      <c r="J8" s="17">
        <f>+J9</f>
        <v>3052798479</v>
      </c>
      <c r="K8" s="17">
        <f>+K9</f>
        <v>3025612082</v>
      </c>
      <c r="L8" s="17">
        <f>+L9</f>
        <v>3025612082</v>
      </c>
      <c r="M8" s="17">
        <f>+M9</f>
        <v>3025612082</v>
      </c>
      <c r="N8" s="19">
        <f t="shared" si="2"/>
        <v>0.29580314343320185</v>
      </c>
      <c r="O8" s="19">
        <f t="shared" si="3"/>
        <v>0.29316889759400144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6">SUM(D10:D20)</f>
        <v>0</v>
      </c>
      <c r="E9" s="17">
        <f t="shared" si="6"/>
        <v>0</v>
      </c>
      <c r="F9" s="17">
        <f t="shared" si="6"/>
        <v>10320372000</v>
      </c>
      <c r="G9" s="17">
        <f t="shared" si="6"/>
        <v>0</v>
      </c>
      <c r="H9" s="17">
        <f t="shared" si="6"/>
        <v>10320372000</v>
      </c>
      <c r="I9" s="17">
        <f t="shared" si="6"/>
        <v>0</v>
      </c>
      <c r="J9" s="17">
        <f t="shared" si="6"/>
        <v>3052798479</v>
      </c>
      <c r="K9" s="17">
        <f t="shared" si="6"/>
        <v>3025612082</v>
      </c>
      <c r="L9" s="17">
        <f t="shared" si="6"/>
        <v>3025612082</v>
      </c>
      <c r="M9" s="17">
        <f t="shared" si="6"/>
        <v>3025612082</v>
      </c>
      <c r="N9" s="19">
        <f t="shared" si="2"/>
        <v>0.29580314343320185</v>
      </c>
      <c r="O9" s="19">
        <f t="shared" si="3"/>
        <v>0.29316889759400144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7900372000</v>
      </c>
      <c r="D10" s="12">
        <v>0</v>
      </c>
      <c r="E10" s="12">
        <v>0</v>
      </c>
      <c r="F10" s="12">
        <v>7900372000</v>
      </c>
      <c r="G10" s="12">
        <v>0</v>
      </c>
      <c r="H10" s="12">
        <v>7900372000</v>
      </c>
      <c r="I10" s="12">
        <v>0</v>
      </c>
      <c r="J10" s="12">
        <v>2684349417</v>
      </c>
      <c r="K10" s="12">
        <v>2665922507</v>
      </c>
      <c r="L10" s="12">
        <v>2665922507</v>
      </c>
      <c r="M10" s="12">
        <v>2665922507</v>
      </c>
      <c r="N10" s="14">
        <f t="shared" si="2"/>
        <v>0.33977506590828888</v>
      </c>
      <c r="O10" s="14">
        <f t="shared" si="3"/>
        <v>0.33744265548508351</v>
      </c>
      <c r="P10" s="34">
        <f>+C10-Enero!C10</f>
        <v>-1182353000</v>
      </c>
      <c r="Q10" s="34" t="b">
        <f>+A10=datos!C5</f>
        <v>1</v>
      </c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 t="e">
        <f>+C11-Enero!#REF!</f>
        <v>#REF!</v>
      </c>
      <c r="Q11" s="34" t="b">
        <f>+A11=datos!C6</f>
        <v>0</v>
      </c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177443948</v>
      </c>
      <c r="K12" s="12">
        <v>174152194</v>
      </c>
      <c r="L12" s="12">
        <v>174152194</v>
      </c>
      <c r="M12" s="12">
        <v>174152194</v>
      </c>
      <c r="N12" s="14">
        <f t="shared" si="2"/>
        <v>0.35488789599999998</v>
      </c>
      <c r="O12" s="14">
        <f t="shared" si="3"/>
        <v>0.34830438800000002</v>
      </c>
      <c r="P12" s="34">
        <f>+C12-Enero!C11</f>
        <v>-70000000</v>
      </c>
      <c r="Q12" s="34" t="b">
        <f>+A12=datos!C6</f>
        <v>1</v>
      </c>
      <c r="R12" s="34"/>
    </row>
    <row r="13" spans="1:22" x14ac:dyDescent="0.25">
      <c r="A13" s="10" t="s">
        <v>50</v>
      </c>
      <c r="B13" s="11" t="s">
        <v>51</v>
      </c>
      <c r="C13" s="12">
        <v>20000000</v>
      </c>
      <c r="D13" s="12">
        <v>0</v>
      </c>
      <c r="E13" s="12">
        <v>0</v>
      </c>
      <c r="F13" s="12">
        <v>20000000</v>
      </c>
      <c r="G13" s="12">
        <v>0</v>
      </c>
      <c r="H13" s="12">
        <v>20000000</v>
      </c>
      <c r="I13" s="12">
        <v>0</v>
      </c>
      <c r="J13" s="12">
        <v>4428567</v>
      </c>
      <c r="K13" s="12">
        <v>4428567</v>
      </c>
      <c r="L13" s="12">
        <v>4428567</v>
      </c>
      <c r="M13" s="12">
        <v>4428567</v>
      </c>
      <c r="N13" s="14">
        <f t="shared" si="2"/>
        <v>0.22142835</v>
      </c>
      <c r="O13" s="14">
        <f t="shared" si="3"/>
        <v>0.22142835</v>
      </c>
      <c r="P13" s="34">
        <f>+C13-Enero!C12</f>
        <v>0</v>
      </c>
      <c r="Q13" s="34" t="b">
        <f>+A13=datos!C7</f>
        <v>1</v>
      </c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 t="e">
        <f>+C14-Enero!#REF!</f>
        <v>#REF!</v>
      </c>
      <c r="Q14" s="34" t="b">
        <f>+A14=datos!C8</f>
        <v>0</v>
      </c>
      <c r="R14" s="34"/>
    </row>
    <row r="15" spans="1:22" x14ac:dyDescent="0.25">
      <c r="A15" s="10" t="s">
        <v>53</v>
      </c>
      <c r="B15" s="11" t="s">
        <v>13</v>
      </c>
      <c r="C15" s="12">
        <v>350000000</v>
      </c>
      <c r="D15" s="12">
        <v>0</v>
      </c>
      <c r="E15" s="12">
        <v>0</v>
      </c>
      <c r="F15" s="12">
        <v>350000000</v>
      </c>
      <c r="G15" s="12">
        <v>0</v>
      </c>
      <c r="H15" s="12">
        <v>350000000</v>
      </c>
      <c r="I15" s="12">
        <v>0</v>
      </c>
      <c r="J15" s="12">
        <v>10480245</v>
      </c>
      <c r="K15" s="12">
        <v>10480245</v>
      </c>
      <c r="L15" s="12">
        <v>10480245</v>
      </c>
      <c r="M15" s="12">
        <v>10480245</v>
      </c>
      <c r="N15" s="14">
        <f t="shared" si="2"/>
        <v>2.9943557142857142E-2</v>
      </c>
      <c r="O15" s="14">
        <f t="shared" si="3"/>
        <v>2.9943557142857142E-2</v>
      </c>
      <c r="P15" s="34">
        <f>+C15-Enero!C13</f>
        <v>-100000000</v>
      </c>
      <c r="Q15" s="34" t="b">
        <f>+A15=datos!C8</f>
        <v>1</v>
      </c>
      <c r="R15" s="34"/>
    </row>
    <row r="16" spans="1:22" x14ac:dyDescent="0.25">
      <c r="A16" s="10" t="s">
        <v>54</v>
      </c>
      <c r="B16" s="11" t="s">
        <v>55</v>
      </c>
      <c r="C16" s="12">
        <v>300000000</v>
      </c>
      <c r="D16" s="12">
        <v>0</v>
      </c>
      <c r="E16" s="12">
        <v>0</v>
      </c>
      <c r="F16" s="12">
        <v>300000000</v>
      </c>
      <c r="G16" s="12">
        <v>0</v>
      </c>
      <c r="H16" s="12">
        <v>300000000</v>
      </c>
      <c r="I16" s="12">
        <v>0</v>
      </c>
      <c r="J16" s="12">
        <v>105255802</v>
      </c>
      <c r="K16" s="12">
        <v>105255802</v>
      </c>
      <c r="L16" s="12">
        <v>105255802</v>
      </c>
      <c r="M16" s="12">
        <v>105255802</v>
      </c>
      <c r="N16" s="14">
        <f t="shared" si="2"/>
        <v>0.35085267333333331</v>
      </c>
      <c r="O16" s="14">
        <f t="shared" si="3"/>
        <v>0.35085267333333331</v>
      </c>
      <c r="P16" s="34">
        <f>+C16-Enero!C14</f>
        <v>-10000000</v>
      </c>
      <c r="Q16" s="34" t="b">
        <f>+A16=datos!C9</f>
        <v>1</v>
      </c>
      <c r="R16" s="34"/>
    </row>
    <row r="17" spans="1:18" x14ac:dyDescent="0.25">
      <c r="A17" s="10" t="s">
        <v>56</v>
      </c>
      <c r="B17" s="11" t="s">
        <v>57</v>
      </c>
      <c r="C17" s="12">
        <v>40000000</v>
      </c>
      <c r="D17" s="12">
        <v>0</v>
      </c>
      <c r="E17" s="12">
        <v>0</v>
      </c>
      <c r="F17" s="12">
        <v>40000000</v>
      </c>
      <c r="G17" s="12">
        <v>0</v>
      </c>
      <c r="H17" s="12">
        <v>40000000</v>
      </c>
      <c r="I17" s="12">
        <v>0</v>
      </c>
      <c r="J17" s="12">
        <v>11432166</v>
      </c>
      <c r="K17" s="12">
        <v>11432166</v>
      </c>
      <c r="L17" s="12">
        <v>11432166</v>
      </c>
      <c r="M17" s="12">
        <v>11432166</v>
      </c>
      <c r="N17" s="14">
        <f t="shared" si="2"/>
        <v>0.28580414999999998</v>
      </c>
      <c r="O17" s="14">
        <f t="shared" si="3"/>
        <v>0.28580414999999998</v>
      </c>
      <c r="P17" s="34">
        <f>+C17-Enero!C15</f>
        <v>-30000000</v>
      </c>
      <c r="Q17" s="34" t="b">
        <f>+A17=datos!C10</f>
        <v>1</v>
      </c>
      <c r="R17" s="34"/>
    </row>
    <row r="18" spans="1:18" x14ac:dyDescent="0.25">
      <c r="A18" s="10" t="s">
        <v>58</v>
      </c>
      <c r="B18" s="11" t="s">
        <v>15</v>
      </c>
      <c r="C18" s="12">
        <v>800000000</v>
      </c>
      <c r="D18" s="12">
        <v>0</v>
      </c>
      <c r="E18" s="12">
        <v>0</v>
      </c>
      <c r="F18" s="12">
        <v>800000000</v>
      </c>
      <c r="G18" s="12">
        <v>0</v>
      </c>
      <c r="H18" s="12">
        <v>800000000</v>
      </c>
      <c r="I18" s="12">
        <v>0</v>
      </c>
      <c r="J18" s="12">
        <v>7217599</v>
      </c>
      <c r="K18" s="12">
        <v>7217599</v>
      </c>
      <c r="L18" s="12">
        <v>7217599</v>
      </c>
      <c r="M18" s="12">
        <v>7217599</v>
      </c>
      <c r="N18" s="14">
        <f t="shared" si="2"/>
        <v>9.0219987499999994E-3</v>
      </c>
      <c r="O18" s="14">
        <f t="shared" si="3"/>
        <v>9.0219987499999994E-3</v>
      </c>
      <c r="P18" s="34">
        <f>+C18-Enero!C16</f>
        <v>-200000000</v>
      </c>
      <c r="Q18" s="34" t="b">
        <f>+A18=datos!C11</f>
        <v>1</v>
      </c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400000000</v>
      </c>
      <c r="D19" s="12">
        <v>0</v>
      </c>
      <c r="E19" s="12">
        <v>0</v>
      </c>
      <c r="F19" s="12">
        <v>400000000</v>
      </c>
      <c r="G19" s="12">
        <v>0</v>
      </c>
      <c r="H19" s="12">
        <v>400000000</v>
      </c>
      <c r="I19" s="12">
        <v>0</v>
      </c>
      <c r="J19" s="12">
        <v>48943977</v>
      </c>
      <c r="K19" s="12">
        <v>43476244</v>
      </c>
      <c r="L19" s="12">
        <v>43476244</v>
      </c>
      <c r="M19" s="12">
        <v>43476244</v>
      </c>
      <c r="N19" s="14">
        <f t="shared" si="2"/>
        <v>0.1223599425</v>
      </c>
      <c r="O19" s="14">
        <f t="shared" si="3"/>
        <v>0.10869060999999999</v>
      </c>
      <c r="P19" s="34">
        <f>+C19-Enero!C17</f>
        <v>50000000</v>
      </c>
      <c r="Q19" s="34" t="b">
        <f>+A19=datos!C12</f>
        <v>1</v>
      </c>
      <c r="R19" s="34"/>
    </row>
    <row r="20" spans="1:18" s="20" customFormat="1" ht="13.5" customHeight="1" x14ac:dyDescent="0.25">
      <c r="A20" s="10" t="s">
        <v>291</v>
      </c>
      <c r="B20" s="11" t="s">
        <v>292</v>
      </c>
      <c r="C20" s="12">
        <v>10000000</v>
      </c>
      <c r="D20" s="12">
        <v>0</v>
      </c>
      <c r="E20" s="12">
        <v>0</v>
      </c>
      <c r="F20" s="12">
        <v>10000000</v>
      </c>
      <c r="G20" s="12">
        <v>0</v>
      </c>
      <c r="H20" s="12">
        <v>10000000</v>
      </c>
      <c r="I20" s="12">
        <v>0</v>
      </c>
      <c r="J20" s="12">
        <v>3246758</v>
      </c>
      <c r="K20" s="12">
        <v>3246758</v>
      </c>
      <c r="L20" s="12">
        <v>3246758</v>
      </c>
      <c r="M20" s="12">
        <v>3246758</v>
      </c>
      <c r="N20" s="14">
        <f t="shared" si="2"/>
        <v>0.32467580000000001</v>
      </c>
      <c r="O20" s="14">
        <f t="shared" si="3"/>
        <v>0.32467580000000001</v>
      </c>
      <c r="P20" s="34">
        <f>+C20-Enero!C18</f>
        <v>0</v>
      </c>
      <c r="Q20" s="34" t="b">
        <f>+A20=datos!C13</f>
        <v>1</v>
      </c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3819679000</v>
      </c>
      <c r="G21" s="17">
        <f t="shared" ref="G21:H21" si="8">SUM(G22:G30)</f>
        <v>0</v>
      </c>
      <c r="H21" s="17">
        <f t="shared" si="8"/>
        <v>3819679000</v>
      </c>
      <c r="I21" s="18">
        <f>+F21-G21-H21</f>
        <v>0</v>
      </c>
      <c r="J21" s="17">
        <f t="shared" ref="J21" si="9">SUM(J22:J30)</f>
        <v>1216028428</v>
      </c>
      <c r="K21" s="17">
        <f t="shared" ref="K21:M21" si="10">SUM(K22:K30)</f>
        <v>1216028428</v>
      </c>
      <c r="L21" s="17">
        <f t="shared" si="10"/>
        <v>1216028428</v>
      </c>
      <c r="M21" s="17">
        <f t="shared" si="10"/>
        <v>1216028428</v>
      </c>
      <c r="N21" s="19">
        <f t="shared" si="2"/>
        <v>0.31835880135477351</v>
      </c>
      <c r="O21" s="19">
        <f t="shared" si="3"/>
        <v>0.31835880135477351</v>
      </c>
      <c r="P21" s="34">
        <f>+C21-Enero!C19</f>
        <v>-515152000</v>
      </c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1130000000</v>
      </c>
      <c r="D22" s="12">
        <v>0</v>
      </c>
      <c r="E22" s="12">
        <v>0</v>
      </c>
      <c r="F22" s="12">
        <v>1130000000</v>
      </c>
      <c r="G22" s="12">
        <v>0</v>
      </c>
      <c r="H22" s="12">
        <v>1130000000</v>
      </c>
      <c r="I22" s="12">
        <v>0</v>
      </c>
      <c r="J22" s="12">
        <v>382534963</v>
      </c>
      <c r="K22" s="12">
        <v>382534963</v>
      </c>
      <c r="L22" s="12">
        <v>382534963</v>
      </c>
      <c r="M22" s="12">
        <v>382534963</v>
      </c>
      <c r="N22" s="14">
        <f t="shared" si="2"/>
        <v>0.33852651592920352</v>
      </c>
      <c r="O22" s="14">
        <f t="shared" si="3"/>
        <v>0.33852651592920352</v>
      </c>
      <c r="P22" s="34">
        <f>+C22-Enero!C20</f>
        <v>-194831000</v>
      </c>
      <c r="Q22" s="34" t="b">
        <f>+A22=datos!C14</f>
        <v>1</v>
      </c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270970063</v>
      </c>
      <c r="K23" s="12">
        <v>270970063</v>
      </c>
      <c r="L23" s="12">
        <v>270970063</v>
      </c>
      <c r="M23" s="12">
        <v>270970063</v>
      </c>
      <c r="N23" s="14">
        <f t="shared" si="2"/>
        <v>0.33871257874999999</v>
      </c>
      <c r="O23" s="14">
        <f t="shared" si="3"/>
        <v>0.33871257874999999</v>
      </c>
      <c r="P23" s="34">
        <f>+C23-Enero!C21</f>
        <v>-90000000</v>
      </c>
      <c r="Q23" s="34" t="b">
        <f>+A23=datos!C15</f>
        <v>1</v>
      </c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919679000</v>
      </c>
      <c r="D24" s="12">
        <v>0</v>
      </c>
      <c r="E24" s="12">
        <v>0</v>
      </c>
      <c r="F24" s="12">
        <v>919679000</v>
      </c>
      <c r="G24" s="12">
        <v>0</v>
      </c>
      <c r="H24" s="12">
        <v>919679000</v>
      </c>
      <c r="I24" s="12">
        <v>0</v>
      </c>
      <c r="J24" s="12">
        <v>275822102</v>
      </c>
      <c r="K24" s="12">
        <v>275822102</v>
      </c>
      <c r="L24" s="12">
        <v>275822102</v>
      </c>
      <c r="M24" s="12">
        <v>275822102</v>
      </c>
      <c r="N24" s="14">
        <f t="shared" si="2"/>
        <v>0.29991127556462638</v>
      </c>
      <c r="O24" s="14">
        <f t="shared" si="3"/>
        <v>0.29991127556462638</v>
      </c>
      <c r="P24" s="34">
        <f>+C24-Enero!C22</f>
        <v>-80321000</v>
      </c>
      <c r="Q24" s="34" t="b">
        <f>+A24=datos!C16</f>
        <v>1</v>
      </c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400000000</v>
      </c>
      <c r="D25" s="12">
        <v>0</v>
      </c>
      <c r="E25" s="12">
        <v>0</v>
      </c>
      <c r="F25" s="12">
        <v>400000000</v>
      </c>
      <c r="G25" s="12">
        <v>0</v>
      </c>
      <c r="H25" s="12">
        <v>400000000</v>
      </c>
      <c r="I25" s="12">
        <v>0</v>
      </c>
      <c r="J25" s="12">
        <v>119974500</v>
      </c>
      <c r="K25" s="12">
        <v>119974500</v>
      </c>
      <c r="L25" s="12">
        <v>119974500</v>
      </c>
      <c r="M25" s="12">
        <v>119974500</v>
      </c>
      <c r="N25" s="14">
        <f t="shared" si="2"/>
        <v>0.29993625000000002</v>
      </c>
      <c r="O25" s="14">
        <f t="shared" si="3"/>
        <v>0.29993625000000002</v>
      </c>
      <c r="P25" s="34">
        <f>+C25-Enero!C23</f>
        <v>-30000000</v>
      </c>
      <c r="Q25" s="34" t="b">
        <f>+A25=datos!C17</f>
        <v>1</v>
      </c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60000000</v>
      </c>
      <c r="D26" s="12">
        <v>0</v>
      </c>
      <c r="E26" s="12">
        <v>0</v>
      </c>
      <c r="F26" s="12">
        <v>60000000</v>
      </c>
      <c r="G26" s="12">
        <v>0</v>
      </c>
      <c r="H26" s="12">
        <v>60000000</v>
      </c>
      <c r="I26" s="12">
        <v>0</v>
      </c>
      <c r="J26" s="12">
        <v>16666200</v>
      </c>
      <c r="K26" s="12">
        <v>16666200</v>
      </c>
      <c r="L26" s="12">
        <v>16666200</v>
      </c>
      <c r="M26" s="12">
        <v>16666200</v>
      </c>
      <c r="N26" s="14">
        <f t="shared" si="2"/>
        <v>0.27777000000000002</v>
      </c>
      <c r="O26" s="14">
        <f t="shared" si="3"/>
        <v>0.27777000000000002</v>
      </c>
      <c r="P26" s="34">
        <f>+C26-Enero!C24</f>
        <v>-10000000</v>
      </c>
      <c r="Q26" s="34" t="b">
        <f>+A26=datos!C18</f>
        <v>1</v>
      </c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300000000</v>
      </c>
      <c r="D27" s="12">
        <v>0</v>
      </c>
      <c r="E27" s="12">
        <v>0</v>
      </c>
      <c r="F27" s="12">
        <v>300000000</v>
      </c>
      <c r="G27" s="12">
        <v>0</v>
      </c>
      <c r="H27" s="12">
        <v>300000000</v>
      </c>
      <c r="I27" s="12">
        <v>0</v>
      </c>
      <c r="J27" s="12">
        <v>89989000</v>
      </c>
      <c r="K27" s="12">
        <v>89989000</v>
      </c>
      <c r="L27" s="12">
        <v>89989000</v>
      </c>
      <c r="M27" s="12">
        <v>89989000</v>
      </c>
      <c r="N27" s="14">
        <f t="shared" si="2"/>
        <v>0.29996333333333336</v>
      </c>
      <c r="O27" s="14">
        <f t="shared" si="3"/>
        <v>0.29996333333333336</v>
      </c>
      <c r="P27" s="34">
        <f>+C27-Enero!C25</f>
        <v>-50000000</v>
      </c>
      <c r="Q27" s="34" t="b">
        <f>+A27=datos!C19</f>
        <v>1</v>
      </c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15026800</v>
      </c>
      <c r="K28" s="12">
        <v>15026800</v>
      </c>
      <c r="L28" s="12">
        <v>15026800</v>
      </c>
      <c r="M28" s="12">
        <v>15026800</v>
      </c>
      <c r="N28" s="14">
        <f t="shared" si="2"/>
        <v>0.27321454545454543</v>
      </c>
      <c r="O28" s="14">
        <f t="shared" si="3"/>
        <v>0.27321454545454543</v>
      </c>
      <c r="P28" s="34">
        <f>+C28-Enero!C26</f>
        <v>-15000000</v>
      </c>
      <c r="Q28" s="34" t="b">
        <f>+A28=datos!C20</f>
        <v>1</v>
      </c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15026800</v>
      </c>
      <c r="K29" s="12">
        <v>15026800</v>
      </c>
      <c r="L29" s="12">
        <v>15026800</v>
      </c>
      <c r="M29" s="12">
        <v>15026800</v>
      </c>
      <c r="N29" s="14">
        <f t="shared" si="2"/>
        <v>0.27321454545454543</v>
      </c>
      <c r="O29" s="14">
        <f t="shared" si="3"/>
        <v>0.27321454545454543</v>
      </c>
      <c r="P29" s="34">
        <f>+C29-Enero!C27</f>
        <v>-15000000</v>
      </c>
      <c r="Q29" s="34" t="b">
        <f>+A29=datos!C21</f>
        <v>1</v>
      </c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100000000</v>
      </c>
      <c r="D30" s="12">
        <v>0</v>
      </c>
      <c r="E30" s="12">
        <v>0</v>
      </c>
      <c r="F30" s="12">
        <v>100000000</v>
      </c>
      <c r="G30" s="12">
        <v>0</v>
      </c>
      <c r="H30" s="12">
        <v>100000000</v>
      </c>
      <c r="I30" s="12">
        <v>0</v>
      </c>
      <c r="J30" s="12">
        <v>30018000</v>
      </c>
      <c r="K30" s="12">
        <v>30018000</v>
      </c>
      <c r="L30" s="12">
        <v>30018000</v>
      </c>
      <c r="M30" s="12">
        <v>30018000</v>
      </c>
      <c r="N30" s="14">
        <f t="shared" si="2"/>
        <v>0.30018</v>
      </c>
      <c r="O30" s="14">
        <f t="shared" si="3"/>
        <v>0.30018</v>
      </c>
      <c r="P30" s="34">
        <f>+C30-Enero!C28</f>
        <v>-30000000</v>
      </c>
      <c r="Q30" s="34" t="b">
        <f>+A30=datos!C22</f>
        <v>1</v>
      </c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1">SUM(D32:D36)</f>
        <v>0</v>
      </c>
      <c r="E31" s="17">
        <f t="shared" si="11"/>
        <v>0</v>
      </c>
      <c r="F31" s="18">
        <f t="shared" si="4"/>
        <v>1841597000</v>
      </c>
      <c r="G31" s="17">
        <f t="shared" ref="G31:H31" si="12">SUM(G32:G36)</f>
        <v>0</v>
      </c>
      <c r="H31" s="17">
        <f t="shared" si="12"/>
        <v>1841597000</v>
      </c>
      <c r="I31" s="18">
        <f>+F31-G31-H31</f>
        <v>0</v>
      </c>
      <c r="J31" s="17">
        <f t="shared" ref="J31" si="13">SUM(J32:J36)</f>
        <v>177886335</v>
      </c>
      <c r="K31" s="17">
        <f t="shared" ref="K31:M31" si="14">SUM(K32:K36)</f>
        <v>169540127</v>
      </c>
      <c r="L31" s="17">
        <f t="shared" si="14"/>
        <v>169540127</v>
      </c>
      <c r="M31" s="17">
        <f t="shared" si="14"/>
        <v>169540127</v>
      </c>
      <c r="N31" s="19">
        <f t="shared" si="2"/>
        <v>9.6593519103256573E-2</v>
      </c>
      <c r="O31" s="19">
        <f t="shared" si="3"/>
        <v>9.2061470017598859E-2</v>
      </c>
      <c r="P31" s="34">
        <f>+C31-Enero!C29</f>
        <v>1023006000</v>
      </c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941597000</v>
      </c>
      <c r="D32" s="12">
        <v>0</v>
      </c>
      <c r="E32" s="12">
        <v>0</v>
      </c>
      <c r="F32" s="12">
        <v>941597000</v>
      </c>
      <c r="G32" s="12">
        <v>0</v>
      </c>
      <c r="H32" s="12">
        <v>941597000</v>
      </c>
      <c r="I32" s="12">
        <v>0</v>
      </c>
      <c r="J32" s="12">
        <v>59118938</v>
      </c>
      <c r="K32" s="12">
        <v>52052171</v>
      </c>
      <c r="L32" s="12">
        <v>52052171</v>
      </c>
      <c r="M32" s="12">
        <v>52052171</v>
      </c>
      <c r="N32" s="14">
        <f t="shared" si="2"/>
        <v>6.2785818136633822E-2</v>
      </c>
      <c r="O32" s="14">
        <f t="shared" si="3"/>
        <v>5.5280731565627336E-2</v>
      </c>
      <c r="P32" s="34">
        <f>+C32-Enero!C30</f>
        <v>693006000</v>
      </c>
      <c r="Q32" s="34" t="b">
        <f>+A32=datos!C23</f>
        <v>1</v>
      </c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400000000</v>
      </c>
      <c r="D33" s="12">
        <v>0</v>
      </c>
      <c r="E33" s="12">
        <v>0</v>
      </c>
      <c r="F33" s="12">
        <v>400000000</v>
      </c>
      <c r="G33" s="12">
        <v>0</v>
      </c>
      <c r="H33" s="12">
        <v>400000000</v>
      </c>
      <c r="I33" s="12">
        <v>0</v>
      </c>
      <c r="J33" s="12">
        <v>14303831</v>
      </c>
      <c r="K33" s="12">
        <v>14303831</v>
      </c>
      <c r="L33" s="12">
        <v>14303831</v>
      </c>
      <c r="M33" s="12">
        <v>14303831</v>
      </c>
      <c r="N33" s="14">
        <f t="shared" si="2"/>
        <v>3.57595775E-2</v>
      </c>
      <c r="O33" s="14">
        <f t="shared" si="3"/>
        <v>3.57595775E-2</v>
      </c>
      <c r="P33" s="34">
        <f>+C33-Enero!C31</f>
        <v>300000000</v>
      </c>
      <c r="Q33" s="34" t="b">
        <f>+A33=datos!C24</f>
        <v>1</v>
      </c>
      <c r="R33" s="34"/>
    </row>
    <row r="34" spans="1:22" x14ac:dyDescent="0.25">
      <c r="A34" s="10" t="s">
        <v>83</v>
      </c>
      <c r="B34" s="11" t="s">
        <v>84</v>
      </c>
      <c r="C34" s="12">
        <v>100000000</v>
      </c>
      <c r="D34" s="12">
        <v>0</v>
      </c>
      <c r="E34" s="12">
        <v>0</v>
      </c>
      <c r="F34" s="12">
        <v>100000000</v>
      </c>
      <c r="G34" s="12">
        <v>0</v>
      </c>
      <c r="H34" s="12">
        <v>100000000</v>
      </c>
      <c r="I34" s="12">
        <v>0</v>
      </c>
      <c r="J34" s="12">
        <v>5445806</v>
      </c>
      <c r="K34" s="12">
        <v>4802979</v>
      </c>
      <c r="L34" s="12">
        <v>4802979</v>
      </c>
      <c r="M34" s="12">
        <v>4802979</v>
      </c>
      <c r="N34" s="14">
        <f t="shared" si="2"/>
        <v>5.4458060000000003E-2</v>
      </c>
      <c r="O34" s="14">
        <f t="shared" si="3"/>
        <v>4.8029790000000003E-2</v>
      </c>
      <c r="P34" s="34">
        <f>+C34-Enero!C32</f>
        <v>60000000</v>
      </c>
      <c r="Q34" s="34" t="b">
        <f>+A34=datos!C25</f>
        <v>1</v>
      </c>
      <c r="R34" s="34"/>
    </row>
    <row r="35" spans="1:22" x14ac:dyDescent="0.25">
      <c r="A35" s="10" t="s">
        <v>85</v>
      </c>
      <c r="B35" s="11" t="s">
        <v>86</v>
      </c>
      <c r="C35" s="12">
        <v>250000000</v>
      </c>
      <c r="D35" s="12">
        <v>0</v>
      </c>
      <c r="E35" s="12">
        <v>0</v>
      </c>
      <c r="F35" s="12">
        <v>250000000</v>
      </c>
      <c r="G35" s="12">
        <v>0</v>
      </c>
      <c r="H35" s="12">
        <v>250000000</v>
      </c>
      <c r="I35" s="12">
        <v>0</v>
      </c>
      <c r="J35" s="12">
        <v>66794824</v>
      </c>
      <c r="K35" s="12">
        <v>66794824</v>
      </c>
      <c r="L35" s="12">
        <v>66794824</v>
      </c>
      <c r="M35" s="12">
        <v>66794824</v>
      </c>
      <c r="N35" s="14">
        <f t="shared" si="2"/>
        <v>0.26717929600000001</v>
      </c>
      <c r="O35" s="14">
        <f t="shared" si="3"/>
        <v>0.26717929600000001</v>
      </c>
      <c r="P35" s="34">
        <f>+C35-Enero!C33</f>
        <v>-70000000</v>
      </c>
      <c r="Q35" s="34" t="b">
        <f>+A35=datos!C26</f>
        <v>1</v>
      </c>
      <c r="R35" s="34"/>
    </row>
    <row r="36" spans="1:22" x14ac:dyDescent="0.25">
      <c r="A36" s="10" t="s">
        <v>87</v>
      </c>
      <c r="B36" s="11" t="s">
        <v>88</v>
      </c>
      <c r="C36" s="12">
        <v>150000000</v>
      </c>
      <c r="D36" s="12">
        <v>0</v>
      </c>
      <c r="E36" s="12">
        <v>0</v>
      </c>
      <c r="F36" s="12">
        <v>150000000</v>
      </c>
      <c r="G36" s="12">
        <v>0</v>
      </c>
      <c r="H36" s="12">
        <v>150000000</v>
      </c>
      <c r="I36" s="12">
        <v>0</v>
      </c>
      <c r="J36" s="12">
        <v>32222936</v>
      </c>
      <c r="K36" s="12">
        <v>31586322</v>
      </c>
      <c r="L36" s="12">
        <v>31586322</v>
      </c>
      <c r="M36" s="12">
        <v>31586322</v>
      </c>
      <c r="N36" s="14">
        <f t="shared" si="2"/>
        <v>0.21481957333333335</v>
      </c>
      <c r="O36" s="14">
        <f t="shared" si="3"/>
        <v>0.21057548000000001</v>
      </c>
      <c r="P36" s="34">
        <f>+C36-Enero!C34</f>
        <v>40000000</v>
      </c>
      <c r="Q36" s="34" t="b">
        <f>+A36=datos!C27</f>
        <v>1</v>
      </c>
      <c r="R36" s="34"/>
    </row>
    <row r="37" spans="1:22" ht="22.5" x14ac:dyDescent="0.25">
      <c r="A37" s="10" t="s">
        <v>148</v>
      </c>
      <c r="B37" s="11" t="s">
        <v>89</v>
      </c>
      <c r="C37" s="12">
        <v>738422000</v>
      </c>
      <c r="D37" s="12">
        <v>0</v>
      </c>
      <c r="E37" s="12">
        <v>0</v>
      </c>
      <c r="F37" s="13">
        <v>738422000.00010002</v>
      </c>
      <c r="G37" s="12">
        <v>0</v>
      </c>
      <c r="H37" s="12">
        <v>0</v>
      </c>
      <c r="I37" s="13">
        <v>738422000.00010002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>
        <f>+C37-Enero!C35</f>
        <v>-51129000</v>
      </c>
      <c r="Q37" s="34" t="b">
        <f>+A37=datos!C28</f>
        <v>0</v>
      </c>
      <c r="R37" s="34"/>
    </row>
    <row r="38" spans="1:22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 t="e">
        <f>+C38-Enero!#REF!</f>
        <v>#REF!</v>
      </c>
      <c r="Q38" s="34"/>
      <c r="R38" s="34"/>
    </row>
    <row r="39" spans="1:22" s="3" customFormat="1" x14ac:dyDescent="0.25">
      <c r="A39" s="73" t="s">
        <v>23</v>
      </c>
      <c r="B39" s="73"/>
      <c r="C39" s="7">
        <f>+C40+C44</f>
        <v>10288298000</v>
      </c>
      <c r="D39" s="7">
        <f t="shared" ref="D39:M39" si="15">+D40+D44</f>
        <v>2415202120</v>
      </c>
      <c r="E39" s="7">
        <f t="shared" si="15"/>
        <v>2415202120</v>
      </c>
      <c r="F39" s="7">
        <f t="shared" si="15"/>
        <v>10288298000</v>
      </c>
      <c r="G39" s="7">
        <f t="shared" si="15"/>
        <v>0</v>
      </c>
      <c r="H39" s="7">
        <f t="shared" si="15"/>
        <v>8028544537.6799994</v>
      </c>
      <c r="I39" s="7">
        <f t="shared" si="15"/>
        <v>2259753462.3200006</v>
      </c>
      <c r="J39" s="7">
        <f t="shared" si="15"/>
        <v>5460507734.7299995</v>
      </c>
      <c r="K39" s="7">
        <f t="shared" si="15"/>
        <v>2673215245.1700001</v>
      </c>
      <c r="L39" s="7">
        <f t="shared" si="15"/>
        <v>2673215245.1700001</v>
      </c>
      <c r="M39" s="7">
        <f t="shared" si="15"/>
        <v>2672390660.1700001</v>
      </c>
      <c r="N39" s="8">
        <f t="shared" si="2"/>
        <v>0.5307493751376563</v>
      </c>
      <c r="O39" s="9">
        <f t="shared" si="3"/>
        <v>0.25983065859581439</v>
      </c>
      <c r="P39" s="34">
        <f>+C39-Enero!C36</f>
        <v>-2000</v>
      </c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0</v>
      </c>
      <c r="E40" s="17">
        <f t="shared" si="16"/>
        <v>0</v>
      </c>
      <c r="F40" s="18">
        <f t="shared" ref="F40:F54" si="17">+C40+D40-E40</f>
        <v>136931000</v>
      </c>
      <c r="G40" s="17">
        <f t="shared" ref="G40:H40" si="18">+G41</f>
        <v>0</v>
      </c>
      <c r="H40" s="17">
        <f t="shared" si="18"/>
        <v>1749300</v>
      </c>
      <c r="I40" s="18">
        <f t="shared" ref="I40:I54" si="19">+F40-G40-H40</f>
        <v>135181700</v>
      </c>
      <c r="J40" s="17">
        <f t="shared" ref="J40:M40" si="20">+J41</f>
        <v>1749300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1.2775047286589597E-2</v>
      </c>
      <c r="O40" s="19">
        <f t="shared" si="3"/>
        <v>0</v>
      </c>
      <c r="P40" s="34">
        <f>+C40-Enero!C37</f>
        <v>76931000</v>
      </c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0</v>
      </c>
      <c r="E41" s="17">
        <f t="shared" si="21"/>
        <v>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1749300</v>
      </c>
      <c r="I41" s="18">
        <f t="shared" si="19"/>
        <v>135181700</v>
      </c>
      <c r="J41" s="17">
        <f t="shared" ref="J41:M41" si="23">SUM(J42:J43)</f>
        <v>1749300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1.2775047286589597E-2</v>
      </c>
      <c r="O41" s="19">
        <f t="shared" si="3"/>
        <v>0</v>
      </c>
      <c r="P41" s="34">
        <f>+C41-Enero!C38</f>
        <v>76931000</v>
      </c>
      <c r="Q41" s="34"/>
      <c r="R41" s="34"/>
    </row>
    <row r="42" spans="1:22" ht="22.5" x14ac:dyDescent="0.25">
      <c r="A42" s="10" t="s">
        <v>222</v>
      </c>
      <c r="B42" s="11" t="s">
        <v>223</v>
      </c>
      <c r="C42" s="12">
        <v>80000000</v>
      </c>
      <c r="D42" s="12">
        <v>0</v>
      </c>
      <c r="E42" s="12">
        <v>0</v>
      </c>
      <c r="F42" s="12">
        <v>80000000</v>
      </c>
      <c r="G42" s="12">
        <v>0</v>
      </c>
      <c r="H42" s="12">
        <v>0</v>
      </c>
      <c r="I42" s="12">
        <v>80000000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>
        <f>+C42-Enero!C39</f>
        <v>20000000</v>
      </c>
      <c r="Q42" s="34" t="b">
        <f>+A42=datos!C28</f>
        <v>1</v>
      </c>
      <c r="R42" s="34"/>
    </row>
    <row r="43" spans="1:22" x14ac:dyDescent="0.25">
      <c r="A43" s="10" t="s">
        <v>224</v>
      </c>
      <c r="B43" s="11" t="s">
        <v>225</v>
      </c>
      <c r="C43" s="12">
        <v>56931000</v>
      </c>
      <c r="D43" s="12">
        <v>0</v>
      </c>
      <c r="E43" s="12">
        <v>0</v>
      </c>
      <c r="F43" s="12">
        <v>56931000</v>
      </c>
      <c r="G43" s="12">
        <v>0</v>
      </c>
      <c r="H43" s="12">
        <v>1749300</v>
      </c>
      <c r="I43" s="12">
        <v>55181700</v>
      </c>
      <c r="J43" s="12">
        <v>1749300</v>
      </c>
      <c r="K43" s="12">
        <v>0</v>
      </c>
      <c r="L43" s="12">
        <v>0</v>
      </c>
      <c r="M43" s="12">
        <v>0</v>
      </c>
      <c r="N43" s="14">
        <f t="shared" si="2"/>
        <v>3.0726669125783843E-2</v>
      </c>
      <c r="O43" s="14">
        <f t="shared" si="3"/>
        <v>0</v>
      </c>
      <c r="P43" s="34" t="e">
        <f>+C43-Enero!#REF!</f>
        <v>#REF!</v>
      </c>
      <c r="Q43" s="34" t="b">
        <f>+A43=datos!C29</f>
        <v>1</v>
      </c>
      <c r="R43" s="34"/>
    </row>
    <row r="44" spans="1:22" x14ac:dyDescent="0.25">
      <c r="A44" s="15" t="s">
        <v>94</v>
      </c>
      <c r="B44" s="16" t="s">
        <v>95</v>
      </c>
      <c r="C44" s="17">
        <f>+C45+C54</f>
        <v>10151367000</v>
      </c>
      <c r="D44" s="17">
        <f t="shared" ref="D44:E44" si="24">+D45+D54</f>
        <v>2415202120</v>
      </c>
      <c r="E44" s="17">
        <f t="shared" si="24"/>
        <v>2415202120</v>
      </c>
      <c r="F44" s="18">
        <f t="shared" si="17"/>
        <v>10151367000</v>
      </c>
      <c r="G44" s="17">
        <f t="shared" ref="G44:H44" si="25">+G45+G54</f>
        <v>0</v>
      </c>
      <c r="H44" s="17">
        <f t="shared" si="25"/>
        <v>8026795237.6799994</v>
      </c>
      <c r="I44" s="18">
        <f t="shared" si="19"/>
        <v>2124571762.3200006</v>
      </c>
      <c r="J44" s="17">
        <f t="shared" ref="J44:M44" si="26">+J45+J54</f>
        <v>5458758434.7299995</v>
      </c>
      <c r="K44" s="17">
        <f t="shared" si="26"/>
        <v>2673215245.1700001</v>
      </c>
      <c r="L44" s="17">
        <f t="shared" si="26"/>
        <v>2673215245.1700001</v>
      </c>
      <c r="M44" s="17">
        <f t="shared" si="26"/>
        <v>2672390660.1700001</v>
      </c>
      <c r="N44" s="19">
        <f t="shared" si="2"/>
        <v>0.53773629056362549</v>
      </c>
      <c r="O44" s="19">
        <f t="shared" si="3"/>
        <v>0.26333549414280855</v>
      </c>
      <c r="P44" s="34">
        <f>+C44-Enero!C40</f>
        <v>-76933000</v>
      </c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SUM(C46:C53)</f>
        <v>234367000</v>
      </c>
      <c r="D45" s="17">
        <f t="shared" ref="D45:H45" si="27">SUM(D46:D53)</f>
        <v>1370414400</v>
      </c>
      <c r="E45" s="17">
        <f t="shared" si="27"/>
        <v>0</v>
      </c>
      <c r="F45" s="18">
        <f>+C45+D45-E45</f>
        <v>1604781400</v>
      </c>
      <c r="G45" s="17">
        <f t="shared" si="27"/>
        <v>0</v>
      </c>
      <c r="H45" s="17">
        <f t="shared" si="27"/>
        <v>291053497.15999997</v>
      </c>
      <c r="I45" s="18">
        <f t="shared" si="19"/>
        <v>1313727902.8400002</v>
      </c>
      <c r="J45" s="17">
        <f t="shared" ref="J45" si="28">SUM(J46:J53)</f>
        <v>46103560</v>
      </c>
      <c r="K45" s="17">
        <f t="shared" ref="K45:M45" si="29">SUM(K46:K53)</f>
        <v>4484859</v>
      </c>
      <c r="L45" s="17">
        <f t="shared" si="29"/>
        <v>4484859</v>
      </c>
      <c r="M45" s="17">
        <f t="shared" si="29"/>
        <v>4484859</v>
      </c>
      <c r="N45" s="19">
        <f t="shared" si="2"/>
        <v>2.872887235607292E-2</v>
      </c>
      <c r="O45" s="19">
        <f t="shared" si="3"/>
        <v>2.7946853072948127E-3</v>
      </c>
      <c r="P45" s="34">
        <f>+C45-Enero!C41</f>
        <v>-749933000</v>
      </c>
      <c r="Q45" s="34"/>
      <c r="R45" s="34"/>
    </row>
    <row r="46" spans="1:22" ht="33.75" x14ac:dyDescent="0.25">
      <c r="A46" s="10" t="s">
        <v>226</v>
      </c>
      <c r="B46" s="11" t="s">
        <v>227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300000</v>
      </c>
      <c r="I46" s="12">
        <v>700000</v>
      </c>
      <c r="J46" s="12">
        <v>300000</v>
      </c>
      <c r="K46" s="12">
        <v>300000</v>
      </c>
      <c r="L46" s="12">
        <v>300000</v>
      </c>
      <c r="M46" s="12">
        <v>300000</v>
      </c>
      <c r="N46" s="14">
        <f t="shared" si="2"/>
        <v>0.3</v>
      </c>
      <c r="O46" s="14">
        <f t="shared" si="3"/>
        <v>0.3</v>
      </c>
      <c r="P46" s="34">
        <f>+C46-Enero!C42</f>
        <v>0</v>
      </c>
      <c r="Q46" s="34" t="b">
        <f>+A46=datos!C30</f>
        <v>1</v>
      </c>
      <c r="R46" s="34"/>
    </row>
    <row r="47" spans="1:22" x14ac:dyDescent="0.25">
      <c r="A47" s="10" t="s">
        <v>228</v>
      </c>
      <c r="B47" s="11" t="s">
        <v>229</v>
      </c>
      <c r="C47" s="12">
        <v>20000000</v>
      </c>
      <c r="D47" s="12">
        <v>0</v>
      </c>
      <c r="E47" s="12">
        <v>0</v>
      </c>
      <c r="F47" s="12">
        <v>20000000</v>
      </c>
      <c r="G47" s="12">
        <v>0</v>
      </c>
      <c r="H47" s="12">
        <v>0</v>
      </c>
      <c r="I47" s="12">
        <v>20000000</v>
      </c>
      <c r="J47" s="12">
        <v>0</v>
      </c>
      <c r="K47" s="12">
        <v>0</v>
      </c>
      <c r="L47" s="12">
        <v>0</v>
      </c>
      <c r="M47" s="12">
        <v>0</v>
      </c>
      <c r="N47" s="14">
        <f t="shared" si="2"/>
        <v>0</v>
      </c>
      <c r="O47" s="14">
        <f t="shared" si="3"/>
        <v>0</v>
      </c>
      <c r="P47" s="34">
        <f>+C47-Enero!C43</f>
        <v>6000000</v>
      </c>
      <c r="Q47" s="34" t="b">
        <f>+A47=datos!C31</f>
        <v>1</v>
      </c>
      <c r="R47" s="34"/>
    </row>
    <row r="48" spans="1:22" ht="22.5" x14ac:dyDescent="0.25">
      <c r="A48" s="10" t="s">
        <v>230</v>
      </c>
      <c r="B48" s="11" t="s">
        <v>231</v>
      </c>
      <c r="C48" s="12">
        <v>5000000</v>
      </c>
      <c r="D48" s="12">
        <v>0</v>
      </c>
      <c r="E48" s="12">
        <v>0</v>
      </c>
      <c r="F48" s="12">
        <v>5000000</v>
      </c>
      <c r="G48" s="12">
        <v>0</v>
      </c>
      <c r="H48" s="12">
        <v>2599285</v>
      </c>
      <c r="I48" s="12">
        <v>2400715</v>
      </c>
      <c r="J48" s="12">
        <v>0</v>
      </c>
      <c r="K48" s="12">
        <v>0</v>
      </c>
      <c r="L48" s="12">
        <v>0</v>
      </c>
      <c r="M48" s="12">
        <v>0</v>
      </c>
      <c r="N48" s="14">
        <f t="shared" si="2"/>
        <v>0</v>
      </c>
      <c r="O48" s="14">
        <f t="shared" si="3"/>
        <v>0</v>
      </c>
      <c r="P48" s="34">
        <f>+C48-Enero!C44</f>
        <v>-20000000</v>
      </c>
      <c r="Q48" s="34" t="b">
        <f>+A48=datos!C32</f>
        <v>1</v>
      </c>
      <c r="R48" s="34"/>
    </row>
    <row r="49" spans="1:18" s="20" customFormat="1" ht="22.5" x14ac:dyDescent="0.25">
      <c r="A49" s="10" t="s">
        <v>232</v>
      </c>
      <c r="B49" s="11" t="s">
        <v>233</v>
      </c>
      <c r="C49" s="12">
        <v>30000000</v>
      </c>
      <c r="D49" s="12">
        <v>0</v>
      </c>
      <c r="E49" s="12">
        <v>0</v>
      </c>
      <c r="F49" s="12">
        <v>30000000</v>
      </c>
      <c r="G49" s="12">
        <v>0</v>
      </c>
      <c r="H49" s="12">
        <v>28929060</v>
      </c>
      <c r="I49" s="12">
        <v>1070940</v>
      </c>
      <c r="J49" s="12">
        <v>28929060</v>
      </c>
      <c r="K49" s="12">
        <v>3484859</v>
      </c>
      <c r="L49" s="12">
        <v>3484859</v>
      </c>
      <c r="M49" s="12">
        <v>3484859</v>
      </c>
      <c r="N49" s="14">
        <f t="shared" si="2"/>
        <v>0.96430199999999999</v>
      </c>
      <c r="O49" s="14">
        <f t="shared" si="3"/>
        <v>0.11616196666666667</v>
      </c>
      <c r="P49" s="34">
        <f>+C49-Enero!C45</f>
        <v>-1000000</v>
      </c>
      <c r="Q49" s="34" t="b">
        <f>+A49=datos!C33</f>
        <v>1</v>
      </c>
      <c r="R49" s="34"/>
    </row>
    <row r="50" spans="1:18" s="20" customFormat="1" ht="22.5" x14ac:dyDescent="0.25">
      <c r="A50" s="10" t="s">
        <v>316</v>
      </c>
      <c r="B50" s="11" t="s">
        <v>317</v>
      </c>
      <c r="C50" s="12">
        <v>0</v>
      </c>
      <c r="D50" s="12">
        <v>25414400</v>
      </c>
      <c r="E50" s="12">
        <v>0</v>
      </c>
      <c r="F50" s="12">
        <v>25414400</v>
      </c>
      <c r="G50" s="12">
        <v>0</v>
      </c>
      <c r="H50" s="12">
        <v>16174500</v>
      </c>
      <c r="I50" s="12">
        <v>9239900</v>
      </c>
      <c r="J50" s="12">
        <v>16174500</v>
      </c>
      <c r="K50" s="12">
        <v>0</v>
      </c>
      <c r="L50" s="12">
        <v>0</v>
      </c>
      <c r="M50" s="12">
        <v>0</v>
      </c>
      <c r="N50" s="14">
        <f t="shared" si="2"/>
        <v>0.63643052757491814</v>
      </c>
      <c r="O50" s="14">
        <f t="shared" si="3"/>
        <v>0</v>
      </c>
      <c r="P50" s="34">
        <f>+C50-Enero!C46</f>
        <v>-50000000</v>
      </c>
      <c r="Q50" s="34" t="b">
        <f>+A50=datos!C35</f>
        <v>0</v>
      </c>
      <c r="R50" s="34"/>
    </row>
    <row r="51" spans="1:18" s="20" customFormat="1" ht="11.25" x14ac:dyDescent="0.25">
      <c r="A51" s="10" t="s">
        <v>234</v>
      </c>
      <c r="B51" s="11" t="s">
        <v>235</v>
      </c>
      <c r="C51" s="12">
        <v>5000000</v>
      </c>
      <c r="D51" s="12">
        <v>0</v>
      </c>
      <c r="E51" s="12">
        <v>0</v>
      </c>
      <c r="F51" s="12">
        <v>5000000</v>
      </c>
      <c r="G51" s="12">
        <v>0</v>
      </c>
      <c r="H51" s="12">
        <v>700000</v>
      </c>
      <c r="I51" s="12">
        <v>4300000</v>
      </c>
      <c r="J51" s="12">
        <v>700000</v>
      </c>
      <c r="K51" s="12">
        <v>700000</v>
      </c>
      <c r="L51" s="12">
        <v>700000</v>
      </c>
      <c r="M51" s="12">
        <v>700000</v>
      </c>
      <c r="N51" s="14">
        <f t="shared" si="2"/>
        <v>0.14000000000000001</v>
      </c>
      <c r="O51" s="14">
        <f t="shared" si="3"/>
        <v>0.14000000000000001</v>
      </c>
      <c r="P51" s="34">
        <f>+C51-Enero!C47</f>
        <v>-300000</v>
      </c>
      <c r="Q51" s="34" t="b">
        <f>+A51=datos!C35</f>
        <v>1</v>
      </c>
      <c r="R51" s="34"/>
    </row>
    <row r="52" spans="1:18" s="20" customFormat="1" ht="22.5" x14ac:dyDescent="0.25">
      <c r="A52" s="10" t="s">
        <v>236</v>
      </c>
      <c r="B52" s="11" t="s">
        <v>223</v>
      </c>
      <c r="C52" s="12">
        <v>55000000</v>
      </c>
      <c r="D52" s="12">
        <v>0</v>
      </c>
      <c r="E52" s="12">
        <v>0</v>
      </c>
      <c r="F52" s="12">
        <v>55000000</v>
      </c>
      <c r="G52" s="12">
        <v>0</v>
      </c>
      <c r="H52" s="12">
        <v>26050394.16</v>
      </c>
      <c r="I52" s="12">
        <v>28949605.84</v>
      </c>
      <c r="J52" s="12">
        <v>0</v>
      </c>
      <c r="K52" s="12">
        <v>0</v>
      </c>
      <c r="L52" s="12">
        <v>0</v>
      </c>
      <c r="M52" s="12">
        <v>0</v>
      </c>
      <c r="N52" s="14">
        <f t="shared" si="2"/>
        <v>0</v>
      </c>
      <c r="O52" s="14">
        <f t="shared" si="3"/>
        <v>0</v>
      </c>
      <c r="P52" s="34">
        <f>+C52-Enero!C48</f>
        <v>-3000000</v>
      </c>
      <c r="Q52" s="34" t="b">
        <f>+A52=datos!C36</f>
        <v>1</v>
      </c>
      <c r="R52" s="34"/>
    </row>
    <row r="53" spans="1:18" s="20" customFormat="1" ht="22.5" x14ac:dyDescent="0.25">
      <c r="A53" s="10" t="s">
        <v>237</v>
      </c>
      <c r="B53" s="11" t="s">
        <v>238</v>
      </c>
      <c r="C53" s="12">
        <v>118367000</v>
      </c>
      <c r="D53" s="12">
        <v>1345000000</v>
      </c>
      <c r="E53" s="12">
        <v>0</v>
      </c>
      <c r="F53" s="12">
        <v>1463367000</v>
      </c>
      <c r="G53" s="12">
        <v>0</v>
      </c>
      <c r="H53" s="12">
        <v>216300258</v>
      </c>
      <c r="I53" s="12">
        <v>1247066742</v>
      </c>
      <c r="J53" s="12">
        <v>0</v>
      </c>
      <c r="K53" s="12">
        <v>0</v>
      </c>
      <c r="L53" s="12">
        <v>0</v>
      </c>
      <c r="M53" s="12">
        <v>0</v>
      </c>
      <c r="N53" s="14">
        <f t="shared" si="2"/>
        <v>0</v>
      </c>
      <c r="O53" s="14">
        <f t="shared" si="3"/>
        <v>0</v>
      </c>
      <c r="P53" s="34">
        <f>+C53-Enero!C49</f>
        <v>-681633000</v>
      </c>
      <c r="Q53" s="34" t="b">
        <f>+A53=datos!C37</f>
        <v>1</v>
      </c>
      <c r="R53" s="34"/>
    </row>
    <row r="54" spans="1:18" s="20" customFormat="1" ht="11.25" x14ac:dyDescent="0.25">
      <c r="A54" s="15" t="s">
        <v>98</v>
      </c>
      <c r="B54" s="16" t="s">
        <v>99</v>
      </c>
      <c r="C54" s="17">
        <f>SUM(C55:C75)</f>
        <v>9917000000</v>
      </c>
      <c r="D54" s="17">
        <f t="shared" ref="D54:E54" si="30">SUM(D55:D75)</f>
        <v>1044787720</v>
      </c>
      <c r="E54" s="17">
        <f t="shared" si="30"/>
        <v>2415202120</v>
      </c>
      <c r="F54" s="18">
        <f t="shared" si="17"/>
        <v>8546585600</v>
      </c>
      <c r="G54" s="17">
        <f t="shared" ref="G54:H54" si="31">SUM(G55:G75)</f>
        <v>0</v>
      </c>
      <c r="H54" s="17">
        <f t="shared" si="31"/>
        <v>7735741740.5199995</v>
      </c>
      <c r="I54" s="18">
        <f t="shared" si="19"/>
        <v>810843859.4800005</v>
      </c>
      <c r="J54" s="17">
        <f t="shared" ref="J54:M54" si="32">SUM(J55:J75)</f>
        <v>5412654874.7299995</v>
      </c>
      <c r="K54" s="17">
        <f t="shared" si="32"/>
        <v>2668730386.1700001</v>
      </c>
      <c r="L54" s="17">
        <f t="shared" si="32"/>
        <v>2668730386.1700001</v>
      </c>
      <c r="M54" s="17">
        <f t="shared" si="32"/>
        <v>2667905801.1700001</v>
      </c>
      <c r="N54" s="19">
        <f t="shared" si="2"/>
        <v>0.63331195965907128</v>
      </c>
      <c r="O54" s="19">
        <f t="shared" si="3"/>
        <v>0.31225690715248905</v>
      </c>
      <c r="P54" s="34">
        <f>+C54-Enero!C50</f>
        <v>673000000</v>
      </c>
      <c r="Q54" s="34"/>
      <c r="R54" s="34"/>
    </row>
    <row r="55" spans="1:18" s="20" customFormat="1" ht="22.5" x14ac:dyDescent="0.25">
      <c r="A55" s="10" t="s">
        <v>239</v>
      </c>
      <c r="B55" s="11" t="s">
        <v>240</v>
      </c>
      <c r="C55" s="12">
        <v>40000000</v>
      </c>
      <c r="D55" s="12">
        <v>0</v>
      </c>
      <c r="E55" s="12">
        <v>30000000</v>
      </c>
      <c r="F55" s="12">
        <v>10000000</v>
      </c>
      <c r="G55" s="12">
        <v>0</v>
      </c>
      <c r="H55" s="12">
        <v>9700000</v>
      </c>
      <c r="I55" s="12">
        <v>300000</v>
      </c>
      <c r="J55" s="12">
        <v>1107319</v>
      </c>
      <c r="K55" s="12">
        <v>1107319</v>
      </c>
      <c r="L55" s="12">
        <v>1107319</v>
      </c>
      <c r="M55" s="12">
        <v>1107319</v>
      </c>
      <c r="N55" s="14">
        <f t="shared" si="2"/>
        <v>0.11073189999999999</v>
      </c>
      <c r="O55" s="14">
        <f t="shared" si="3"/>
        <v>0.11073189999999999</v>
      </c>
      <c r="P55" s="34">
        <f>+C55-Enero!C51</f>
        <v>39000000</v>
      </c>
      <c r="Q55" s="34" t="b">
        <f>+A55=datos!C38</f>
        <v>1</v>
      </c>
      <c r="R55" s="34"/>
    </row>
    <row r="56" spans="1:18" s="20" customFormat="1" ht="15" customHeight="1" x14ac:dyDescent="0.25">
      <c r="A56" s="10" t="s">
        <v>241</v>
      </c>
      <c r="B56" s="11" t="s">
        <v>242</v>
      </c>
      <c r="C56" s="12">
        <v>1571000000</v>
      </c>
      <c r="D56" s="12">
        <v>0</v>
      </c>
      <c r="E56" s="12">
        <v>750100000</v>
      </c>
      <c r="F56" s="12">
        <v>820900000</v>
      </c>
      <c r="G56" s="12">
        <v>0</v>
      </c>
      <c r="H56" s="12">
        <v>620402197</v>
      </c>
      <c r="I56" s="12">
        <v>200497803</v>
      </c>
      <c r="J56" s="12">
        <v>620402197</v>
      </c>
      <c r="K56" s="12">
        <v>107151374</v>
      </c>
      <c r="L56" s="12">
        <v>107151374</v>
      </c>
      <c r="M56" s="12">
        <v>107151374</v>
      </c>
      <c r="N56" s="14">
        <f t="shared" si="2"/>
        <v>0.75575855402606895</v>
      </c>
      <c r="O56" s="14">
        <f t="shared" si="3"/>
        <v>0.13052914362285298</v>
      </c>
      <c r="P56" s="34">
        <f>+C56-Enero!C52</f>
        <v>678000000</v>
      </c>
      <c r="Q56" s="34" t="b">
        <f>+A56=datos!C39</f>
        <v>1</v>
      </c>
      <c r="R56" s="34"/>
    </row>
    <row r="57" spans="1:18" s="20" customFormat="1" ht="13.5" customHeight="1" x14ac:dyDescent="0.25">
      <c r="A57" s="10" t="s">
        <v>309</v>
      </c>
      <c r="B57" s="11" t="s">
        <v>310</v>
      </c>
      <c r="C57" s="12">
        <v>1000000</v>
      </c>
      <c r="D57" s="12">
        <v>0</v>
      </c>
      <c r="E57" s="12">
        <v>0</v>
      </c>
      <c r="F57" s="12">
        <v>1000000</v>
      </c>
      <c r="G57" s="12">
        <v>0</v>
      </c>
      <c r="H57" s="12">
        <v>200000</v>
      </c>
      <c r="I57" s="12">
        <v>800000</v>
      </c>
      <c r="J57" s="12">
        <v>200000</v>
      </c>
      <c r="K57" s="12">
        <v>200000</v>
      </c>
      <c r="L57" s="12">
        <v>200000</v>
      </c>
      <c r="M57" s="12">
        <v>200000</v>
      </c>
      <c r="N57" s="14">
        <f t="shared" si="2"/>
        <v>0.2</v>
      </c>
      <c r="O57" s="14">
        <f t="shared" si="3"/>
        <v>0.2</v>
      </c>
      <c r="P57" s="34">
        <f>+C57-Enero!C53</f>
        <v>0</v>
      </c>
      <c r="Q57" s="34" t="b">
        <f>+A57=datos!C40</f>
        <v>1</v>
      </c>
      <c r="R57" s="34"/>
    </row>
    <row r="58" spans="1:18" s="20" customFormat="1" ht="11.25" x14ac:dyDescent="0.25">
      <c r="A58" s="10" t="s">
        <v>243</v>
      </c>
      <c r="B58" s="11" t="s">
        <v>244</v>
      </c>
      <c r="C58" s="12">
        <v>27000000</v>
      </c>
      <c r="D58" s="12">
        <v>0</v>
      </c>
      <c r="E58" s="12">
        <v>0</v>
      </c>
      <c r="F58" s="12">
        <v>27000000</v>
      </c>
      <c r="G58" s="12">
        <v>0</v>
      </c>
      <c r="H58" s="12">
        <v>26325448</v>
      </c>
      <c r="I58" s="12">
        <v>674552</v>
      </c>
      <c r="J58" s="12">
        <v>26325448</v>
      </c>
      <c r="K58" s="12">
        <v>623720</v>
      </c>
      <c r="L58" s="12">
        <v>623720</v>
      </c>
      <c r="M58" s="12">
        <v>623720</v>
      </c>
      <c r="N58" s="14">
        <f t="shared" si="2"/>
        <v>0.97501659259259255</v>
      </c>
      <c r="O58" s="14">
        <f t="shared" si="3"/>
        <v>2.3100740740740741E-2</v>
      </c>
      <c r="P58" s="34">
        <f>+C58-Enero!C54</f>
        <v>-1000000</v>
      </c>
      <c r="Q58" s="34" t="b">
        <f>+A58=datos!C40</f>
        <v>0</v>
      </c>
      <c r="R58" s="34"/>
    </row>
    <row r="59" spans="1:18" s="20" customFormat="1" ht="22.5" x14ac:dyDescent="0.25">
      <c r="A59" s="10" t="s">
        <v>245</v>
      </c>
      <c r="B59" s="11" t="s">
        <v>246</v>
      </c>
      <c r="C59" s="12">
        <v>100000000</v>
      </c>
      <c r="D59" s="12">
        <v>0</v>
      </c>
      <c r="E59" s="12">
        <v>0</v>
      </c>
      <c r="F59" s="12">
        <v>100000000</v>
      </c>
      <c r="G59" s="12">
        <v>0</v>
      </c>
      <c r="H59" s="12">
        <v>100000000</v>
      </c>
      <c r="I59" s="12">
        <v>0</v>
      </c>
      <c r="J59" s="12">
        <v>22618755</v>
      </c>
      <c r="K59" s="12">
        <v>22618755</v>
      </c>
      <c r="L59" s="12">
        <v>22618755</v>
      </c>
      <c r="M59" s="12">
        <v>22618755</v>
      </c>
      <c r="N59" s="14">
        <f t="shared" si="2"/>
        <v>0.22618754999999999</v>
      </c>
      <c r="O59" s="14">
        <f t="shared" si="3"/>
        <v>0.22618754999999999</v>
      </c>
      <c r="P59" s="34">
        <f>+C59-Enero!C55</f>
        <v>0</v>
      </c>
      <c r="Q59" s="34" t="b">
        <f>+A59=datos!C41</f>
        <v>0</v>
      </c>
      <c r="R59" s="34"/>
    </row>
    <row r="60" spans="1:18" s="20" customFormat="1" ht="14.25" customHeight="1" x14ac:dyDescent="0.25">
      <c r="A60" s="10" t="s">
        <v>247</v>
      </c>
      <c r="B60" s="11" t="s">
        <v>248</v>
      </c>
      <c r="C60" s="12">
        <v>13000000</v>
      </c>
      <c r="D60" s="12">
        <v>0</v>
      </c>
      <c r="E60" s="12">
        <v>0</v>
      </c>
      <c r="F60" s="12">
        <v>13000000</v>
      </c>
      <c r="G60" s="12">
        <v>0</v>
      </c>
      <c r="H60" s="12">
        <v>5000000</v>
      </c>
      <c r="I60" s="12">
        <v>8000000</v>
      </c>
      <c r="J60" s="12">
        <v>5000000</v>
      </c>
      <c r="K60" s="12">
        <v>0</v>
      </c>
      <c r="L60" s="12">
        <v>0</v>
      </c>
      <c r="M60" s="12">
        <v>0</v>
      </c>
      <c r="N60" s="14">
        <f t="shared" si="2"/>
        <v>0.38461538461538464</v>
      </c>
      <c r="O60" s="14">
        <f t="shared" si="3"/>
        <v>0</v>
      </c>
      <c r="P60" s="34">
        <f>+C60-Enero!C56</f>
        <v>-162000000</v>
      </c>
      <c r="Q60" s="34" t="b">
        <f>+A60=datos!C42</f>
        <v>0</v>
      </c>
      <c r="R60" s="34"/>
    </row>
    <row r="61" spans="1:18" s="20" customFormat="1" ht="12.75" customHeight="1" x14ac:dyDescent="0.25">
      <c r="A61" s="10" t="s">
        <v>249</v>
      </c>
      <c r="B61" s="11" t="s">
        <v>250</v>
      </c>
      <c r="C61" s="12">
        <v>4641000000</v>
      </c>
      <c r="D61" s="12">
        <v>0</v>
      </c>
      <c r="E61" s="12">
        <v>833787720</v>
      </c>
      <c r="F61" s="12">
        <v>3807212280</v>
      </c>
      <c r="G61" s="12">
        <v>0</v>
      </c>
      <c r="H61" s="12">
        <v>3807184680</v>
      </c>
      <c r="I61" s="12">
        <v>27600</v>
      </c>
      <c r="J61" s="12">
        <v>2027491680</v>
      </c>
      <c r="K61" s="12">
        <v>2004363684</v>
      </c>
      <c r="L61" s="12">
        <v>2004363684</v>
      </c>
      <c r="M61" s="12">
        <v>2004363684</v>
      </c>
      <c r="N61" s="14">
        <f t="shared" si="2"/>
        <v>0.53253969857441208</v>
      </c>
      <c r="O61" s="14">
        <f t="shared" si="3"/>
        <v>0.52646491358763947</v>
      </c>
      <c r="P61" s="34">
        <f>+C61-Enero!C57</f>
        <v>961000000</v>
      </c>
      <c r="Q61" s="34" t="b">
        <f>+A61=datos!C43</f>
        <v>0</v>
      </c>
      <c r="R61" s="34"/>
    </row>
    <row r="62" spans="1:18" s="20" customFormat="1" ht="13.5" customHeight="1" x14ac:dyDescent="0.25">
      <c r="A62" s="10" t="s">
        <v>251</v>
      </c>
      <c r="B62" s="11" t="s">
        <v>252</v>
      </c>
      <c r="C62" s="12">
        <v>800000000</v>
      </c>
      <c r="D62" s="12">
        <v>79553720</v>
      </c>
      <c r="E62" s="12">
        <v>0</v>
      </c>
      <c r="F62" s="12">
        <v>879553720</v>
      </c>
      <c r="G62" s="12">
        <v>0</v>
      </c>
      <c r="H62" s="12">
        <v>809107000</v>
      </c>
      <c r="I62" s="12">
        <v>70446720</v>
      </c>
      <c r="J62" s="12">
        <v>809107000</v>
      </c>
      <c r="K62" s="12">
        <v>136808900</v>
      </c>
      <c r="L62" s="12">
        <v>136808900</v>
      </c>
      <c r="M62" s="12">
        <v>136808900</v>
      </c>
      <c r="N62" s="14">
        <f t="shared" si="2"/>
        <v>0.91990629065840346</v>
      </c>
      <c r="O62" s="14">
        <f t="shared" si="3"/>
        <v>0.15554354087661637</v>
      </c>
      <c r="P62" s="34">
        <f>+C62-Enero!C58</f>
        <v>-184000000</v>
      </c>
      <c r="Q62" s="34" t="b">
        <f>+A62=datos!C44</f>
        <v>0</v>
      </c>
      <c r="R62" s="34"/>
    </row>
    <row r="63" spans="1:18" s="20" customFormat="1" ht="22.5" x14ac:dyDescent="0.25">
      <c r="A63" s="10" t="s">
        <v>253</v>
      </c>
      <c r="B63" s="11" t="s">
        <v>254</v>
      </c>
      <c r="C63" s="12">
        <v>337000000</v>
      </c>
      <c r="D63" s="12">
        <v>282234000</v>
      </c>
      <c r="E63" s="12">
        <v>8000000</v>
      </c>
      <c r="F63" s="12">
        <v>611234000</v>
      </c>
      <c r="G63" s="12">
        <v>0</v>
      </c>
      <c r="H63" s="12">
        <v>548102826</v>
      </c>
      <c r="I63" s="12">
        <v>63131174</v>
      </c>
      <c r="J63" s="12">
        <v>471474156</v>
      </c>
      <c r="K63" s="12">
        <v>96482426</v>
      </c>
      <c r="L63" s="12">
        <v>96482426</v>
      </c>
      <c r="M63" s="12">
        <v>96482426</v>
      </c>
      <c r="N63" s="14">
        <f t="shared" si="2"/>
        <v>0.77134805328237632</v>
      </c>
      <c r="O63" s="14">
        <f t="shared" si="3"/>
        <v>0.15784859153777439</v>
      </c>
      <c r="P63" s="34">
        <f>+C63-Enero!C59</f>
        <v>-239000000</v>
      </c>
      <c r="Q63" s="34" t="b">
        <f>+A63=datos!C45</f>
        <v>0</v>
      </c>
      <c r="R63" s="34"/>
    </row>
    <row r="64" spans="1:18" s="20" customFormat="1" ht="22.5" x14ac:dyDescent="0.25">
      <c r="A64" s="10" t="s">
        <v>255</v>
      </c>
      <c r="B64" s="11" t="s">
        <v>256</v>
      </c>
      <c r="C64" s="12">
        <v>119000000</v>
      </c>
      <c r="D64" s="12">
        <v>50000000</v>
      </c>
      <c r="E64" s="12">
        <v>0</v>
      </c>
      <c r="F64" s="12">
        <v>169000000</v>
      </c>
      <c r="G64" s="12">
        <v>0</v>
      </c>
      <c r="H64" s="12">
        <v>161524841.19999999</v>
      </c>
      <c r="I64" s="12">
        <v>7475158.7999999998</v>
      </c>
      <c r="J64" s="12">
        <v>39091149.409999996</v>
      </c>
      <c r="K64" s="12">
        <v>27429244.609999999</v>
      </c>
      <c r="L64" s="12">
        <v>27429244.609999999</v>
      </c>
      <c r="M64" s="12">
        <v>27429244.609999999</v>
      </c>
      <c r="N64" s="14">
        <f t="shared" si="2"/>
        <v>0.23130857639053251</v>
      </c>
      <c r="O64" s="14">
        <f t="shared" si="3"/>
        <v>0.16230322254437871</v>
      </c>
      <c r="P64" s="34">
        <f>+C64-Enero!C60</f>
        <v>8000000</v>
      </c>
      <c r="Q64" s="34" t="b">
        <f>+A64=datos!C46</f>
        <v>0</v>
      </c>
      <c r="R64" s="34"/>
    </row>
    <row r="65" spans="1:22" s="20" customFormat="1" ht="11.25" x14ac:dyDescent="0.25">
      <c r="A65" s="10" t="s">
        <v>257</v>
      </c>
      <c r="B65" s="11" t="s">
        <v>258</v>
      </c>
      <c r="C65" s="12">
        <v>682000000</v>
      </c>
      <c r="D65" s="12">
        <v>120000000</v>
      </c>
      <c r="E65" s="12">
        <v>239600000</v>
      </c>
      <c r="F65" s="12">
        <v>562400000</v>
      </c>
      <c r="G65" s="12">
        <v>0</v>
      </c>
      <c r="H65" s="12">
        <v>548607641.62</v>
      </c>
      <c r="I65" s="12">
        <v>13792358.380000001</v>
      </c>
      <c r="J65" s="12">
        <v>548607641.62</v>
      </c>
      <c r="K65" s="12">
        <v>110546561.92</v>
      </c>
      <c r="L65" s="12">
        <v>110546561.92</v>
      </c>
      <c r="M65" s="12">
        <v>110546561.92</v>
      </c>
      <c r="N65" s="14">
        <f t="shared" si="2"/>
        <v>0.97547589192745376</v>
      </c>
      <c r="O65" s="14">
        <f t="shared" si="3"/>
        <v>0.19656216557610243</v>
      </c>
      <c r="P65" s="34">
        <f>+C65-Enero!C61</f>
        <v>82000000</v>
      </c>
      <c r="Q65" s="34" t="b">
        <f>+A65=datos!C47</f>
        <v>0</v>
      </c>
      <c r="R65" s="34"/>
    </row>
    <row r="66" spans="1:22" s="20" customFormat="1" ht="22.5" x14ac:dyDescent="0.25">
      <c r="A66" s="10" t="s">
        <v>259</v>
      </c>
      <c r="B66" s="11" t="s">
        <v>260</v>
      </c>
      <c r="C66" s="12">
        <v>350000000</v>
      </c>
      <c r="D66" s="12">
        <v>0</v>
      </c>
      <c r="E66" s="12">
        <v>24300000</v>
      </c>
      <c r="F66" s="12">
        <v>325700000</v>
      </c>
      <c r="G66" s="12">
        <v>0</v>
      </c>
      <c r="H66" s="12">
        <v>252787106.69999999</v>
      </c>
      <c r="I66" s="12">
        <v>72912893.299999997</v>
      </c>
      <c r="J66" s="12">
        <v>226871599.69999999</v>
      </c>
      <c r="K66" s="12">
        <v>61874072.640000001</v>
      </c>
      <c r="L66" s="12">
        <v>61874072.640000001</v>
      </c>
      <c r="M66" s="12">
        <v>61874072.640000001</v>
      </c>
      <c r="N66" s="14">
        <f t="shared" si="2"/>
        <v>0.69656616426159035</v>
      </c>
      <c r="O66" s="14">
        <f t="shared" si="3"/>
        <v>0.18997259023641389</v>
      </c>
      <c r="P66" s="34">
        <f>+C66-Enero!C62</f>
        <v>-412000000</v>
      </c>
      <c r="Q66" s="34" t="b">
        <f>+A66=datos!C48</f>
        <v>0</v>
      </c>
      <c r="R66" s="34"/>
    </row>
    <row r="67" spans="1:22" s="20" customFormat="1" ht="33.75" x14ac:dyDescent="0.25">
      <c r="A67" s="10" t="s">
        <v>261</v>
      </c>
      <c r="B67" s="11" t="s">
        <v>262</v>
      </c>
      <c r="C67" s="12">
        <v>15000000</v>
      </c>
      <c r="D67" s="12">
        <v>9000000</v>
      </c>
      <c r="E67" s="12">
        <v>0</v>
      </c>
      <c r="F67" s="12">
        <v>24000000</v>
      </c>
      <c r="G67" s="12">
        <v>0</v>
      </c>
      <c r="H67" s="12">
        <v>22800000</v>
      </c>
      <c r="I67" s="12">
        <v>1200000</v>
      </c>
      <c r="J67" s="12">
        <v>15300000</v>
      </c>
      <c r="K67" s="12">
        <v>4466400</v>
      </c>
      <c r="L67" s="12">
        <v>4466400</v>
      </c>
      <c r="M67" s="12">
        <v>4466400</v>
      </c>
      <c r="N67" s="14">
        <f t="shared" si="2"/>
        <v>0.63749999999999996</v>
      </c>
      <c r="O67" s="14">
        <f t="shared" si="3"/>
        <v>0.18609999999999999</v>
      </c>
      <c r="P67" s="34">
        <f>+C67-Enero!C63</f>
        <v>-8000000</v>
      </c>
      <c r="Q67" s="34" t="b">
        <f>+A67=datos!C49</f>
        <v>0</v>
      </c>
      <c r="R67" s="34"/>
    </row>
    <row r="68" spans="1:22" x14ac:dyDescent="0.25">
      <c r="A68" s="10" t="s">
        <v>263</v>
      </c>
      <c r="B68" s="11" t="s">
        <v>264</v>
      </c>
      <c r="C68" s="12">
        <v>114000000</v>
      </c>
      <c r="D68" s="12">
        <v>0</v>
      </c>
      <c r="E68" s="12">
        <v>25414400</v>
      </c>
      <c r="F68" s="12">
        <v>88585600</v>
      </c>
      <c r="G68" s="12">
        <v>0</v>
      </c>
      <c r="H68" s="12">
        <v>0</v>
      </c>
      <c r="I68" s="12">
        <v>88585600</v>
      </c>
      <c r="J68" s="12">
        <v>0</v>
      </c>
      <c r="K68" s="12">
        <v>0</v>
      </c>
      <c r="L68" s="12">
        <v>0</v>
      </c>
      <c r="M68" s="12">
        <v>0</v>
      </c>
      <c r="N68" s="14">
        <f t="shared" si="2"/>
        <v>0</v>
      </c>
      <c r="O68" s="14">
        <f t="shared" si="3"/>
        <v>0</v>
      </c>
      <c r="P68" s="34" t="e">
        <f>+C68-Enero!#REF!</f>
        <v>#REF!</v>
      </c>
      <c r="Q68" s="34" t="b">
        <f>+A68=datos!C50</f>
        <v>0</v>
      </c>
      <c r="R68" s="34"/>
    </row>
    <row r="69" spans="1:22" ht="22.5" x14ac:dyDescent="0.25">
      <c r="A69" s="10" t="s">
        <v>265</v>
      </c>
      <c r="B69" s="11" t="s">
        <v>266</v>
      </c>
      <c r="C69" s="12">
        <v>20000000</v>
      </c>
      <c r="D69" s="12">
        <v>0</v>
      </c>
      <c r="E69" s="12">
        <v>0</v>
      </c>
      <c r="F69" s="12">
        <v>20000000</v>
      </c>
      <c r="G69" s="12">
        <v>0</v>
      </c>
      <c r="H69" s="12">
        <v>20000000</v>
      </c>
      <c r="I69" s="12">
        <v>0</v>
      </c>
      <c r="J69" s="12">
        <v>1151685</v>
      </c>
      <c r="K69" s="12">
        <v>1151685</v>
      </c>
      <c r="L69" s="12">
        <v>1151685</v>
      </c>
      <c r="M69" s="12">
        <v>1151685</v>
      </c>
      <c r="N69" s="14">
        <f t="shared" si="2"/>
        <v>5.7584249999999997E-2</v>
      </c>
      <c r="O69" s="14">
        <f t="shared" si="3"/>
        <v>5.7584249999999997E-2</v>
      </c>
      <c r="P69" s="34">
        <f>+C69-Enero!C64</f>
        <v>-45000000</v>
      </c>
      <c r="Q69" s="34" t="b">
        <f>+A69=datos!C51</f>
        <v>1</v>
      </c>
      <c r="R69" s="34"/>
    </row>
    <row r="70" spans="1:22" ht="33.75" x14ac:dyDescent="0.25">
      <c r="A70" s="10" t="s">
        <v>267</v>
      </c>
      <c r="B70" s="11" t="s">
        <v>268</v>
      </c>
      <c r="C70" s="12">
        <v>83000000</v>
      </c>
      <c r="D70" s="12">
        <v>504000000</v>
      </c>
      <c r="E70" s="12">
        <v>0</v>
      </c>
      <c r="F70" s="12">
        <v>587000000</v>
      </c>
      <c r="G70" s="12">
        <v>0</v>
      </c>
      <c r="H70" s="12">
        <v>504000000</v>
      </c>
      <c r="I70" s="12">
        <v>83000000</v>
      </c>
      <c r="J70" s="12">
        <v>504000000</v>
      </c>
      <c r="K70" s="12">
        <v>0</v>
      </c>
      <c r="L70" s="12">
        <v>0</v>
      </c>
      <c r="M70" s="12">
        <v>0</v>
      </c>
      <c r="N70" s="14">
        <f t="shared" si="2"/>
        <v>0.858603066439523</v>
      </c>
      <c r="O70" s="14">
        <f t="shared" si="3"/>
        <v>0</v>
      </c>
      <c r="P70" s="34">
        <f>+C70-Enero!C65</f>
        <v>63000000</v>
      </c>
      <c r="Q70" s="34" t="b">
        <f>+A70=datos!C52</f>
        <v>1</v>
      </c>
      <c r="R70" s="34"/>
    </row>
    <row r="71" spans="1:22" ht="22.5" x14ac:dyDescent="0.25">
      <c r="A71" s="10" t="s">
        <v>269</v>
      </c>
      <c r="B71" s="11" t="s">
        <v>270</v>
      </c>
      <c r="C71" s="12">
        <v>504000000</v>
      </c>
      <c r="D71" s="12">
        <v>0</v>
      </c>
      <c r="E71" s="12">
        <v>504000000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4">
        <f t="shared" si="2"/>
        <v>0</v>
      </c>
      <c r="O71" s="14">
        <f t="shared" si="3"/>
        <v>0</v>
      </c>
      <c r="P71" s="34">
        <f>+C71-Enero!C66</f>
        <v>-381000000</v>
      </c>
      <c r="Q71" s="34" t="b">
        <f>+A71=datos!C53</f>
        <v>1</v>
      </c>
      <c r="R71" s="34"/>
    </row>
    <row r="72" spans="1:22" x14ac:dyDescent="0.25">
      <c r="A72" s="10" t="s">
        <v>100</v>
      </c>
      <c r="B72" s="11" t="s">
        <v>101</v>
      </c>
      <c r="C72" s="12">
        <v>500000000</v>
      </c>
      <c r="D72" s="12">
        <v>0</v>
      </c>
      <c r="E72" s="12">
        <v>0</v>
      </c>
      <c r="F72" s="12">
        <v>500000000</v>
      </c>
      <c r="G72" s="12">
        <v>0</v>
      </c>
      <c r="H72" s="12">
        <v>300000000</v>
      </c>
      <c r="I72" s="12">
        <v>200000000</v>
      </c>
      <c r="J72" s="12">
        <v>93906244</v>
      </c>
      <c r="K72" s="12">
        <v>93906244</v>
      </c>
      <c r="L72" s="12">
        <v>93906244</v>
      </c>
      <c r="M72" s="12">
        <v>93081659</v>
      </c>
      <c r="N72" s="14">
        <f t="shared" si="2"/>
        <v>0.187812488</v>
      </c>
      <c r="O72" s="14">
        <f t="shared" si="3"/>
        <v>0.187812488</v>
      </c>
      <c r="P72" s="34">
        <f>+C72-Enero!C67</f>
        <v>160000000</v>
      </c>
      <c r="Q72" s="34" t="b">
        <f>+A72=datos!C54</f>
        <v>0</v>
      </c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 t="e">
        <f>+C73-Enero!#REF!</f>
        <v>#REF!</v>
      </c>
      <c r="Q73" s="34"/>
      <c r="R73" s="34"/>
    </row>
    <row r="74" spans="1:22" hidden="1" x14ac:dyDescent="0.25">
      <c r="A74" s="10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4"/>
      <c r="O74" s="14"/>
      <c r="P74" s="34" t="e">
        <f>+C74-Enero!#REF!</f>
        <v>#REF!</v>
      </c>
      <c r="Q74" s="34"/>
      <c r="R74" s="34"/>
    </row>
    <row r="75" spans="1:22" hidden="1" x14ac:dyDescent="0.25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/>
      <c r="O75" s="14"/>
      <c r="P75" s="34" t="e">
        <f>+C75-Enero!#REF!</f>
        <v>#REF!</v>
      </c>
      <c r="Q75" s="34"/>
      <c r="R75" s="34"/>
    </row>
    <row r="76" spans="1:22" s="3" customFormat="1" x14ac:dyDescent="0.25">
      <c r="A76" s="73" t="s">
        <v>24</v>
      </c>
      <c r="B76" s="73"/>
      <c r="C76" s="7">
        <f>SUM(C77:C80)</f>
        <v>4649070000</v>
      </c>
      <c r="D76" s="7">
        <f>SUM(D77:D80)</f>
        <v>0</v>
      </c>
      <c r="E76" s="7">
        <f t="shared" ref="E76" si="33">SUM(E77:E80)</f>
        <v>0</v>
      </c>
      <c r="F76" s="7">
        <f>SUM(F77:F80)</f>
        <v>4649070000.0000095</v>
      </c>
      <c r="G76" s="7">
        <f t="shared" ref="G76:M76" si="34">SUM(G77:G80)</f>
        <v>0</v>
      </c>
      <c r="H76" s="7">
        <f t="shared" si="34"/>
        <v>108000000</v>
      </c>
      <c r="I76" s="7">
        <f t="shared" si="34"/>
        <v>4541070000.0000095</v>
      </c>
      <c r="J76" s="7">
        <f t="shared" si="34"/>
        <v>39647026</v>
      </c>
      <c r="K76" s="7">
        <f t="shared" si="34"/>
        <v>38288103</v>
      </c>
      <c r="L76" s="7">
        <f t="shared" si="34"/>
        <v>38288103</v>
      </c>
      <c r="M76" s="7">
        <f t="shared" si="34"/>
        <v>38288103</v>
      </c>
      <c r="N76" s="8">
        <f t="shared" si="2"/>
        <v>8.5279477400856344E-3</v>
      </c>
      <c r="O76" s="9">
        <f t="shared" si="3"/>
        <v>8.235647774716217E-3</v>
      </c>
      <c r="P76" s="34">
        <f>+C76-Enero!C68</f>
        <v>3783070000</v>
      </c>
      <c r="Q76" s="34"/>
      <c r="R76" s="34"/>
      <c r="S76" s="20"/>
      <c r="T76" s="20"/>
      <c r="U76" s="20"/>
      <c r="V76" s="20"/>
    </row>
    <row r="77" spans="1:22" x14ac:dyDescent="0.25">
      <c r="A77" s="22" t="s">
        <v>102</v>
      </c>
      <c r="B77" s="23" t="s">
        <v>104</v>
      </c>
      <c r="C77" s="29">
        <v>3783070000</v>
      </c>
      <c r="D77" s="29">
        <v>0</v>
      </c>
      <c r="E77" s="29">
        <v>0</v>
      </c>
      <c r="F77" s="30">
        <v>3783070000.00001</v>
      </c>
      <c r="G77" s="29">
        <v>0</v>
      </c>
      <c r="H77" s="29">
        <v>0</v>
      </c>
      <c r="I77" s="30">
        <v>3783070000.00001</v>
      </c>
      <c r="J77" s="29">
        <v>0</v>
      </c>
      <c r="K77" s="29">
        <v>0</v>
      </c>
      <c r="L77" s="29">
        <v>0</v>
      </c>
      <c r="M77" s="29">
        <v>0</v>
      </c>
      <c r="N77" s="31">
        <f t="shared" si="2"/>
        <v>0</v>
      </c>
      <c r="O77" s="31">
        <f t="shared" si="3"/>
        <v>0</v>
      </c>
      <c r="P77" s="34" t="e">
        <f>+C77-Enero!#REF!</f>
        <v>#REF!</v>
      </c>
      <c r="Q77" s="34"/>
      <c r="R77" s="34"/>
    </row>
    <row r="78" spans="1:22" x14ac:dyDescent="0.25">
      <c r="A78" s="10" t="s">
        <v>118</v>
      </c>
      <c r="B78" s="11" t="s">
        <v>120</v>
      </c>
      <c r="C78" s="12">
        <v>78000000</v>
      </c>
      <c r="D78" s="12">
        <v>0</v>
      </c>
      <c r="E78" s="12">
        <v>0</v>
      </c>
      <c r="F78" s="12">
        <v>78000000</v>
      </c>
      <c r="G78" s="12">
        <v>0</v>
      </c>
      <c r="H78" s="12">
        <v>78000000</v>
      </c>
      <c r="I78" s="12">
        <v>0</v>
      </c>
      <c r="J78" s="12">
        <v>23631343</v>
      </c>
      <c r="K78" s="12">
        <v>22272420</v>
      </c>
      <c r="L78" s="12">
        <v>22272420</v>
      </c>
      <c r="M78" s="12">
        <v>22272420</v>
      </c>
      <c r="N78" s="14">
        <f t="shared" si="2"/>
        <v>0.30296593589743592</v>
      </c>
      <c r="O78" s="14">
        <f t="shared" si="3"/>
        <v>0.28554384615384615</v>
      </c>
      <c r="P78" s="34">
        <f>+C78-Enero!C69</f>
        <v>0</v>
      </c>
      <c r="Q78" s="34" t="b">
        <f>+A78=datos!C55</f>
        <v>0</v>
      </c>
      <c r="R78" s="34"/>
    </row>
    <row r="79" spans="1:22" ht="22.5" x14ac:dyDescent="0.25">
      <c r="A79" s="10" t="s">
        <v>119</v>
      </c>
      <c r="B79" s="11" t="s">
        <v>121</v>
      </c>
      <c r="C79" s="12">
        <v>30000000</v>
      </c>
      <c r="D79" s="12">
        <v>0</v>
      </c>
      <c r="E79" s="12">
        <v>0</v>
      </c>
      <c r="F79" s="12">
        <v>30000000</v>
      </c>
      <c r="G79" s="12">
        <v>0</v>
      </c>
      <c r="H79" s="12">
        <v>30000000</v>
      </c>
      <c r="I79" s="12">
        <v>0</v>
      </c>
      <c r="J79" s="12">
        <v>16015683</v>
      </c>
      <c r="K79" s="12">
        <v>16015683</v>
      </c>
      <c r="L79" s="12">
        <v>16015683</v>
      </c>
      <c r="M79" s="12">
        <v>16015683</v>
      </c>
      <c r="N79" s="14">
        <f t="shared" si="2"/>
        <v>0.53385609999999994</v>
      </c>
      <c r="O79" s="14">
        <f t="shared" si="3"/>
        <v>0.53385609999999994</v>
      </c>
      <c r="P79" s="34">
        <f>+C79-Enero!C70</f>
        <v>0</v>
      </c>
      <c r="Q79" s="34" t="b">
        <f>+A79=datos!C56</f>
        <v>0</v>
      </c>
      <c r="R79" s="34"/>
    </row>
    <row r="80" spans="1:22" x14ac:dyDescent="0.25">
      <c r="A80" s="10" t="s">
        <v>103</v>
      </c>
      <c r="B80" s="11" t="s">
        <v>105</v>
      </c>
      <c r="C80" s="12">
        <v>758000000</v>
      </c>
      <c r="D80" s="12">
        <v>0</v>
      </c>
      <c r="E80" s="12">
        <v>0</v>
      </c>
      <c r="F80" s="13">
        <v>758000000</v>
      </c>
      <c r="G80" s="12">
        <v>0</v>
      </c>
      <c r="H80" s="12">
        <v>0</v>
      </c>
      <c r="I80" s="13">
        <v>758000000</v>
      </c>
      <c r="J80" s="12">
        <v>0</v>
      </c>
      <c r="K80" s="12">
        <v>0</v>
      </c>
      <c r="L80" s="12">
        <v>0</v>
      </c>
      <c r="M80" s="12">
        <v>0</v>
      </c>
      <c r="N80" s="14">
        <f t="shared" si="2"/>
        <v>0</v>
      </c>
      <c r="O80" s="14">
        <f t="shared" si="3"/>
        <v>0</v>
      </c>
      <c r="P80" s="34">
        <f>+C80-Enero!C71</f>
        <v>0</v>
      </c>
      <c r="Q80" s="34" t="b">
        <f>+A80=datos!C57</f>
        <v>0</v>
      </c>
      <c r="R80" s="34"/>
    </row>
    <row r="81" spans="1:22" s="3" customFormat="1" x14ac:dyDescent="0.25">
      <c r="A81" s="73" t="s">
        <v>25</v>
      </c>
      <c r="B81" s="73"/>
      <c r="C81" s="7">
        <f>+C82+C86</f>
        <v>80000000</v>
      </c>
      <c r="D81" s="7">
        <f t="shared" ref="D81:M81" si="35">+D82+D86</f>
        <v>0</v>
      </c>
      <c r="E81" s="7">
        <f t="shared" si="35"/>
        <v>0</v>
      </c>
      <c r="F81" s="7">
        <f t="shared" si="35"/>
        <v>80000000</v>
      </c>
      <c r="G81" s="7">
        <f t="shared" si="35"/>
        <v>0</v>
      </c>
      <c r="H81" s="7">
        <f t="shared" si="35"/>
        <v>11973000</v>
      </c>
      <c r="I81" s="7">
        <f t="shared" si="35"/>
        <v>68027000</v>
      </c>
      <c r="J81" s="7">
        <f t="shared" si="35"/>
        <v>11973000</v>
      </c>
      <c r="K81" s="7">
        <f t="shared" si="35"/>
        <v>0</v>
      </c>
      <c r="L81" s="7">
        <f t="shared" si="35"/>
        <v>0</v>
      </c>
      <c r="M81" s="7">
        <f t="shared" si="35"/>
        <v>0</v>
      </c>
      <c r="N81" s="8">
        <f t="shared" si="2"/>
        <v>0.1496625</v>
      </c>
      <c r="O81" s="9">
        <f t="shared" si="3"/>
        <v>0</v>
      </c>
      <c r="P81" s="34">
        <f>+C81-Enero!C72</f>
        <v>-80911000</v>
      </c>
      <c r="Q81" s="34"/>
      <c r="R81" s="34"/>
      <c r="S81" s="20"/>
      <c r="T81" s="20"/>
      <c r="U81" s="20"/>
      <c r="V81" s="20"/>
    </row>
    <row r="82" spans="1:22" s="20" customFormat="1" ht="11.25" x14ac:dyDescent="0.25">
      <c r="A82" s="15" t="s">
        <v>106</v>
      </c>
      <c r="B82" s="16" t="s">
        <v>107</v>
      </c>
      <c r="C82" s="17">
        <f>+C83</f>
        <v>20000000</v>
      </c>
      <c r="D82" s="17">
        <f t="shared" ref="D82:E82" si="36">+D83</f>
        <v>0</v>
      </c>
      <c r="E82" s="17">
        <f t="shared" si="36"/>
        <v>0</v>
      </c>
      <c r="F82" s="18">
        <f t="shared" ref="F82:F83" si="37">+C82+D82-E82</f>
        <v>20000000</v>
      </c>
      <c r="G82" s="17">
        <f t="shared" ref="G82:H82" si="38">+G83</f>
        <v>0</v>
      </c>
      <c r="H82" s="17">
        <f t="shared" si="38"/>
        <v>11973000</v>
      </c>
      <c r="I82" s="18">
        <f t="shared" ref="I82:I83" si="39">+F82-G82-H82</f>
        <v>8027000</v>
      </c>
      <c r="J82" s="17">
        <f t="shared" ref="J82:M82" si="40">+J83</f>
        <v>11973000</v>
      </c>
      <c r="K82" s="17">
        <f t="shared" si="40"/>
        <v>0</v>
      </c>
      <c r="L82" s="17">
        <f t="shared" si="40"/>
        <v>0</v>
      </c>
      <c r="M82" s="17">
        <f t="shared" si="40"/>
        <v>0</v>
      </c>
      <c r="N82" s="19">
        <f t="shared" si="2"/>
        <v>0.59865000000000002</v>
      </c>
      <c r="O82" s="19">
        <f t="shared" si="3"/>
        <v>0</v>
      </c>
      <c r="P82" s="34">
        <f>+C82-Enero!C73</f>
        <v>-560000</v>
      </c>
      <c r="Q82" s="34"/>
      <c r="R82" s="34"/>
    </row>
    <row r="83" spans="1:22" s="20" customFormat="1" ht="11.25" x14ac:dyDescent="0.25">
      <c r="A83" s="15" t="s">
        <v>108</v>
      </c>
      <c r="B83" s="16" t="s">
        <v>109</v>
      </c>
      <c r="C83" s="17">
        <f>SUM(C84:C85)</f>
        <v>20000000</v>
      </c>
      <c r="D83" s="17">
        <f t="shared" ref="D83:E83" si="41">SUM(D84:D85)</f>
        <v>0</v>
      </c>
      <c r="E83" s="17">
        <f t="shared" si="41"/>
        <v>0</v>
      </c>
      <c r="F83" s="18">
        <f t="shared" si="37"/>
        <v>20000000</v>
      </c>
      <c r="G83" s="17">
        <f t="shared" ref="G83:H83" si="42">SUM(G84:G85)</f>
        <v>0</v>
      </c>
      <c r="H83" s="17">
        <f t="shared" si="42"/>
        <v>11973000</v>
      </c>
      <c r="I83" s="18">
        <f t="shared" si="39"/>
        <v>8027000</v>
      </c>
      <c r="J83" s="17">
        <f t="shared" ref="J83:M83" si="43">SUM(J84:J85)</f>
        <v>11973000</v>
      </c>
      <c r="K83" s="17">
        <f t="shared" si="43"/>
        <v>0</v>
      </c>
      <c r="L83" s="17">
        <f t="shared" si="43"/>
        <v>0</v>
      </c>
      <c r="M83" s="17">
        <f t="shared" si="43"/>
        <v>0</v>
      </c>
      <c r="N83" s="19">
        <f t="shared" si="2"/>
        <v>0.59865000000000002</v>
      </c>
      <c r="O83" s="19">
        <f t="shared" si="3"/>
        <v>0</v>
      </c>
      <c r="P83" s="34">
        <f>+C83-Enero!C74</f>
        <v>-560000</v>
      </c>
      <c r="Q83" s="34"/>
      <c r="R83" s="34"/>
    </row>
    <row r="84" spans="1:22" s="20" customFormat="1" ht="11.25" x14ac:dyDescent="0.25">
      <c r="A84" s="10" t="s">
        <v>110</v>
      </c>
      <c r="B84" s="11" t="s">
        <v>112</v>
      </c>
      <c r="C84" s="12">
        <v>15000000</v>
      </c>
      <c r="D84" s="12">
        <v>0</v>
      </c>
      <c r="E84" s="12">
        <v>0</v>
      </c>
      <c r="F84" s="12">
        <v>15000000</v>
      </c>
      <c r="G84" s="12">
        <v>0</v>
      </c>
      <c r="H84" s="12">
        <v>11973000</v>
      </c>
      <c r="I84" s="12">
        <v>3027000</v>
      </c>
      <c r="J84" s="12">
        <v>11973000</v>
      </c>
      <c r="K84" s="12">
        <v>0</v>
      </c>
      <c r="L84" s="12">
        <v>0</v>
      </c>
      <c r="M84" s="12">
        <v>0</v>
      </c>
      <c r="N84" s="14">
        <f t="shared" si="2"/>
        <v>0.79820000000000002</v>
      </c>
      <c r="O84" s="14">
        <f t="shared" si="3"/>
        <v>0</v>
      </c>
      <c r="P84" s="34">
        <f>+C84-Enero!C75</f>
        <v>-560000</v>
      </c>
      <c r="Q84" s="34" t="b">
        <f>+A84=datos!C57</f>
        <v>0</v>
      </c>
      <c r="R84" s="34"/>
    </row>
    <row r="85" spans="1:22" s="20" customFormat="1" ht="11.25" x14ac:dyDescent="0.25">
      <c r="A85" s="10" t="s">
        <v>111</v>
      </c>
      <c r="B85" s="11" t="s">
        <v>113</v>
      </c>
      <c r="C85" s="12">
        <v>5000000</v>
      </c>
      <c r="D85" s="12">
        <v>0</v>
      </c>
      <c r="E85" s="12">
        <v>0</v>
      </c>
      <c r="F85" s="12">
        <v>5000000</v>
      </c>
      <c r="G85" s="12">
        <v>0</v>
      </c>
      <c r="H85" s="12">
        <v>0</v>
      </c>
      <c r="I85" s="12">
        <v>5000000</v>
      </c>
      <c r="J85" s="12">
        <v>0</v>
      </c>
      <c r="K85" s="12">
        <v>0</v>
      </c>
      <c r="L85" s="12">
        <v>0</v>
      </c>
      <c r="M85" s="12">
        <v>0</v>
      </c>
      <c r="N85" s="14">
        <f t="shared" si="2"/>
        <v>0</v>
      </c>
      <c r="O85" s="14">
        <f t="shared" si="3"/>
        <v>0</v>
      </c>
      <c r="P85" s="34">
        <f>+C85-Enero!C76</f>
        <v>0</v>
      </c>
      <c r="Q85" s="34" t="b">
        <f>+A85=datos!C58</f>
        <v>0</v>
      </c>
      <c r="R85" s="34"/>
    </row>
    <row r="86" spans="1:22" s="20" customFormat="1" ht="11.25" x14ac:dyDescent="0.25">
      <c r="A86" s="15" t="s">
        <v>114</v>
      </c>
      <c r="B86" s="21" t="s">
        <v>115</v>
      </c>
      <c r="C86" s="32">
        <v>60000000</v>
      </c>
      <c r="D86" s="32">
        <v>0</v>
      </c>
      <c r="E86" s="32">
        <v>0</v>
      </c>
      <c r="F86" s="33">
        <v>60000000</v>
      </c>
      <c r="G86" s="17">
        <v>0</v>
      </c>
      <c r="H86" s="17">
        <v>0</v>
      </c>
      <c r="I86" s="18">
        <v>60000000</v>
      </c>
      <c r="J86" s="17">
        <v>0</v>
      </c>
      <c r="K86" s="17">
        <v>0</v>
      </c>
      <c r="L86" s="17">
        <v>0</v>
      </c>
      <c r="M86" s="17">
        <v>0</v>
      </c>
      <c r="N86" s="19">
        <f t="shared" si="2"/>
        <v>0</v>
      </c>
      <c r="O86" s="19">
        <f t="shared" si="3"/>
        <v>0</v>
      </c>
      <c r="P86" s="34">
        <f>+C86-Enero!C77</f>
        <v>-80351000</v>
      </c>
      <c r="Q86" s="34"/>
      <c r="R86" s="34"/>
    </row>
    <row r="87" spans="1:22" s="20" customFormat="1" ht="12.75" x14ac:dyDescent="0.25">
      <c r="A87" s="74" t="s">
        <v>21</v>
      </c>
      <c r="B87" s="74"/>
      <c r="C87" s="7">
        <f t="shared" ref="C87:M87" si="44">+C88+C90+C94+C97+C102+C105</f>
        <v>21283374779</v>
      </c>
      <c r="D87" s="7">
        <f t="shared" si="44"/>
        <v>234745370</v>
      </c>
      <c r="E87" s="7">
        <f t="shared" si="44"/>
        <v>234745370</v>
      </c>
      <c r="F87" s="7">
        <f t="shared" si="44"/>
        <v>21283374779</v>
      </c>
      <c r="G87" s="7">
        <f t="shared" si="44"/>
        <v>0</v>
      </c>
      <c r="H87" s="7">
        <f t="shared" si="44"/>
        <v>10270288654.059999</v>
      </c>
      <c r="I87" s="7">
        <f t="shared" si="44"/>
        <v>11013086124.940001</v>
      </c>
      <c r="J87" s="7">
        <f t="shared" si="44"/>
        <v>8604052482.0599995</v>
      </c>
      <c r="K87" s="7">
        <f t="shared" si="44"/>
        <v>379939393</v>
      </c>
      <c r="L87" s="7">
        <f t="shared" si="44"/>
        <v>379939393</v>
      </c>
      <c r="M87" s="7">
        <f t="shared" si="44"/>
        <v>379939393</v>
      </c>
      <c r="N87" s="8">
        <f t="shared" si="2"/>
        <v>0.40426166298351773</v>
      </c>
      <c r="O87" s="9">
        <f t="shared" si="3"/>
        <v>1.7851463733790974E-2</v>
      </c>
      <c r="P87" s="34">
        <f>+C87-Enero!C78</f>
        <v>0</v>
      </c>
      <c r="Q87" s="34">
        <f>+C87-Noviembre!C85</f>
        <v>13283374779</v>
      </c>
      <c r="R87" s="34"/>
    </row>
    <row r="88" spans="1:22" s="20" customFormat="1" ht="22.5" x14ac:dyDescent="0.25">
      <c r="A88" s="15" t="s">
        <v>26</v>
      </c>
      <c r="B88" s="16" t="s">
        <v>32</v>
      </c>
      <c r="C88" s="17">
        <f>+C89</f>
        <v>530450000</v>
      </c>
      <c r="D88" s="17">
        <f t="shared" ref="D88:M88" si="45">+D89</f>
        <v>0</v>
      </c>
      <c r="E88" s="17">
        <f t="shared" si="45"/>
        <v>0</v>
      </c>
      <c r="F88" s="17">
        <f t="shared" si="45"/>
        <v>530450000</v>
      </c>
      <c r="G88" s="17">
        <f t="shared" si="45"/>
        <v>0</v>
      </c>
      <c r="H88" s="17">
        <f t="shared" si="45"/>
        <v>0</v>
      </c>
      <c r="I88" s="17">
        <f t="shared" si="45"/>
        <v>530450000</v>
      </c>
      <c r="J88" s="17">
        <f t="shared" si="45"/>
        <v>0</v>
      </c>
      <c r="K88" s="17">
        <f t="shared" si="45"/>
        <v>0</v>
      </c>
      <c r="L88" s="17">
        <f t="shared" si="45"/>
        <v>0</v>
      </c>
      <c r="M88" s="17">
        <f t="shared" si="45"/>
        <v>0</v>
      </c>
      <c r="N88" s="19">
        <f t="shared" si="2"/>
        <v>0</v>
      </c>
      <c r="O88" s="19">
        <f t="shared" si="3"/>
        <v>0</v>
      </c>
      <c r="P88" s="34">
        <f>+C88-Enero!C79</f>
        <v>-7914545950</v>
      </c>
      <c r="Q88" s="34">
        <f>+C88-Noviembre!C86</f>
        <v>15450000</v>
      </c>
      <c r="R88" s="34"/>
    </row>
    <row r="89" spans="1:22" s="20" customFormat="1" ht="22.5" x14ac:dyDescent="0.25">
      <c r="A89" s="24" t="s">
        <v>313</v>
      </c>
      <c r="B89" s="11" t="s">
        <v>135</v>
      </c>
      <c r="C89" s="12">
        <v>530450000</v>
      </c>
      <c r="D89" s="12">
        <v>0</v>
      </c>
      <c r="E89" s="12">
        <v>0</v>
      </c>
      <c r="F89" s="12">
        <v>530450000</v>
      </c>
      <c r="G89" s="12">
        <v>0</v>
      </c>
      <c r="H89" s="12">
        <v>0</v>
      </c>
      <c r="I89" s="12">
        <v>530450000</v>
      </c>
      <c r="J89" s="12">
        <v>0</v>
      </c>
      <c r="K89" s="12">
        <v>0</v>
      </c>
      <c r="L89" s="12">
        <v>0</v>
      </c>
      <c r="M89" s="12">
        <v>0</v>
      </c>
      <c r="N89" s="14">
        <f t="shared" si="2"/>
        <v>0</v>
      </c>
      <c r="O89" s="14">
        <f t="shared" si="3"/>
        <v>0</v>
      </c>
      <c r="P89" s="34" t="e">
        <f>+C89-Enero!#REF!</f>
        <v>#REF!</v>
      </c>
      <c r="Q89" s="34">
        <f>+C89-Noviembre!C87</f>
        <v>15450000</v>
      </c>
      <c r="R89" s="34"/>
    </row>
    <row r="90" spans="1:22" s="20" customFormat="1" ht="33.75" x14ac:dyDescent="0.25">
      <c r="A90" s="25" t="s">
        <v>27</v>
      </c>
      <c r="B90" s="16" t="s">
        <v>33</v>
      </c>
      <c r="C90" s="17">
        <f>SUM(C91:C93)</f>
        <v>232000000</v>
      </c>
      <c r="D90" s="17">
        <f t="shared" ref="D90:M90" si="46">SUM(D91:D93)</f>
        <v>0</v>
      </c>
      <c r="E90" s="17">
        <f t="shared" si="46"/>
        <v>0</v>
      </c>
      <c r="F90" s="17">
        <f t="shared" si="46"/>
        <v>232000000</v>
      </c>
      <c r="G90" s="17">
        <f t="shared" si="46"/>
        <v>0</v>
      </c>
      <c r="H90" s="17">
        <f t="shared" si="46"/>
        <v>28450800</v>
      </c>
      <c r="I90" s="17">
        <f t="shared" si="46"/>
        <v>203549200</v>
      </c>
      <c r="J90" s="17">
        <f t="shared" si="46"/>
        <v>28450800</v>
      </c>
      <c r="K90" s="17">
        <f t="shared" si="46"/>
        <v>0</v>
      </c>
      <c r="L90" s="17">
        <f t="shared" si="46"/>
        <v>0</v>
      </c>
      <c r="M90" s="17">
        <f t="shared" si="46"/>
        <v>0</v>
      </c>
      <c r="N90" s="19">
        <f t="shared" si="2"/>
        <v>0.12263275862068966</v>
      </c>
      <c r="O90" s="19">
        <f t="shared" si="3"/>
        <v>0</v>
      </c>
      <c r="P90" s="34" t="e">
        <f>+C90-Enero!#REF!</f>
        <v>#REF!</v>
      </c>
      <c r="Q90" s="34">
        <f>+C90-Noviembre!C88</f>
        <v>-313060000</v>
      </c>
      <c r="R90" s="34"/>
    </row>
    <row r="91" spans="1:22" s="20" customFormat="1" ht="22.5" x14ac:dyDescent="0.25">
      <c r="A91" s="24" t="s">
        <v>132</v>
      </c>
      <c r="B91" s="11" t="s">
        <v>134</v>
      </c>
      <c r="C91" s="12">
        <v>232000000</v>
      </c>
      <c r="D91" s="12">
        <v>0</v>
      </c>
      <c r="E91" s="12">
        <v>0</v>
      </c>
      <c r="F91" s="12">
        <v>232000000</v>
      </c>
      <c r="G91" s="12">
        <v>0</v>
      </c>
      <c r="H91" s="12">
        <v>28450800</v>
      </c>
      <c r="I91" s="12">
        <v>203549200</v>
      </c>
      <c r="J91" s="12">
        <v>28450800</v>
      </c>
      <c r="K91" s="12">
        <v>0</v>
      </c>
      <c r="L91" s="12">
        <v>0</v>
      </c>
      <c r="M91" s="12">
        <v>0</v>
      </c>
      <c r="N91" s="14">
        <f t="shared" si="2"/>
        <v>0.12263275862068966</v>
      </c>
      <c r="O91" s="14">
        <f t="shared" si="3"/>
        <v>0</v>
      </c>
      <c r="P91" s="34" t="e">
        <f>+C91-Enero!#REF!</f>
        <v>#REF!</v>
      </c>
      <c r="Q91" s="34">
        <f>+C91-Noviembre!C89</f>
        <v>-213060000</v>
      </c>
      <c r="R91" s="34"/>
    </row>
    <row r="92" spans="1:22" s="20" customFormat="1" ht="22.5" hidden="1" x14ac:dyDescent="0.25">
      <c r="A92" s="24" t="s">
        <v>133</v>
      </c>
      <c r="B92" s="11" t="s">
        <v>135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4">
        <f t="shared" ref="N92:N94" si="47">+IF(F92=0,0,J92/F92)</f>
        <v>0</v>
      </c>
      <c r="O92" s="14">
        <f t="shared" ref="O92:O94" si="48">+IF(F92=0,0,K92/F92)</f>
        <v>0</v>
      </c>
      <c r="P92" s="34" t="e">
        <f>+C92-Enero!#REF!</f>
        <v>#REF!</v>
      </c>
      <c r="Q92" s="34">
        <f>+C92-Noviembre!C90</f>
        <v>-100000000</v>
      </c>
      <c r="R92" s="34"/>
    </row>
    <row r="93" spans="1:22" s="20" customFormat="1" ht="11.25" hidden="1" x14ac:dyDescent="0.25">
      <c r="A93" s="24"/>
      <c r="B93" s="11"/>
      <c r="C93" s="12"/>
      <c r="D93" s="12"/>
      <c r="E93" s="12"/>
      <c r="F93" s="30"/>
      <c r="G93" s="12"/>
      <c r="H93" s="12"/>
      <c r="I93" s="13"/>
      <c r="J93" s="12"/>
      <c r="K93" s="12"/>
      <c r="L93" s="12"/>
      <c r="M93" s="12"/>
      <c r="N93" s="14"/>
      <c r="O93" s="14"/>
      <c r="P93" s="34" t="e">
        <f>+C93-Enero!#REF!</f>
        <v>#REF!</v>
      </c>
      <c r="Q93" s="34">
        <f>+C93-Noviembre!C91</f>
        <v>0</v>
      </c>
      <c r="R93" s="34"/>
    </row>
    <row r="94" spans="1:22" s="20" customFormat="1" ht="67.5" x14ac:dyDescent="0.25">
      <c r="A94" s="25" t="s">
        <v>28</v>
      </c>
      <c r="B94" s="16" t="s">
        <v>34</v>
      </c>
      <c r="C94" s="17">
        <f>SUM(C95:C96)</f>
        <v>3068510562</v>
      </c>
      <c r="D94" s="17">
        <f t="shared" ref="D94:M94" si="49">SUM(D95:D96)</f>
        <v>0</v>
      </c>
      <c r="E94" s="17">
        <f t="shared" si="49"/>
        <v>0</v>
      </c>
      <c r="F94" s="17">
        <f t="shared" si="49"/>
        <v>3068510562</v>
      </c>
      <c r="G94" s="17">
        <f t="shared" si="49"/>
        <v>0</v>
      </c>
      <c r="H94" s="17">
        <f t="shared" si="49"/>
        <v>1276622591</v>
      </c>
      <c r="I94" s="17">
        <f t="shared" si="49"/>
        <v>1791887971</v>
      </c>
      <c r="J94" s="17">
        <f t="shared" si="49"/>
        <v>918409967</v>
      </c>
      <c r="K94" s="17">
        <f t="shared" si="49"/>
        <v>96363166</v>
      </c>
      <c r="L94" s="17">
        <f t="shared" si="49"/>
        <v>96363166</v>
      </c>
      <c r="M94" s="17">
        <f t="shared" si="49"/>
        <v>96363166</v>
      </c>
      <c r="N94" s="19">
        <f t="shared" si="47"/>
        <v>0.29930154987030477</v>
      </c>
      <c r="O94" s="19">
        <f t="shared" si="48"/>
        <v>3.1403889298393751E-2</v>
      </c>
      <c r="P94" s="34">
        <f>+C94-Enero!C86</f>
        <v>-619058035</v>
      </c>
      <c r="Q94" s="34">
        <f>+C94-Noviembre!C92</f>
        <v>811887438</v>
      </c>
      <c r="R94" s="34"/>
    </row>
    <row r="95" spans="1:22" s="20" customFormat="1" ht="22.5" x14ac:dyDescent="0.25">
      <c r="A95" s="24" t="s">
        <v>137</v>
      </c>
      <c r="B95" s="11" t="s">
        <v>136</v>
      </c>
      <c r="C95" s="12">
        <v>1775330624</v>
      </c>
      <c r="D95" s="12">
        <v>0</v>
      </c>
      <c r="E95" s="12">
        <v>0</v>
      </c>
      <c r="F95" s="12">
        <v>1775330624</v>
      </c>
      <c r="G95" s="12">
        <v>0</v>
      </c>
      <c r="H95" s="12">
        <v>992649524</v>
      </c>
      <c r="I95" s="12">
        <v>782681100</v>
      </c>
      <c r="J95" s="12">
        <v>634436900</v>
      </c>
      <c r="K95" s="12">
        <v>60324599</v>
      </c>
      <c r="L95" s="12">
        <v>60324599</v>
      </c>
      <c r="M95" s="12">
        <v>60324599</v>
      </c>
      <c r="N95" s="14">
        <f>+IF(F96=0,0,J96/F96)</f>
        <v>0.21959284911207771</v>
      </c>
      <c r="O95" s="14">
        <f>+IF(F96=0,0,K96/F96)</f>
        <v>2.7868176686792985E-2</v>
      </c>
      <c r="P95" s="34">
        <f>+C95-Enero!C87</f>
        <v>-489740040</v>
      </c>
      <c r="Q95" s="34">
        <f>+C95-Noviembre!C93</f>
        <v>194325625</v>
      </c>
      <c r="R95" s="34"/>
    </row>
    <row r="96" spans="1:22" s="20" customFormat="1" ht="22.5" x14ac:dyDescent="0.25">
      <c r="A96" s="24" t="s">
        <v>138</v>
      </c>
      <c r="B96" s="11" t="s">
        <v>139</v>
      </c>
      <c r="C96" s="12">
        <v>1293179938</v>
      </c>
      <c r="D96" s="12">
        <v>0</v>
      </c>
      <c r="E96" s="12">
        <v>0</v>
      </c>
      <c r="F96" s="12">
        <v>1293179938</v>
      </c>
      <c r="G96" s="12">
        <v>0</v>
      </c>
      <c r="H96" s="12">
        <v>283973067</v>
      </c>
      <c r="I96" s="12">
        <v>1009206871</v>
      </c>
      <c r="J96" s="12">
        <v>283973067</v>
      </c>
      <c r="K96" s="12">
        <v>36038567</v>
      </c>
      <c r="L96" s="12">
        <v>36038567</v>
      </c>
      <c r="M96" s="12">
        <v>36038567</v>
      </c>
      <c r="N96" s="14">
        <f>+IF(F95=0,0,J95/F95)</f>
        <v>0.35736267454821979</v>
      </c>
      <c r="O96" s="14">
        <f>+IF(F95=0,0,K95/F95)</f>
        <v>3.397936034251612E-2</v>
      </c>
      <c r="P96" s="34">
        <f>+C96-Enero!C88</f>
        <v>-129317995</v>
      </c>
      <c r="Q96" s="34">
        <f>+C96-Noviembre!C94</f>
        <v>617561813</v>
      </c>
      <c r="R96" s="34"/>
    </row>
    <row r="97" spans="1:18" s="20" customFormat="1" ht="45" x14ac:dyDescent="0.25">
      <c r="A97" s="25" t="s">
        <v>29</v>
      </c>
      <c r="B97" s="16" t="s">
        <v>35</v>
      </c>
      <c r="C97" s="17">
        <f>SUM(C98:C101)</f>
        <v>15789028074</v>
      </c>
      <c r="D97" s="17">
        <f t="shared" ref="D97:M97" si="50">SUM(D98:D101)</f>
        <v>234745370</v>
      </c>
      <c r="E97" s="17">
        <f t="shared" si="50"/>
        <v>234745370</v>
      </c>
      <c r="F97" s="17">
        <f t="shared" si="50"/>
        <v>15789028074</v>
      </c>
      <c r="G97" s="17">
        <f t="shared" si="50"/>
        <v>0</v>
      </c>
      <c r="H97" s="17">
        <f t="shared" si="50"/>
        <v>7968755910</v>
      </c>
      <c r="I97" s="17">
        <f t="shared" si="50"/>
        <v>7820272164</v>
      </c>
      <c r="J97" s="17">
        <f t="shared" si="50"/>
        <v>6660732362</v>
      </c>
      <c r="K97" s="17">
        <f t="shared" si="50"/>
        <v>279613227</v>
      </c>
      <c r="L97" s="17">
        <f t="shared" si="50"/>
        <v>279613227</v>
      </c>
      <c r="M97" s="17">
        <f t="shared" si="50"/>
        <v>279613227</v>
      </c>
      <c r="N97" s="19">
        <f>+IF(F97=0,0,J97/F97)</f>
        <v>0.42185828860285046</v>
      </c>
      <c r="O97" s="19">
        <f>+IF(F97=0,0,K97/F97)</f>
        <v>1.7709337502568812E-2</v>
      </c>
      <c r="P97" s="34" t="e">
        <f>+C97-Enero!#REF!</f>
        <v>#REF!</v>
      </c>
      <c r="Q97" s="34">
        <f>+C97-Noviembre!C95</f>
        <v>12174786676</v>
      </c>
      <c r="R97" s="34"/>
    </row>
    <row r="98" spans="1:18" s="20" customFormat="1" ht="22.5" x14ac:dyDescent="0.25">
      <c r="A98" s="24" t="s">
        <v>122</v>
      </c>
      <c r="B98" s="11" t="s">
        <v>126</v>
      </c>
      <c r="C98" s="12">
        <v>12939917086</v>
      </c>
      <c r="D98" s="12">
        <v>58107168</v>
      </c>
      <c r="E98" s="12">
        <v>0</v>
      </c>
      <c r="F98" s="12">
        <v>12998024254</v>
      </c>
      <c r="G98" s="12">
        <v>0</v>
      </c>
      <c r="H98" s="12">
        <v>6154682373</v>
      </c>
      <c r="I98" s="12">
        <v>6843341881</v>
      </c>
      <c r="J98" s="12">
        <v>5101307789</v>
      </c>
      <c r="K98" s="12">
        <v>89736875</v>
      </c>
      <c r="L98" s="12">
        <v>89736875</v>
      </c>
      <c r="M98" s="12">
        <v>89736875</v>
      </c>
      <c r="N98" s="14">
        <f>+IF(F98=0,0,J98/F98)</f>
        <v>0.39246793892003456</v>
      </c>
      <c r="O98" s="14">
        <f>+IF(F98=0,0,K98/F98)</f>
        <v>6.9038857942109516E-3</v>
      </c>
      <c r="P98" s="34" t="e">
        <f>+C98-Enero!#REF!</f>
        <v>#REF!</v>
      </c>
      <c r="Q98" s="34">
        <f>+C98-Noviembre!C96</f>
        <v>11825559359</v>
      </c>
      <c r="R98" s="34"/>
    </row>
    <row r="99" spans="1:18" s="20" customFormat="1" ht="22.5" x14ac:dyDescent="0.25">
      <c r="A99" s="24" t="s">
        <v>123</v>
      </c>
      <c r="B99" s="11" t="s">
        <v>127</v>
      </c>
      <c r="C99" s="12">
        <v>917280120</v>
      </c>
      <c r="D99" s="12">
        <v>0</v>
      </c>
      <c r="E99" s="12">
        <v>0</v>
      </c>
      <c r="F99" s="12">
        <v>917280120</v>
      </c>
      <c r="G99" s="12">
        <v>0</v>
      </c>
      <c r="H99" s="12">
        <v>572331133</v>
      </c>
      <c r="I99" s="12">
        <v>344948987</v>
      </c>
      <c r="J99" s="12">
        <v>503561168</v>
      </c>
      <c r="K99" s="12">
        <v>64971046</v>
      </c>
      <c r="L99" s="12">
        <v>64971046</v>
      </c>
      <c r="M99" s="12">
        <v>64971046</v>
      </c>
      <c r="N99" s="14">
        <f>+IF(F100=0,0,J100/F100)</f>
        <v>0.65305520843346465</v>
      </c>
      <c r="O99" s="14">
        <f>+IF(F100=0,0,K100/F100)</f>
        <v>7.2576500368483454E-2</v>
      </c>
      <c r="P99" s="34" t="e">
        <f>+C99-Enero!#REF!</f>
        <v>#REF!</v>
      </c>
      <c r="Q99" s="34">
        <f>+C99-Noviembre!C97</f>
        <v>503280120</v>
      </c>
      <c r="R99" s="34"/>
    </row>
    <row r="100" spans="1:18" s="20" customFormat="1" ht="33.75" x14ac:dyDescent="0.25">
      <c r="A100" s="24" t="s">
        <v>124</v>
      </c>
      <c r="B100" s="11" t="s">
        <v>128</v>
      </c>
      <c r="C100" s="12">
        <v>213474298</v>
      </c>
      <c r="D100" s="12">
        <v>176638202</v>
      </c>
      <c r="E100" s="12">
        <v>0</v>
      </c>
      <c r="F100" s="12">
        <v>390112500</v>
      </c>
      <c r="G100" s="12">
        <v>0</v>
      </c>
      <c r="H100" s="12">
        <v>254765000</v>
      </c>
      <c r="I100" s="12">
        <v>135347500</v>
      </c>
      <c r="J100" s="12">
        <v>254765000</v>
      </c>
      <c r="K100" s="12">
        <v>28313000</v>
      </c>
      <c r="L100" s="12">
        <v>28313000</v>
      </c>
      <c r="M100" s="12">
        <v>28313000</v>
      </c>
      <c r="N100" s="14">
        <f>+IF(F101=0,0,J101/F101)</f>
        <v>0.53996519101500451</v>
      </c>
      <c r="O100" s="14">
        <f>+IF(F101=0,0,K101/F101)</f>
        <v>6.5106212463211383E-2</v>
      </c>
      <c r="P100" s="34" t="e">
        <f>+C100-Enero!#REF!</f>
        <v>#REF!</v>
      </c>
      <c r="Q100" s="34">
        <f>+C100-Noviembre!C98</f>
        <v>-14245702</v>
      </c>
      <c r="R100" s="34"/>
    </row>
    <row r="101" spans="1:18" s="20" customFormat="1" ht="22.5" x14ac:dyDescent="0.25">
      <c r="A101" s="24" t="s">
        <v>125</v>
      </c>
      <c r="B101" s="11" t="s">
        <v>129</v>
      </c>
      <c r="C101" s="12">
        <v>1718356570</v>
      </c>
      <c r="D101" s="12">
        <v>0</v>
      </c>
      <c r="E101" s="12">
        <v>234745370</v>
      </c>
      <c r="F101" s="12">
        <v>1483611200</v>
      </c>
      <c r="G101" s="12">
        <v>0</v>
      </c>
      <c r="H101" s="12">
        <v>986977404</v>
      </c>
      <c r="I101" s="12">
        <v>496633796</v>
      </c>
      <c r="J101" s="12">
        <v>801098405</v>
      </c>
      <c r="K101" s="12">
        <v>96592306</v>
      </c>
      <c r="L101" s="12">
        <v>96592306</v>
      </c>
      <c r="M101" s="12">
        <v>96592306</v>
      </c>
      <c r="N101" s="14">
        <f>+IF(F99=0,0,J99/F99)</f>
        <v>0.54897207191190411</v>
      </c>
      <c r="O101" s="14">
        <f>+IF(F99=0,0,K99/F99)</f>
        <v>7.0830103676508327E-2</v>
      </c>
      <c r="P101" s="34" t="e">
        <f>+C101-Enero!#REF!</f>
        <v>#REF!</v>
      </c>
      <c r="Q101" s="34">
        <f>+C101-Noviembre!C99</f>
        <v>-139807101</v>
      </c>
      <c r="R101" s="34"/>
    </row>
    <row r="102" spans="1:18" s="20" customFormat="1" ht="45" x14ac:dyDescent="0.25">
      <c r="A102" s="25" t="s">
        <v>30</v>
      </c>
      <c r="B102" s="16" t="s">
        <v>36</v>
      </c>
      <c r="C102" s="17">
        <f>SUM(C103:C104)</f>
        <v>762800000</v>
      </c>
      <c r="D102" s="17">
        <f t="shared" ref="D102:M102" si="51">SUM(D103:D104)</f>
        <v>0</v>
      </c>
      <c r="E102" s="17">
        <f t="shared" si="51"/>
        <v>0</v>
      </c>
      <c r="F102" s="17">
        <f t="shared" si="51"/>
        <v>762800000</v>
      </c>
      <c r="G102" s="17">
        <f t="shared" si="51"/>
        <v>0</v>
      </c>
      <c r="H102" s="17">
        <f t="shared" si="51"/>
        <v>573838262</v>
      </c>
      <c r="I102" s="17">
        <f t="shared" si="51"/>
        <v>188961738</v>
      </c>
      <c r="J102" s="17">
        <f t="shared" si="51"/>
        <v>573838262</v>
      </c>
      <c r="K102" s="17">
        <f t="shared" si="51"/>
        <v>3963000</v>
      </c>
      <c r="L102" s="17">
        <f t="shared" si="51"/>
        <v>3963000</v>
      </c>
      <c r="M102" s="17">
        <f t="shared" si="51"/>
        <v>3963000</v>
      </c>
      <c r="N102" s="19">
        <f>+IF(F102=0,0,J102/F102)</f>
        <v>0.75227879129522812</v>
      </c>
      <c r="O102" s="19">
        <f>+IF(F102=0,0,K102/F102)</f>
        <v>5.1953329837441005E-3</v>
      </c>
      <c r="P102" s="34">
        <f>+C102-Enero!C89</f>
        <v>75600000</v>
      </c>
      <c r="Q102" s="34">
        <f>+C102-Noviembre!C100</f>
        <v>379480000</v>
      </c>
      <c r="R102" s="34"/>
    </row>
    <row r="103" spans="1:18" s="20" customFormat="1" ht="22.5" x14ac:dyDescent="0.25">
      <c r="A103" s="24" t="s">
        <v>141</v>
      </c>
      <c r="B103" s="11" t="s">
        <v>135</v>
      </c>
      <c r="C103" s="12">
        <v>238000000</v>
      </c>
      <c r="D103" s="12">
        <v>0</v>
      </c>
      <c r="E103" s="12">
        <v>0</v>
      </c>
      <c r="F103" s="12">
        <v>238000000</v>
      </c>
      <c r="G103" s="12">
        <v>0</v>
      </c>
      <c r="H103" s="12">
        <v>62741000</v>
      </c>
      <c r="I103" s="12">
        <v>175259000</v>
      </c>
      <c r="J103" s="12">
        <v>62741000</v>
      </c>
      <c r="K103" s="12">
        <v>3963000</v>
      </c>
      <c r="L103" s="12">
        <v>3963000</v>
      </c>
      <c r="M103" s="12">
        <v>3963000</v>
      </c>
      <c r="N103" s="14">
        <f>+IF(F104=0,0,J104/F104)</f>
        <v>0.97388959984756096</v>
      </c>
      <c r="O103" s="14">
        <f>+IF(F104=0,0,K104/F104)</f>
        <v>0</v>
      </c>
      <c r="P103" s="34">
        <f>+C103-Enero!C90</f>
        <v>45400000</v>
      </c>
      <c r="Q103" s="34">
        <f>+C103-Noviembre!C101</f>
        <v>-19000000</v>
      </c>
      <c r="R103" s="34"/>
    </row>
    <row r="104" spans="1:18" s="20" customFormat="1" ht="22.5" x14ac:dyDescent="0.25">
      <c r="A104" s="24" t="s">
        <v>140</v>
      </c>
      <c r="B104" s="11" t="s">
        <v>142</v>
      </c>
      <c r="C104" s="12">
        <v>524800000</v>
      </c>
      <c r="D104" s="12">
        <v>0</v>
      </c>
      <c r="E104" s="12">
        <v>0</v>
      </c>
      <c r="F104" s="12">
        <v>524800000</v>
      </c>
      <c r="G104" s="12">
        <v>0</v>
      </c>
      <c r="H104" s="12">
        <v>511097262</v>
      </c>
      <c r="I104" s="12">
        <v>13702738</v>
      </c>
      <c r="J104" s="12">
        <v>511097262</v>
      </c>
      <c r="K104" s="12">
        <v>0</v>
      </c>
      <c r="L104" s="12">
        <v>0</v>
      </c>
      <c r="M104" s="12">
        <v>0</v>
      </c>
      <c r="N104" s="14">
        <f>+IF(F103=0,0,J103/F103)</f>
        <v>0.26361764705882351</v>
      </c>
      <c r="O104" s="14">
        <f>+IF(F103=0,0,K103/F103)</f>
        <v>1.6651260504201681E-2</v>
      </c>
      <c r="P104" s="34">
        <f>+C104-Enero!C91</f>
        <v>30200000</v>
      </c>
      <c r="Q104" s="34">
        <f>+C104-Noviembre!C102</f>
        <v>398480000</v>
      </c>
      <c r="R104" s="34"/>
    </row>
    <row r="105" spans="1:18" s="20" customFormat="1" ht="33.75" x14ac:dyDescent="0.25">
      <c r="A105" s="25" t="s">
        <v>31</v>
      </c>
      <c r="B105" s="16" t="s">
        <v>37</v>
      </c>
      <c r="C105" s="17">
        <f>SUM(C106:C107)</f>
        <v>900586143</v>
      </c>
      <c r="D105" s="17">
        <f t="shared" ref="D105:M105" si="52">SUM(D106:D107)</f>
        <v>0</v>
      </c>
      <c r="E105" s="17">
        <f t="shared" si="52"/>
        <v>0</v>
      </c>
      <c r="F105" s="17">
        <f t="shared" si="52"/>
        <v>900586143</v>
      </c>
      <c r="G105" s="17">
        <f t="shared" si="52"/>
        <v>0</v>
      </c>
      <c r="H105" s="17">
        <f t="shared" si="52"/>
        <v>422621091.06</v>
      </c>
      <c r="I105" s="17">
        <f t="shared" si="52"/>
        <v>477965051.94</v>
      </c>
      <c r="J105" s="17">
        <f t="shared" si="52"/>
        <v>422621091.06</v>
      </c>
      <c r="K105" s="17">
        <f t="shared" si="52"/>
        <v>0</v>
      </c>
      <c r="L105" s="17">
        <f t="shared" si="52"/>
        <v>0</v>
      </c>
      <c r="M105" s="17">
        <f t="shared" si="52"/>
        <v>0</v>
      </c>
      <c r="N105" s="19">
        <f>+IF(F105=0,0,J105/F105)</f>
        <v>0.46927336640133049</v>
      </c>
      <c r="O105" s="19">
        <f>+IF(F105=0,0,K105/F105)</f>
        <v>0</v>
      </c>
      <c r="P105" s="34">
        <f>+C105-Enero!C95</f>
        <v>-3902013857</v>
      </c>
      <c r="Q105" s="34">
        <f>+C105-Noviembre!C103</f>
        <v>214830665</v>
      </c>
      <c r="R105" s="34"/>
    </row>
    <row r="106" spans="1:18" s="20" customFormat="1" ht="33.75" x14ac:dyDescent="0.25">
      <c r="A106" s="24" t="s">
        <v>144</v>
      </c>
      <c r="B106" s="11" t="s">
        <v>128</v>
      </c>
      <c r="C106" s="12">
        <v>58018854</v>
      </c>
      <c r="D106" s="12">
        <v>0</v>
      </c>
      <c r="E106" s="12">
        <v>0</v>
      </c>
      <c r="F106" s="12">
        <v>58018854</v>
      </c>
      <c r="G106" s="12">
        <v>0</v>
      </c>
      <c r="H106" s="12">
        <v>0</v>
      </c>
      <c r="I106" s="12">
        <v>58018854</v>
      </c>
      <c r="J106" s="12">
        <v>0</v>
      </c>
      <c r="K106" s="12">
        <v>0</v>
      </c>
      <c r="L106" s="12">
        <v>0</v>
      </c>
      <c r="M106" s="12">
        <v>0</v>
      </c>
      <c r="N106" s="14">
        <f>+IF(F107=0,0,J107/F107)</f>
        <v>0.50158734688310458</v>
      </c>
      <c r="O106" s="14">
        <f>+IF(F107=0,0,K107/F107)</f>
        <v>0</v>
      </c>
      <c r="P106" s="34">
        <f>+C106-Enero!C97</f>
        <v>-1438481146</v>
      </c>
      <c r="Q106" s="34">
        <f>+C106-Noviembre!C104</f>
        <v>1689870</v>
      </c>
      <c r="R106" s="34"/>
    </row>
    <row r="107" spans="1:18" s="20" customFormat="1" ht="22.5" x14ac:dyDescent="0.25">
      <c r="A107" s="24" t="s">
        <v>143</v>
      </c>
      <c r="B107" s="11" t="s">
        <v>142</v>
      </c>
      <c r="C107" s="12">
        <v>842567289</v>
      </c>
      <c r="D107" s="12">
        <v>0</v>
      </c>
      <c r="E107" s="12">
        <v>0</v>
      </c>
      <c r="F107" s="12">
        <v>842567289</v>
      </c>
      <c r="G107" s="12">
        <v>0</v>
      </c>
      <c r="H107" s="12">
        <v>422621091.06</v>
      </c>
      <c r="I107" s="12">
        <v>419946197.94</v>
      </c>
      <c r="J107" s="12">
        <v>422621091.06</v>
      </c>
      <c r="K107" s="12">
        <v>0</v>
      </c>
      <c r="L107" s="12">
        <v>0</v>
      </c>
      <c r="M107" s="12">
        <v>0</v>
      </c>
      <c r="N107" s="14">
        <f>+IF(F106=0,0,J106/F106)</f>
        <v>0</v>
      </c>
      <c r="O107" s="14">
        <f>+IF(F106=0,0,K106/F106)</f>
        <v>0</v>
      </c>
      <c r="P107" s="34">
        <f>+C107-Enero!C98</f>
        <v>-1928032711</v>
      </c>
      <c r="Q107" s="34">
        <f>+C107-Noviembre!C105</f>
        <v>213140795</v>
      </c>
      <c r="R107" s="34"/>
    </row>
    <row r="108" spans="1:18" s="20" customFormat="1" ht="12" x14ac:dyDescent="0.25">
      <c r="A108" s="74" t="s">
        <v>116</v>
      </c>
      <c r="B108" s="74" t="s">
        <v>0</v>
      </c>
      <c r="C108" s="6">
        <f t="shared" ref="C108:M108" si="53">+C5+C87</f>
        <v>53020812779</v>
      </c>
      <c r="D108" s="7">
        <f t="shared" si="53"/>
        <v>2649947490</v>
      </c>
      <c r="E108" s="7">
        <f t="shared" si="53"/>
        <v>2649947490</v>
      </c>
      <c r="F108" s="7">
        <f t="shared" si="53"/>
        <v>53020812779.000107</v>
      </c>
      <c r="G108" s="7">
        <f t="shared" si="53"/>
        <v>0</v>
      </c>
      <c r="H108" s="7">
        <f t="shared" si="53"/>
        <v>34400454191.739998</v>
      </c>
      <c r="I108" s="7">
        <f t="shared" si="53"/>
        <v>18620358587.260109</v>
      </c>
      <c r="J108" s="7">
        <f t="shared" si="53"/>
        <v>18562893484.790001</v>
      </c>
      <c r="K108" s="7">
        <f t="shared" si="53"/>
        <v>7502623378.1700001</v>
      </c>
      <c r="L108" s="7">
        <f t="shared" si="53"/>
        <v>7502623378.1700001</v>
      </c>
      <c r="M108" s="7">
        <f t="shared" si="53"/>
        <v>7501798793.1700001</v>
      </c>
      <c r="N108" s="8">
        <f>+IF(F108=0,0,J108/F108)</f>
        <v>0.35010578887508464</v>
      </c>
      <c r="O108" s="9">
        <f>+IF(F108=0,0,K108/F108)</f>
        <v>0.14150336414951292</v>
      </c>
      <c r="P108" s="34"/>
      <c r="Q108" s="34"/>
      <c r="R108" s="34"/>
    </row>
    <row r="109" spans="1:18" s="20" customFormat="1" x14ac:dyDescent="0.25">
      <c r="A109" s="4" t="s">
        <v>22</v>
      </c>
      <c r="B109" s="1"/>
      <c r="C109" s="35"/>
      <c r="D109" s="1"/>
      <c r="E109" s="64"/>
      <c r="F109" s="64"/>
      <c r="G109" s="1"/>
      <c r="H109" s="38"/>
      <c r="I109" s="1"/>
      <c r="J109" s="38"/>
      <c r="K109" s="1"/>
      <c r="L109" s="1"/>
      <c r="M109" s="1"/>
      <c r="N109" s="1"/>
      <c r="O109" s="1"/>
      <c r="P109" s="27"/>
      <c r="Q109" s="27"/>
      <c r="R109" s="27"/>
    </row>
  </sheetData>
  <mergeCells count="10">
    <mergeCell ref="A76:B76"/>
    <mergeCell ref="A81:B81"/>
    <mergeCell ref="A87:B87"/>
    <mergeCell ref="A108:B108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29A2F-76DA-4CBF-A046-A2268E58E939}">
  <dimension ref="A1:V109"/>
  <sheetViews>
    <sheetView showGridLines="0" workbookViewId="0">
      <pane xSplit="1" ySplit="4" topLeftCell="B5" activePane="bottomRight" state="frozen"/>
      <selection activeCell="A72" sqref="A72"/>
      <selection pane="topRight" activeCell="A72" sqref="A72"/>
      <selection pane="bottomLeft" activeCell="A72" sqref="A72"/>
      <selection pane="bottomRight" activeCell="C46" sqref="C4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5.28515625" style="1" customWidth="1"/>
    <col min="7" max="7" width="14.140625" style="1" customWidth="1"/>
    <col min="8" max="8" width="16" style="1" customWidth="1"/>
    <col min="9" max="9" width="15.14062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75" t="s">
        <v>221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</row>
    <row r="2" spans="1:22" ht="15" customHeight="1" x14ac:dyDescent="0.25">
      <c r="A2" s="78" t="s">
        <v>271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80"/>
    </row>
    <row r="3" spans="1:22" ht="15" customHeight="1" x14ac:dyDescent="0.25">
      <c r="A3" s="81" t="s">
        <v>319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  <c r="P3" s="36">
        <v>44348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84" t="s">
        <v>19</v>
      </c>
      <c r="B5" s="84"/>
      <c r="C5" s="6">
        <f t="shared" ref="C5:M5" si="0">+C6+C39+C76+C81</f>
        <v>31737438000</v>
      </c>
      <c r="D5" s="6">
        <f t="shared" si="0"/>
        <v>2418202120</v>
      </c>
      <c r="E5" s="6">
        <f t="shared" si="0"/>
        <v>2418202120</v>
      </c>
      <c r="F5" s="6">
        <f t="shared" si="0"/>
        <v>31737438000.000107</v>
      </c>
      <c r="G5" s="6">
        <f t="shared" si="0"/>
        <v>0</v>
      </c>
      <c r="H5" s="6">
        <f t="shared" si="0"/>
        <v>24785164491.029999</v>
      </c>
      <c r="I5" s="6">
        <f t="shared" si="0"/>
        <v>6952273508.9701109</v>
      </c>
      <c r="J5" s="6">
        <f t="shared" si="0"/>
        <v>11441959297.74</v>
      </c>
      <c r="K5" s="6">
        <f t="shared" si="0"/>
        <v>8551344129.6300001</v>
      </c>
      <c r="L5" s="6">
        <f t="shared" si="0"/>
        <v>8551344129.6300001</v>
      </c>
      <c r="M5" s="6">
        <f t="shared" si="0"/>
        <v>8549859876.6300001</v>
      </c>
      <c r="N5" s="8">
        <f>+IF(F5=0,0,J5/F5)</f>
        <v>0.36051931153800004</v>
      </c>
      <c r="O5" s="9">
        <f>+IF(F5=0,0,K5/F5)</f>
        <v>0.26944027837502105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84" t="s">
        <v>20</v>
      </c>
      <c r="B6" s="84"/>
      <c r="C6" s="6">
        <f>+C7</f>
        <v>16720070000</v>
      </c>
      <c r="D6" s="6">
        <f>+D7+D37+D38</f>
        <v>0</v>
      </c>
      <c r="E6" s="6">
        <f>+E7+E37+E38</f>
        <v>0</v>
      </c>
      <c r="F6" s="6">
        <f>+F7</f>
        <v>16720070000.000099</v>
      </c>
      <c r="G6" s="6">
        <f>+G7</f>
        <v>0</v>
      </c>
      <c r="H6" s="6">
        <f t="shared" ref="H6:M6" si="1">+H7+H37+H38</f>
        <v>15981648000</v>
      </c>
      <c r="I6" s="6">
        <f>I37+I38</f>
        <v>738422000.00010002</v>
      </c>
      <c r="J6" s="6">
        <f t="shared" si="1"/>
        <v>5597850879</v>
      </c>
      <c r="K6" s="6">
        <f t="shared" si="1"/>
        <v>5597850879</v>
      </c>
      <c r="L6" s="6">
        <f t="shared" si="1"/>
        <v>5597850879</v>
      </c>
      <c r="M6" s="6">
        <f t="shared" si="1"/>
        <v>5597850879</v>
      </c>
      <c r="N6" s="8">
        <f t="shared" ref="N6:N91" si="2">+IF(F6=0,0,J6/F6)</f>
        <v>0.33479829205260303</v>
      </c>
      <c r="O6" s="9">
        <f t="shared" ref="O6:O91" si="3">+IF(F6=0,0,K6/F6)</f>
        <v>0.33479829205260303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16720070000</v>
      </c>
      <c r="D7" s="17">
        <f>+D8+D21+D31</f>
        <v>0</v>
      </c>
      <c r="E7" s="17">
        <f>+E8+E21+E31</f>
        <v>0</v>
      </c>
      <c r="F7" s="17">
        <f>+F8+F21+F31+F37</f>
        <v>16720070000.000099</v>
      </c>
      <c r="G7" s="17">
        <f>+G8+G21+G31+G37</f>
        <v>0</v>
      </c>
      <c r="H7" s="17">
        <f>+H8+H21+H31</f>
        <v>15981648000</v>
      </c>
      <c r="I7" s="18">
        <f>+F7-G7-H7</f>
        <v>738422000.00009918</v>
      </c>
      <c r="J7" s="17">
        <f>+J8+J21+J31</f>
        <v>5597850879</v>
      </c>
      <c r="K7" s="17">
        <f>+K8+K21+K31</f>
        <v>5597850879</v>
      </c>
      <c r="L7" s="17">
        <f>+L8+L21+L31</f>
        <v>5597850879</v>
      </c>
      <c r="M7" s="17">
        <f>+M8+M21+M31</f>
        <v>5597850879</v>
      </c>
      <c r="N7" s="19">
        <f t="shared" si="2"/>
        <v>0.33479829205260303</v>
      </c>
      <c r="O7" s="19">
        <f t="shared" si="3"/>
        <v>0.33479829205260303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10320372000</v>
      </c>
      <c r="D8" s="17">
        <f>+D9</f>
        <v>0</v>
      </c>
      <c r="E8" s="17">
        <f>+E9</f>
        <v>0</v>
      </c>
      <c r="F8" s="18">
        <f t="shared" ref="F8:F31" si="4">+C8+D8-E8</f>
        <v>10320372000</v>
      </c>
      <c r="G8" s="17">
        <f>+G9</f>
        <v>0</v>
      </c>
      <c r="H8" s="17">
        <f>+H9</f>
        <v>10320372000</v>
      </c>
      <c r="I8" s="18">
        <f t="shared" ref="I8:I37" si="5">+F8-G8-H8</f>
        <v>0</v>
      </c>
      <c r="J8" s="17">
        <f>+J9</f>
        <v>3823460942</v>
      </c>
      <c r="K8" s="17">
        <f>+K9</f>
        <v>3823460942</v>
      </c>
      <c r="L8" s="17">
        <f>+L9</f>
        <v>3823460942</v>
      </c>
      <c r="M8" s="17">
        <f>+M9</f>
        <v>3823460942</v>
      </c>
      <c r="N8" s="19">
        <f t="shared" si="2"/>
        <v>0.37047704695140832</v>
      </c>
      <c r="O8" s="19">
        <f t="shared" si="3"/>
        <v>0.37047704695140832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6">SUM(D10:D20)</f>
        <v>0</v>
      </c>
      <c r="E9" s="17">
        <f t="shared" si="6"/>
        <v>0</v>
      </c>
      <c r="F9" s="17">
        <f t="shared" si="6"/>
        <v>10320372000</v>
      </c>
      <c r="G9" s="17">
        <f t="shared" si="6"/>
        <v>0</v>
      </c>
      <c r="H9" s="17">
        <f t="shared" si="6"/>
        <v>10320372000</v>
      </c>
      <c r="I9" s="17">
        <f t="shared" si="6"/>
        <v>0</v>
      </c>
      <c r="J9" s="17">
        <f t="shared" si="6"/>
        <v>3823460942</v>
      </c>
      <c r="K9" s="17">
        <f t="shared" si="6"/>
        <v>3823460942</v>
      </c>
      <c r="L9" s="17">
        <f t="shared" si="6"/>
        <v>3823460942</v>
      </c>
      <c r="M9" s="17">
        <f t="shared" si="6"/>
        <v>3823460942</v>
      </c>
      <c r="N9" s="19">
        <f t="shared" si="2"/>
        <v>0.37047704695140832</v>
      </c>
      <c r="O9" s="19">
        <f t="shared" si="3"/>
        <v>0.37047704695140832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f>datos!Q5</f>
        <v>7900372000</v>
      </c>
      <c r="D10" s="12">
        <f>datos!R5</f>
        <v>0</v>
      </c>
      <c r="E10" s="12">
        <f>datos!S5</f>
        <v>0</v>
      </c>
      <c r="F10" s="12">
        <f>datos!T5</f>
        <v>7900372000</v>
      </c>
      <c r="G10" s="12">
        <f>datos!U5</f>
        <v>0</v>
      </c>
      <c r="H10" s="12">
        <f>datos!V5</f>
        <v>7900372000</v>
      </c>
      <c r="I10" s="12">
        <f>datos!W5</f>
        <v>0</v>
      </c>
      <c r="J10" s="12">
        <f>datos!X5</f>
        <v>3376145554</v>
      </c>
      <c r="K10" s="12">
        <f>datos!Y5</f>
        <v>3376145554</v>
      </c>
      <c r="L10" s="12">
        <f>datos!Z5</f>
        <v>3376145554</v>
      </c>
      <c r="M10" s="12">
        <f>datos!AA5</f>
        <v>3376145554</v>
      </c>
      <c r="N10" s="14">
        <f t="shared" si="2"/>
        <v>0.42734007385981321</v>
      </c>
      <c r="O10" s="14">
        <f t="shared" si="3"/>
        <v>0.42734007385981321</v>
      </c>
      <c r="P10" s="34">
        <f>+C10-Abril!C10</f>
        <v>0</v>
      </c>
      <c r="Q10" s="34" t="b">
        <f>+A10=datos!C5</f>
        <v>1</v>
      </c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>
        <f>+C11-Abril!C11</f>
        <v>0</v>
      </c>
      <c r="Q11" s="34" t="b">
        <f>+A11=datos!C6</f>
        <v>0</v>
      </c>
      <c r="R11" s="34"/>
    </row>
    <row r="12" spans="1:22" x14ac:dyDescent="0.25">
      <c r="A12" s="10" t="s">
        <v>48</v>
      </c>
      <c r="B12" s="11" t="s">
        <v>49</v>
      </c>
      <c r="C12" s="12">
        <f>+datos!Q6</f>
        <v>500000000</v>
      </c>
      <c r="D12" s="12">
        <f>+datos!R6</f>
        <v>0</v>
      </c>
      <c r="E12" s="12">
        <f>+datos!S6</f>
        <v>0</v>
      </c>
      <c r="F12" s="12">
        <f>+datos!T6</f>
        <v>500000000</v>
      </c>
      <c r="G12" s="12">
        <f>+datos!U6</f>
        <v>0</v>
      </c>
      <c r="H12" s="12">
        <f>+datos!V6</f>
        <v>500000000</v>
      </c>
      <c r="I12" s="12">
        <f>+datos!W6</f>
        <v>0</v>
      </c>
      <c r="J12" s="12">
        <f>+datos!X6</f>
        <v>210993500</v>
      </c>
      <c r="K12" s="12">
        <f>+datos!Y6</f>
        <v>210993500</v>
      </c>
      <c r="L12" s="12">
        <f>+datos!Z6</f>
        <v>210993500</v>
      </c>
      <c r="M12" s="12">
        <f>+datos!AA6</f>
        <v>210993500</v>
      </c>
      <c r="N12" s="14">
        <f t="shared" si="2"/>
        <v>0.421987</v>
      </c>
      <c r="O12" s="14">
        <f t="shared" si="3"/>
        <v>0.421987</v>
      </c>
      <c r="P12" s="34">
        <f>+C12-Abril!C12</f>
        <v>0</v>
      </c>
      <c r="Q12" s="34" t="b">
        <f>+A12=datos!C6</f>
        <v>1</v>
      </c>
      <c r="R12" s="34"/>
    </row>
    <row r="13" spans="1:22" x14ac:dyDescent="0.25">
      <c r="A13" s="10" t="s">
        <v>50</v>
      </c>
      <c r="B13" s="11" t="s">
        <v>51</v>
      </c>
      <c r="C13" s="12">
        <f>+datos!Q7</f>
        <v>20000000</v>
      </c>
      <c r="D13" s="12">
        <f>+datos!R7</f>
        <v>0</v>
      </c>
      <c r="E13" s="12">
        <f>+datos!S7</f>
        <v>0</v>
      </c>
      <c r="F13" s="12">
        <f>+datos!T7</f>
        <v>20000000</v>
      </c>
      <c r="G13" s="12">
        <f>+datos!U7</f>
        <v>0</v>
      </c>
      <c r="H13" s="12">
        <f>+datos!V7</f>
        <v>20000000</v>
      </c>
      <c r="I13" s="12">
        <f>+datos!W7</f>
        <v>0</v>
      </c>
      <c r="J13" s="12">
        <f>+datos!X7</f>
        <v>5653583</v>
      </c>
      <c r="K13" s="12">
        <f>+datos!Y7</f>
        <v>5653583</v>
      </c>
      <c r="L13" s="12">
        <f>+datos!Z7</f>
        <v>5653583</v>
      </c>
      <c r="M13" s="12">
        <f>+datos!AA7</f>
        <v>5653583</v>
      </c>
      <c r="N13" s="14">
        <f t="shared" si="2"/>
        <v>0.28267914999999999</v>
      </c>
      <c r="O13" s="14">
        <f t="shared" si="3"/>
        <v>0.28267914999999999</v>
      </c>
      <c r="P13" s="34">
        <f>+C13-Abril!C13</f>
        <v>0</v>
      </c>
      <c r="Q13" s="34" t="b">
        <f>+A13=datos!C7</f>
        <v>1</v>
      </c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>
        <f>+C14-Abril!C14</f>
        <v>0</v>
      </c>
      <c r="Q14" s="34" t="b">
        <f>+A14=datos!C8</f>
        <v>0</v>
      </c>
      <c r="R14" s="34"/>
    </row>
    <row r="15" spans="1:22" x14ac:dyDescent="0.25">
      <c r="A15" s="10" t="s">
        <v>53</v>
      </c>
      <c r="B15" s="11" t="s">
        <v>13</v>
      </c>
      <c r="C15" s="12">
        <f>+datos!Q8</f>
        <v>350000000</v>
      </c>
      <c r="D15" s="12">
        <f>+datos!R8</f>
        <v>0</v>
      </c>
      <c r="E15" s="12">
        <f>+datos!S8</f>
        <v>0</v>
      </c>
      <c r="F15" s="12">
        <f>+datos!T8</f>
        <v>350000000</v>
      </c>
      <c r="G15" s="12">
        <f>+datos!U8</f>
        <v>0</v>
      </c>
      <c r="H15" s="12">
        <f>+datos!V8</f>
        <v>350000000</v>
      </c>
      <c r="I15" s="12">
        <f>+datos!W8</f>
        <v>0</v>
      </c>
      <c r="J15" s="12">
        <f>+datos!X8</f>
        <v>11993151</v>
      </c>
      <c r="K15" s="12">
        <f>+datos!Y8</f>
        <v>11993151</v>
      </c>
      <c r="L15" s="12">
        <f>+datos!Z8</f>
        <v>11993151</v>
      </c>
      <c r="M15" s="12">
        <f>+datos!AA8</f>
        <v>11993151</v>
      </c>
      <c r="N15" s="14">
        <f t="shared" si="2"/>
        <v>3.4266145714285712E-2</v>
      </c>
      <c r="O15" s="14">
        <f t="shared" si="3"/>
        <v>3.4266145714285712E-2</v>
      </c>
      <c r="P15" s="34">
        <f>+C15-Abril!C15</f>
        <v>0</v>
      </c>
      <c r="Q15" s="34" t="b">
        <f>+A15=datos!C8</f>
        <v>1</v>
      </c>
      <c r="R15" s="34"/>
    </row>
    <row r="16" spans="1:22" x14ac:dyDescent="0.25">
      <c r="A16" s="10" t="s">
        <v>54</v>
      </c>
      <c r="B16" s="11" t="s">
        <v>55</v>
      </c>
      <c r="C16" s="12">
        <f>+datos!Q9</f>
        <v>300000000</v>
      </c>
      <c r="D16" s="12">
        <f>+datos!R9</f>
        <v>0</v>
      </c>
      <c r="E16" s="12">
        <f>+datos!S9</f>
        <v>0</v>
      </c>
      <c r="F16" s="12">
        <f>+datos!T9</f>
        <v>300000000</v>
      </c>
      <c r="G16" s="12">
        <f>+datos!U9</f>
        <v>0</v>
      </c>
      <c r="H16" s="12">
        <f>+datos!V9</f>
        <v>300000000</v>
      </c>
      <c r="I16" s="12">
        <f>+datos!W9</f>
        <v>0</v>
      </c>
      <c r="J16" s="12">
        <f>+datos!X9</f>
        <v>120317904</v>
      </c>
      <c r="K16" s="12">
        <f>+datos!Y9</f>
        <v>120317904</v>
      </c>
      <c r="L16" s="12">
        <f>+datos!Z9</f>
        <v>120317904</v>
      </c>
      <c r="M16" s="12">
        <f>+datos!AA9</f>
        <v>120317904</v>
      </c>
      <c r="N16" s="14">
        <f t="shared" si="2"/>
        <v>0.40105967999999997</v>
      </c>
      <c r="O16" s="14">
        <f t="shared" si="3"/>
        <v>0.40105967999999997</v>
      </c>
      <c r="P16" s="34">
        <f>+C16-Abril!C16</f>
        <v>0</v>
      </c>
      <c r="Q16" s="34" t="b">
        <f>+A16=datos!C9</f>
        <v>1</v>
      </c>
      <c r="R16" s="34"/>
    </row>
    <row r="17" spans="1:18" x14ac:dyDescent="0.25">
      <c r="A17" s="10" t="s">
        <v>56</v>
      </c>
      <c r="B17" s="11" t="s">
        <v>57</v>
      </c>
      <c r="C17" s="12">
        <f>+datos!Q10</f>
        <v>40000000</v>
      </c>
      <c r="D17" s="12">
        <f>+datos!R10</f>
        <v>0</v>
      </c>
      <c r="E17" s="12">
        <f>+datos!S10</f>
        <v>0</v>
      </c>
      <c r="F17" s="12">
        <f>+datos!T10</f>
        <v>40000000</v>
      </c>
      <c r="G17" s="12">
        <f>+datos!U10</f>
        <v>0</v>
      </c>
      <c r="H17" s="12">
        <f>+datos!V10</f>
        <v>40000000</v>
      </c>
      <c r="I17" s="12">
        <f>+datos!W10</f>
        <v>0</v>
      </c>
      <c r="J17" s="12">
        <f>+datos!X10</f>
        <v>13274241</v>
      </c>
      <c r="K17" s="12">
        <f>+datos!Y10</f>
        <v>13274241</v>
      </c>
      <c r="L17" s="12">
        <f>+datos!Z10</f>
        <v>13274241</v>
      </c>
      <c r="M17" s="12">
        <f>+datos!AA10</f>
        <v>13274241</v>
      </c>
      <c r="N17" s="14">
        <f t="shared" si="2"/>
        <v>0.331856025</v>
      </c>
      <c r="O17" s="14">
        <f t="shared" si="3"/>
        <v>0.331856025</v>
      </c>
      <c r="P17" s="34">
        <f>+C17-Abril!C17</f>
        <v>0</v>
      </c>
      <c r="Q17" s="34" t="b">
        <f>+A17=datos!C10</f>
        <v>1</v>
      </c>
      <c r="R17" s="34"/>
    </row>
    <row r="18" spans="1:18" x14ac:dyDescent="0.25">
      <c r="A18" s="10" t="s">
        <v>58</v>
      </c>
      <c r="B18" s="11" t="s">
        <v>15</v>
      </c>
      <c r="C18" s="12">
        <f>+datos!Q11</f>
        <v>800000000</v>
      </c>
      <c r="D18" s="12">
        <f>+datos!R11</f>
        <v>0</v>
      </c>
      <c r="E18" s="12">
        <f>+datos!S11</f>
        <v>0</v>
      </c>
      <c r="F18" s="12">
        <f>+datos!T11</f>
        <v>800000000</v>
      </c>
      <c r="G18" s="12">
        <f>+datos!U11</f>
        <v>0</v>
      </c>
      <c r="H18" s="12">
        <f>+datos!V11</f>
        <v>800000000</v>
      </c>
      <c r="I18" s="12">
        <f>+datos!W11</f>
        <v>0</v>
      </c>
      <c r="J18" s="12">
        <f>+datos!X11</f>
        <v>7217599</v>
      </c>
      <c r="K18" s="12">
        <f>+datos!Y11</f>
        <v>7217599</v>
      </c>
      <c r="L18" s="12">
        <f>+datos!Z11</f>
        <v>7217599</v>
      </c>
      <c r="M18" s="12">
        <f>+datos!AA11</f>
        <v>7217599</v>
      </c>
      <c r="N18" s="14">
        <f t="shared" si="2"/>
        <v>9.0219987499999994E-3</v>
      </c>
      <c r="O18" s="14">
        <f t="shared" si="3"/>
        <v>9.0219987499999994E-3</v>
      </c>
      <c r="P18" s="34">
        <f>+C18-Abril!C18</f>
        <v>0</v>
      </c>
      <c r="Q18" s="34" t="b">
        <f>+A18=datos!C11</f>
        <v>1</v>
      </c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f>+datos!Q12</f>
        <v>400000000</v>
      </c>
      <c r="D19" s="12">
        <f>+datos!R12</f>
        <v>0</v>
      </c>
      <c r="E19" s="12">
        <f>+datos!S12</f>
        <v>0</v>
      </c>
      <c r="F19" s="12">
        <f>+datos!T12</f>
        <v>400000000</v>
      </c>
      <c r="G19" s="12">
        <f>+datos!U12</f>
        <v>0</v>
      </c>
      <c r="H19" s="12">
        <f>+datos!V12</f>
        <v>400000000</v>
      </c>
      <c r="I19" s="12">
        <f>+datos!W12</f>
        <v>0</v>
      </c>
      <c r="J19" s="12">
        <f>+datos!X12</f>
        <v>73881531</v>
      </c>
      <c r="K19" s="12">
        <f>+datos!Y12</f>
        <v>73881531</v>
      </c>
      <c r="L19" s="12">
        <f>+datos!Z12</f>
        <v>73881531</v>
      </c>
      <c r="M19" s="12">
        <f>+datos!AA12</f>
        <v>73881531</v>
      </c>
      <c r="N19" s="14">
        <f t="shared" si="2"/>
        <v>0.1847038275</v>
      </c>
      <c r="O19" s="14">
        <f t="shared" si="3"/>
        <v>0.1847038275</v>
      </c>
      <c r="P19" s="34">
        <f>+C19-Abril!C19</f>
        <v>0</v>
      </c>
      <c r="Q19" s="34" t="b">
        <f>+A19=datos!C12</f>
        <v>1</v>
      </c>
      <c r="R19" s="34"/>
    </row>
    <row r="20" spans="1:18" s="20" customFormat="1" ht="13.5" customHeight="1" x14ac:dyDescent="0.25">
      <c r="A20" s="10" t="s">
        <v>291</v>
      </c>
      <c r="B20" s="11" t="s">
        <v>292</v>
      </c>
      <c r="C20" s="12">
        <f>+datos!Q13</f>
        <v>10000000</v>
      </c>
      <c r="D20" s="12">
        <f>+datos!R13</f>
        <v>0</v>
      </c>
      <c r="E20" s="12">
        <f>+datos!S13</f>
        <v>0</v>
      </c>
      <c r="F20" s="12">
        <f>+datos!T13</f>
        <v>10000000</v>
      </c>
      <c r="G20" s="12">
        <f>+datos!U13</f>
        <v>0</v>
      </c>
      <c r="H20" s="12">
        <f>+datos!V13</f>
        <v>10000000</v>
      </c>
      <c r="I20" s="12">
        <f>+datos!W13</f>
        <v>0</v>
      </c>
      <c r="J20" s="12">
        <f>+datos!X13</f>
        <v>3983879</v>
      </c>
      <c r="K20" s="12">
        <f>+datos!Y13</f>
        <v>3983879</v>
      </c>
      <c r="L20" s="12">
        <f>+datos!Z13</f>
        <v>3983879</v>
      </c>
      <c r="M20" s="12">
        <f>+datos!AA13</f>
        <v>3983879</v>
      </c>
      <c r="N20" s="14">
        <f t="shared" si="2"/>
        <v>0.39838790000000002</v>
      </c>
      <c r="O20" s="14">
        <f t="shared" si="3"/>
        <v>0.39838790000000002</v>
      </c>
      <c r="P20" s="34">
        <f>+C20-Abril!C20</f>
        <v>0</v>
      </c>
      <c r="Q20" s="34" t="b">
        <f>+A20=datos!C13</f>
        <v>1</v>
      </c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3819679000</v>
      </c>
      <c r="G21" s="17">
        <f t="shared" ref="G21:H21" si="8">SUM(G22:G30)</f>
        <v>0</v>
      </c>
      <c r="H21" s="17">
        <f t="shared" si="8"/>
        <v>3819679000</v>
      </c>
      <c r="I21" s="18">
        <f>+F21-G21-H21</f>
        <v>0</v>
      </c>
      <c r="J21" s="17">
        <f t="shared" ref="J21" si="9">SUM(J22:J30)</f>
        <v>1519020716</v>
      </c>
      <c r="K21" s="17">
        <f t="shared" ref="K21:M21" si="10">SUM(K22:K30)</f>
        <v>1519020716</v>
      </c>
      <c r="L21" s="17">
        <f t="shared" si="10"/>
        <v>1519020716</v>
      </c>
      <c r="M21" s="17">
        <f t="shared" si="10"/>
        <v>1519020716</v>
      </c>
      <c r="N21" s="19">
        <f t="shared" si="2"/>
        <v>0.39768281994377014</v>
      </c>
      <c r="O21" s="19">
        <f t="shared" si="3"/>
        <v>0.39768281994377014</v>
      </c>
      <c r="P21" s="34">
        <f>+C21-Abril!C21</f>
        <v>0</v>
      </c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f>+datos!Q14</f>
        <v>1130000000</v>
      </c>
      <c r="D22" s="12">
        <f>+datos!R14</f>
        <v>0</v>
      </c>
      <c r="E22" s="12">
        <f>+datos!S14</f>
        <v>0</v>
      </c>
      <c r="F22" s="12">
        <f>+datos!T14</f>
        <v>1130000000</v>
      </c>
      <c r="G22" s="12">
        <f>+datos!U14</f>
        <v>0</v>
      </c>
      <c r="H22" s="12">
        <f>+datos!V14</f>
        <v>1130000000</v>
      </c>
      <c r="I22" s="12">
        <f>+datos!W14</f>
        <v>0</v>
      </c>
      <c r="J22" s="12">
        <f>+datos!X14</f>
        <v>475408753</v>
      </c>
      <c r="K22" s="12">
        <f>+datos!Y14</f>
        <v>475408753</v>
      </c>
      <c r="L22" s="12">
        <f>+datos!Z14</f>
        <v>475408753</v>
      </c>
      <c r="M22" s="12">
        <f>+datos!AA14</f>
        <v>475408753</v>
      </c>
      <c r="N22" s="14">
        <f t="shared" si="2"/>
        <v>0.42071571061946905</v>
      </c>
      <c r="O22" s="14">
        <f t="shared" si="3"/>
        <v>0.42071571061946905</v>
      </c>
      <c r="P22" s="34">
        <f>+C22-Abril!C22</f>
        <v>0</v>
      </c>
      <c r="Q22" s="34" t="b">
        <f>+A22=datos!C14</f>
        <v>1</v>
      </c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f>+datos!Q15</f>
        <v>800000000</v>
      </c>
      <c r="D23" s="12">
        <f>+datos!R15</f>
        <v>0</v>
      </c>
      <c r="E23" s="12">
        <f>+datos!S15</f>
        <v>0</v>
      </c>
      <c r="F23" s="12">
        <f>+datos!T15</f>
        <v>800000000</v>
      </c>
      <c r="G23" s="12">
        <f>+datos!U15</f>
        <v>0</v>
      </c>
      <c r="H23" s="12">
        <f>+datos!V15</f>
        <v>800000000</v>
      </c>
      <c r="I23" s="12">
        <f>+datos!W15</f>
        <v>0</v>
      </c>
      <c r="J23" s="12">
        <f>+datos!X15</f>
        <v>336753753</v>
      </c>
      <c r="K23" s="12">
        <f>+datos!Y15</f>
        <v>336753753</v>
      </c>
      <c r="L23" s="12">
        <f>+datos!Z15</f>
        <v>336753753</v>
      </c>
      <c r="M23" s="12">
        <f>+datos!AA15</f>
        <v>336753753</v>
      </c>
      <c r="N23" s="14">
        <f t="shared" si="2"/>
        <v>0.42094219124999999</v>
      </c>
      <c r="O23" s="14">
        <f t="shared" si="3"/>
        <v>0.42094219124999999</v>
      </c>
      <c r="P23" s="34">
        <f>+C23-Abril!C23</f>
        <v>0</v>
      </c>
      <c r="Q23" s="34" t="b">
        <f>+A23=datos!C15</f>
        <v>1</v>
      </c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f>+datos!Q16</f>
        <v>919679000</v>
      </c>
      <c r="D24" s="12">
        <f>+datos!R16</f>
        <v>0</v>
      </c>
      <c r="E24" s="12">
        <f>+datos!S16</f>
        <v>0</v>
      </c>
      <c r="F24" s="12">
        <f>+datos!T16</f>
        <v>919679000</v>
      </c>
      <c r="G24" s="12">
        <f>+datos!U16</f>
        <v>0</v>
      </c>
      <c r="H24" s="12">
        <f>+datos!V16</f>
        <v>919679000</v>
      </c>
      <c r="I24" s="12">
        <f>+datos!W16</f>
        <v>0</v>
      </c>
      <c r="J24" s="12">
        <f>+datos!X16</f>
        <v>343671210</v>
      </c>
      <c r="K24" s="12">
        <f>+datos!Y16</f>
        <v>343671210</v>
      </c>
      <c r="L24" s="12">
        <f>+datos!Z16</f>
        <v>343671210</v>
      </c>
      <c r="M24" s="12">
        <f>+datos!AA16</f>
        <v>343671210</v>
      </c>
      <c r="N24" s="14">
        <f t="shared" si="2"/>
        <v>0.37368604697943519</v>
      </c>
      <c r="O24" s="14">
        <f t="shared" si="3"/>
        <v>0.37368604697943519</v>
      </c>
      <c r="P24" s="34">
        <f>+C24-Abril!C24</f>
        <v>0</v>
      </c>
      <c r="Q24" s="34" t="b">
        <f>+A24=datos!C16</f>
        <v>1</v>
      </c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f>+datos!Q17</f>
        <v>400000000</v>
      </c>
      <c r="D25" s="12">
        <f>+datos!R17</f>
        <v>0</v>
      </c>
      <c r="E25" s="12">
        <f>+datos!S17</f>
        <v>0</v>
      </c>
      <c r="F25" s="12">
        <f>+datos!T17</f>
        <v>400000000</v>
      </c>
      <c r="G25" s="12">
        <f>+datos!U17</f>
        <v>0</v>
      </c>
      <c r="H25" s="12">
        <f>+datos!V17</f>
        <v>400000000</v>
      </c>
      <c r="I25" s="12">
        <f>+datos!W17</f>
        <v>0</v>
      </c>
      <c r="J25" s="12">
        <f>+datos!X17</f>
        <v>152049600</v>
      </c>
      <c r="K25" s="12">
        <f>+datos!Y17</f>
        <v>152049600</v>
      </c>
      <c r="L25" s="12">
        <f>+datos!Z17</f>
        <v>152049600</v>
      </c>
      <c r="M25" s="12">
        <f>+datos!AA17</f>
        <v>152049600</v>
      </c>
      <c r="N25" s="14">
        <f t="shared" si="2"/>
        <v>0.38012400000000002</v>
      </c>
      <c r="O25" s="14">
        <f t="shared" si="3"/>
        <v>0.38012400000000002</v>
      </c>
      <c r="P25" s="34">
        <f>+C25-Abril!C25</f>
        <v>0</v>
      </c>
      <c r="Q25" s="34" t="b">
        <f>+A25=datos!C17</f>
        <v>1</v>
      </c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f>+datos!Q18</f>
        <v>60000000</v>
      </c>
      <c r="D26" s="12">
        <f>+datos!R18</f>
        <v>0</v>
      </c>
      <c r="E26" s="12">
        <f>+datos!S18</f>
        <v>0</v>
      </c>
      <c r="F26" s="12">
        <f>+datos!T18</f>
        <v>60000000</v>
      </c>
      <c r="G26" s="12">
        <f>+datos!U18</f>
        <v>0</v>
      </c>
      <c r="H26" s="12">
        <f>+datos!V18</f>
        <v>60000000</v>
      </c>
      <c r="I26" s="12">
        <f>+datos!W18</f>
        <v>0</v>
      </c>
      <c r="J26" s="12">
        <f>+datos!X18</f>
        <v>20958100</v>
      </c>
      <c r="K26" s="12">
        <f>+datos!Y18</f>
        <v>20958100</v>
      </c>
      <c r="L26" s="12">
        <f>+datos!Z18</f>
        <v>20958100</v>
      </c>
      <c r="M26" s="12">
        <f>+datos!AA18</f>
        <v>20958100</v>
      </c>
      <c r="N26" s="14">
        <f t="shared" si="2"/>
        <v>0.34930166666666668</v>
      </c>
      <c r="O26" s="14">
        <f t="shared" si="3"/>
        <v>0.34930166666666668</v>
      </c>
      <c r="P26" s="34">
        <f>+C26-Abril!C26</f>
        <v>0</v>
      </c>
      <c r="Q26" s="34" t="b">
        <f>+A26=datos!C18</f>
        <v>1</v>
      </c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f>+datos!Q19</f>
        <v>300000000</v>
      </c>
      <c r="D27" s="12">
        <f>+datos!R19</f>
        <v>0</v>
      </c>
      <c r="E27" s="12">
        <f>+datos!S19</f>
        <v>0</v>
      </c>
      <c r="F27" s="12">
        <f>+datos!T19</f>
        <v>300000000</v>
      </c>
      <c r="G27" s="12">
        <f>+datos!U19</f>
        <v>0</v>
      </c>
      <c r="H27" s="12">
        <f>+datos!V19</f>
        <v>300000000</v>
      </c>
      <c r="I27" s="12">
        <f>+datos!W19</f>
        <v>0</v>
      </c>
      <c r="J27" s="12">
        <f>+datos!X19</f>
        <v>114047700</v>
      </c>
      <c r="K27" s="12">
        <f>+datos!Y19</f>
        <v>114047700</v>
      </c>
      <c r="L27" s="12">
        <f>+datos!Z19</f>
        <v>114047700</v>
      </c>
      <c r="M27" s="12">
        <f>+datos!AA19</f>
        <v>114047700</v>
      </c>
      <c r="N27" s="14">
        <f t="shared" si="2"/>
        <v>0.38015900000000002</v>
      </c>
      <c r="O27" s="14">
        <f t="shared" si="3"/>
        <v>0.38015900000000002</v>
      </c>
      <c r="P27" s="34">
        <f>+C27-Abril!C27</f>
        <v>0</v>
      </c>
      <c r="Q27" s="34" t="b">
        <f>+A27=datos!C19</f>
        <v>1</v>
      </c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f>+datos!Q20</f>
        <v>55000000</v>
      </c>
      <c r="D28" s="12">
        <f>+datos!R20</f>
        <v>0</v>
      </c>
      <c r="E28" s="12">
        <f>+datos!S20</f>
        <v>0</v>
      </c>
      <c r="F28" s="12">
        <f>+datos!T20</f>
        <v>55000000</v>
      </c>
      <c r="G28" s="12">
        <f>+datos!U20</f>
        <v>0</v>
      </c>
      <c r="H28" s="12">
        <f>+datos!V20</f>
        <v>55000000</v>
      </c>
      <c r="I28" s="12">
        <f>+datos!W20</f>
        <v>0</v>
      </c>
      <c r="J28" s="12">
        <f>+datos!X20</f>
        <v>19044200</v>
      </c>
      <c r="K28" s="12">
        <f>+datos!Y20</f>
        <v>19044200</v>
      </c>
      <c r="L28" s="12">
        <f>+datos!Z20</f>
        <v>19044200</v>
      </c>
      <c r="M28" s="12">
        <f>+datos!AA20</f>
        <v>19044200</v>
      </c>
      <c r="N28" s="14">
        <f t="shared" si="2"/>
        <v>0.3462581818181818</v>
      </c>
      <c r="O28" s="14">
        <f t="shared" si="3"/>
        <v>0.3462581818181818</v>
      </c>
      <c r="P28" s="34">
        <f>+C28-Abril!C28</f>
        <v>0</v>
      </c>
      <c r="Q28" s="34" t="b">
        <f>+A28=datos!C20</f>
        <v>1</v>
      </c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f>+datos!Q21</f>
        <v>55000000</v>
      </c>
      <c r="D29" s="12">
        <f>+datos!R21</f>
        <v>0</v>
      </c>
      <c r="E29" s="12">
        <f>+datos!S21</f>
        <v>0</v>
      </c>
      <c r="F29" s="12">
        <f>+datos!T21</f>
        <v>55000000</v>
      </c>
      <c r="G29" s="12">
        <f>+datos!U21</f>
        <v>0</v>
      </c>
      <c r="H29" s="12">
        <f>+datos!V21</f>
        <v>55000000</v>
      </c>
      <c r="I29" s="12">
        <f>+datos!W21</f>
        <v>0</v>
      </c>
      <c r="J29" s="12">
        <f>+datos!X21</f>
        <v>19044200</v>
      </c>
      <c r="K29" s="12">
        <f>+datos!Y21</f>
        <v>19044200</v>
      </c>
      <c r="L29" s="12">
        <f>+datos!Z21</f>
        <v>19044200</v>
      </c>
      <c r="M29" s="12">
        <f>+datos!AA21</f>
        <v>19044200</v>
      </c>
      <c r="N29" s="14">
        <f t="shared" si="2"/>
        <v>0.3462581818181818</v>
      </c>
      <c r="O29" s="14">
        <f t="shared" si="3"/>
        <v>0.3462581818181818</v>
      </c>
      <c r="P29" s="34">
        <f>+C29-Abril!C29</f>
        <v>0</v>
      </c>
      <c r="Q29" s="34" t="b">
        <f>+A29=datos!C21</f>
        <v>1</v>
      </c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f>+datos!Q22</f>
        <v>100000000</v>
      </c>
      <c r="D30" s="12">
        <f>+datos!R22</f>
        <v>0</v>
      </c>
      <c r="E30" s="12">
        <f>+datos!S22</f>
        <v>0</v>
      </c>
      <c r="F30" s="12">
        <f>+datos!T22</f>
        <v>100000000</v>
      </c>
      <c r="G30" s="12">
        <f>+datos!U22</f>
        <v>0</v>
      </c>
      <c r="H30" s="12">
        <f>+datos!V22</f>
        <v>100000000</v>
      </c>
      <c r="I30" s="12">
        <f>+datos!W22</f>
        <v>0</v>
      </c>
      <c r="J30" s="12">
        <f>+datos!X22</f>
        <v>38043200</v>
      </c>
      <c r="K30" s="12">
        <f>+datos!Y22</f>
        <v>38043200</v>
      </c>
      <c r="L30" s="12">
        <f>+datos!Z22</f>
        <v>38043200</v>
      </c>
      <c r="M30" s="12">
        <f>+datos!AA22</f>
        <v>38043200</v>
      </c>
      <c r="N30" s="14">
        <f t="shared" si="2"/>
        <v>0.38043199999999999</v>
      </c>
      <c r="O30" s="14">
        <f t="shared" si="3"/>
        <v>0.38043199999999999</v>
      </c>
      <c r="P30" s="34">
        <f>+C30-Abril!C30</f>
        <v>0</v>
      </c>
      <c r="Q30" s="34" t="b">
        <f>+A30=datos!C22</f>
        <v>1</v>
      </c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1">SUM(D32:D36)</f>
        <v>0</v>
      </c>
      <c r="E31" s="17">
        <f t="shared" si="11"/>
        <v>0</v>
      </c>
      <c r="F31" s="18">
        <f t="shared" si="4"/>
        <v>1841597000</v>
      </c>
      <c r="G31" s="17">
        <f t="shared" ref="G31:H31" si="12">SUM(G32:G36)</f>
        <v>0</v>
      </c>
      <c r="H31" s="17">
        <f t="shared" si="12"/>
        <v>1841597000</v>
      </c>
      <c r="I31" s="18">
        <f>+F31-G31-H31</f>
        <v>0</v>
      </c>
      <c r="J31" s="17">
        <f t="shared" ref="J31" si="13">SUM(J32:J36)</f>
        <v>255369221</v>
      </c>
      <c r="K31" s="17">
        <f t="shared" ref="K31:M31" si="14">SUM(K32:K36)</f>
        <v>255369221</v>
      </c>
      <c r="L31" s="17">
        <f t="shared" si="14"/>
        <v>255369221</v>
      </c>
      <c r="M31" s="17">
        <f t="shared" si="14"/>
        <v>255369221</v>
      </c>
      <c r="N31" s="19">
        <f t="shared" si="2"/>
        <v>0.13866726596535506</v>
      </c>
      <c r="O31" s="19">
        <f t="shared" si="3"/>
        <v>0.13866726596535506</v>
      </c>
      <c r="P31" s="34">
        <f>+C31-Abril!C31</f>
        <v>0</v>
      </c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f>+datos!Q23</f>
        <v>941597000</v>
      </c>
      <c r="D32" s="12">
        <f>+datos!R23</f>
        <v>0</v>
      </c>
      <c r="E32" s="12">
        <f>+datos!S23</f>
        <v>0</v>
      </c>
      <c r="F32" s="12">
        <f>+datos!T23</f>
        <v>941597000</v>
      </c>
      <c r="G32" s="12">
        <f>+datos!U23</f>
        <v>0</v>
      </c>
      <c r="H32" s="12">
        <f>+datos!V23</f>
        <v>941597000</v>
      </c>
      <c r="I32" s="12">
        <f>+datos!W23</f>
        <v>0</v>
      </c>
      <c r="J32" s="12">
        <f>+datos!X23</f>
        <v>89769320</v>
      </c>
      <c r="K32" s="12">
        <f>+datos!Y23</f>
        <v>89769320</v>
      </c>
      <c r="L32" s="12">
        <f>+datos!Z23</f>
        <v>89769320</v>
      </c>
      <c r="M32" s="12">
        <f>+datos!AA23</f>
        <v>89769320</v>
      </c>
      <c r="N32" s="14">
        <f t="shared" si="2"/>
        <v>9.5337304600588146E-2</v>
      </c>
      <c r="O32" s="14">
        <f t="shared" si="3"/>
        <v>9.5337304600588146E-2</v>
      </c>
      <c r="P32" s="34">
        <f>+C32-Abril!C32</f>
        <v>0</v>
      </c>
      <c r="Q32" s="34" t="b">
        <f>+A32=datos!C23</f>
        <v>1</v>
      </c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f>+datos!Q24</f>
        <v>400000000</v>
      </c>
      <c r="D33" s="12">
        <f>+datos!R24</f>
        <v>0</v>
      </c>
      <c r="E33" s="12">
        <f>+datos!S24</f>
        <v>0</v>
      </c>
      <c r="F33" s="12">
        <f>+datos!T24</f>
        <v>400000000</v>
      </c>
      <c r="G33" s="12">
        <f>+datos!U24</f>
        <v>0</v>
      </c>
      <c r="H33" s="12">
        <f>+datos!V24</f>
        <v>400000000</v>
      </c>
      <c r="I33" s="12">
        <f>+datos!W24</f>
        <v>0</v>
      </c>
      <c r="J33" s="12">
        <f>+datos!X24</f>
        <v>22948207</v>
      </c>
      <c r="K33" s="12">
        <f>+datos!Y24</f>
        <v>22948207</v>
      </c>
      <c r="L33" s="12">
        <f>+datos!Z24</f>
        <v>22948207</v>
      </c>
      <c r="M33" s="12">
        <f>+datos!AA24</f>
        <v>22948207</v>
      </c>
      <c r="N33" s="14">
        <f t="shared" si="2"/>
        <v>5.7370517500000003E-2</v>
      </c>
      <c r="O33" s="14">
        <f t="shared" si="3"/>
        <v>5.7370517500000003E-2</v>
      </c>
      <c r="P33" s="34">
        <f>+C33-Abril!C33</f>
        <v>0</v>
      </c>
      <c r="Q33" s="34" t="b">
        <f>+A33=datos!C24</f>
        <v>1</v>
      </c>
      <c r="R33" s="34"/>
    </row>
    <row r="34" spans="1:22" x14ac:dyDescent="0.25">
      <c r="A34" s="10" t="s">
        <v>83</v>
      </c>
      <c r="B34" s="11" t="s">
        <v>84</v>
      </c>
      <c r="C34" s="12">
        <f>+datos!Q25</f>
        <v>100000000</v>
      </c>
      <c r="D34" s="12">
        <f>+datos!R25</f>
        <v>0</v>
      </c>
      <c r="E34" s="12">
        <f>+datos!S25</f>
        <v>0</v>
      </c>
      <c r="F34" s="12">
        <f>+datos!T25</f>
        <v>100000000</v>
      </c>
      <c r="G34" s="12">
        <f>+datos!U25</f>
        <v>0</v>
      </c>
      <c r="H34" s="12">
        <f>+datos!V25</f>
        <v>100000000</v>
      </c>
      <c r="I34" s="12">
        <f>+datos!W25</f>
        <v>0</v>
      </c>
      <c r="J34" s="12">
        <f>+datos!X25</f>
        <v>8317411</v>
      </c>
      <c r="K34" s="12">
        <f>+datos!Y25</f>
        <v>8317411</v>
      </c>
      <c r="L34" s="12">
        <f>+datos!Z25</f>
        <v>8317411</v>
      </c>
      <c r="M34" s="12">
        <f>+datos!AA25</f>
        <v>8317411</v>
      </c>
      <c r="N34" s="14">
        <f t="shared" si="2"/>
        <v>8.3174109999999996E-2</v>
      </c>
      <c r="O34" s="14">
        <f t="shared" si="3"/>
        <v>8.3174109999999996E-2</v>
      </c>
      <c r="P34" s="34">
        <f>+C34-Abril!C34</f>
        <v>0</v>
      </c>
      <c r="Q34" s="34" t="b">
        <f>+A34=datos!C25</f>
        <v>1</v>
      </c>
      <c r="R34" s="34"/>
    </row>
    <row r="35" spans="1:22" x14ac:dyDescent="0.25">
      <c r="A35" s="10" t="s">
        <v>85</v>
      </c>
      <c r="B35" s="11" t="s">
        <v>86</v>
      </c>
      <c r="C35" s="12">
        <f>+datos!Q26</f>
        <v>250000000</v>
      </c>
      <c r="D35" s="12">
        <f>+datos!R26</f>
        <v>0</v>
      </c>
      <c r="E35" s="12">
        <f>+datos!S26</f>
        <v>0</v>
      </c>
      <c r="F35" s="12">
        <f>+datos!T26</f>
        <v>250000000</v>
      </c>
      <c r="G35" s="12">
        <f>+datos!U26</f>
        <v>0</v>
      </c>
      <c r="H35" s="12">
        <f>+datos!V26</f>
        <v>250000000</v>
      </c>
      <c r="I35" s="12">
        <f>+datos!W26</f>
        <v>0</v>
      </c>
      <c r="J35" s="12">
        <f>+datos!X26</f>
        <v>94761477</v>
      </c>
      <c r="K35" s="12">
        <f>+datos!Y26</f>
        <v>94761477</v>
      </c>
      <c r="L35" s="12">
        <f>+datos!Z26</f>
        <v>94761477</v>
      </c>
      <c r="M35" s="12">
        <f>+datos!AA26</f>
        <v>94761477</v>
      </c>
      <c r="N35" s="14">
        <f t="shared" si="2"/>
        <v>0.37904590799999999</v>
      </c>
      <c r="O35" s="14">
        <f t="shared" si="3"/>
        <v>0.37904590799999999</v>
      </c>
      <c r="P35" s="34">
        <f>+C35-Abril!C35</f>
        <v>0</v>
      </c>
      <c r="Q35" s="34" t="b">
        <f>+A35=datos!C26</f>
        <v>1</v>
      </c>
      <c r="R35" s="34"/>
    </row>
    <row r="36" spans="1:22" x14ac:dyDescent="0.25">
      <c r="A36" s="10" t="s">
        <v>87</v>
      </c>
      <c r="B36" s="11" t="s">
        <v>88</v>
      </c>
      <c r="C36" s="12">
        <f>+datos!Q27</f>
        <v>150000000</v>
      </c>
      <c r="D36" s="12">
        <f>+datos!R27</f>
        <v>0</v>
      </c>
      <c r="E36" s="12">
        <f>+datos!S27</f>
        <v>0</v>
      </c>
      <c r="F36" s="12">
        <f>+datos!T27</f>
        <v>150000000</v>
      </c>
      <c r="G36" s="12">
        <f>+datos!U27</f>
        <v>0</v>
      </c>
      <c r="H36" s="12">
        <f>+datos!V27</f>
        <v>150000000</v>
      </c>
      <c r="I36" s="12">
        <f>+datos!W27</f>
        <v>0</v>
      </c>
      <c r="J36" s="12">
        <f>+datos!X27</f>
        <v>39572806</v>
      </c>
      <c r="K36" s="12">
        <f>+datos!Y27</f>
        <v>39572806</v>
      </c>
      <c r="L36" s="12">
        <f>+datos!Z27</f>
        <v>39572806</v>
      </c>
      <c r="M36" s="12">
        <f>+datos!AA27</f>
        <v>39572806</v>
      </c>
      <c r="N36" s="14">
        <f t="shared" si="2"/>
        <v>0.26381870666666668</v>
      </c>
      <c r="O36" s="14">
        <f t="shared" si="3"/>
        <v>0.26381870666666668</v>
      </c>
      <c r="P36" s="34">
        <f>+C36-Abril!C36</f>
        <v>0</v>
      </c>
      <c r="Q36" s="34" t="b">
        <f>+A36=datos!C27</f>
        <v>1</v>
      </c>
      <c r="R36" s="34"/>
    </row>
    <row r="37" spans="1:22" ht="22.5" x14ac:dyDescent="0.25">
      <c r="A37" s="10" t="s">
        <v>148</v>
      </c>
      <c r="B37" s="11" t="s">
        <v>89</v>
      </c>
      <c r="C37" s="12">
        <v>738422000</v>
      </c>
      <c r="D37" s="12">
        <v>0</v>
      </c>
      <c r="E37" s="12">
        <v>0</v>
      </c>
      <c r="F37" s="13">
        <f>+C37+D37-E37+0.0001</f>
        <v>738422000.00010002</v>
      </c>
      <c r="G37" s="12">
        <v>0</v>
      </c>
      <c r="H37" s="12">
        <v>0</v>
      </c>
      <c r="I37" s="13">
        <f t="shared" si="5"/>
        <v>738422000.00010002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>
        <f>+C37-Abril!C37</f>
        <v>0</v>
      </c>
      <c r="Q37" s="34" t="b">
        <f>+A37=datos!C28</f>
        <v>0</v>
      </c>
      <c r="R37" s="34"/>
    </row>
    <row r="38" spans="1:22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>
        <f>+C38-Abril!C38</f>
        <v>0</v>
      </c>
      <c r="Q38" s="34"/>
      <c r="R38" s="34"/>
    </row>
    <row r="39" spans="1:22" s="3" customFormat="1" x14ac:dyDescent="0.25">
      <c r="A39" s="73" t="s">
        <v>23</v>
      </c>
      <c r="B39" s="73"/>
      <c r="C39" s="7">
        <f>+C40+C44</f>
        <v>10288298000</v>
      </c>
      <c r="D39" s="7">
        <f t="shared" ref="D39:M39" si="15">+D40+D44</f>
        <v>2418202120</v>
      </c>
      <c r="E39" s="7">
        <f t="shared" si="15"/>
        <v>2418202120</v>
      </c>
      <c r="F39" s="7">
        <f t="shared" si="15"/>
        <v>10288298000</v>
      </c>
      <c r="G39" s="7">
        <f t="shared" si="15"/>
        <v>0</v>
      </c>
      <c r="H39" s="7">
        <f t="shared" si="15"/>
        <v>8683543491.0299988</v>
      </c>
      <c r="I39" s="7">
        <f t="shared" si="15"/>
        <v>1604754508.9700012</v>
      </c>
      <c r="J39" s="7">
        <f t="shared" si="15"/>
        <v>5804307757.7399998</v>
      </c>
      <c r="K39" s="7">
        <f t="shared" si="15"/>
        <v>2913692589.6300001</v>
      </c>
      <c r="L39" s="7">
        <f t="shared" si="15"/>
        <v>2913692589.6300001</v>
      </c>
      <c r="M39" s="7">
        <f t="shared" si="15"/>
        <v>2912208336.6300001</v>
      </c>
      <c r="N39" s="8">
        <f t="shared" si="2"/>
        <v>0.56416598330841505</v>
      </c>
      <c r="O39" s="9">
        <f t="shared" si="3"/>
        <v>0.28320452903191567</v>
      </c>
      <c r="P39" s="34">
        <f>+C39-Abril!C39</f>
        <v>0</v>
      </c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0</v>
      </c>
      <c r="E40" s="17">
        <f t="shared" si="16"/>
        <v>0</v>
      </c>
      <c r="F40" s="18">
        <f t="shared" ref="F40:F86" si="17">+C40+D40-E40</f>
        <v>136931000</v>
      </c>
      <c r="G40" s="17">
        <f t="shared" ref="G40:H40" si="18">+G41</f>
        <v>0</v>
      </c>
      <c r="H40" s="17">
        <f t="shared" si="18"/>
        <v>1749300</v>
      </c>
      <c r="I40" s="18">
        <f t="shared" ref="I40:I54" si="19">+F40-G40-H40</f>
        <v>135181700</v>
      </c>
      <c r="J40" s="17">
        <f t="shared" ref="J40:M40" si="20">+J41</f>
        <v>1749300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1.2775047286589597E-2</v>
      </c>
      <c r="O40" s="19">
        <f t="shared" si="3"/>
        <v>0</v>
      </c>
      <c r="P40" s="34">
        <f>+C40-Abril!C40</f>
        <v>0</v>
      </c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0</v>
      </c>
      <c r="E41" s="17">
        <f t="shared" si="21"/>
        <v>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1749300</v>
      </c>
      <c r="I41" s="18">
        <f t="shared" si="19"/>
        <v>135181700</v>
      </c>
      <c r="J41" s="17">
        <f t="shared" ref="J41:M41" si="23">SUM(J42:J43)</f>
        <v>1749300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1.2775047286589597E-2</v>
      </c>
      <c r="O41" s="19">
        <f t="shared" si="3"/>
        <v>0</v>
      </c>
      <c r="P41" s="34">
        <f>+C41-Abril!C41</f>
        <v>0</v>
      </c>
      <c r="Q41" s="34"/>
      <c r="R41" s="34"/>
    </row>
    <row r="42" spans="1:22" ht="22.5" x14ac:dyDescent="0.25">
      <c r="A42" s="10" t="s">
        <v>222</v>
      </c>
      <c r="B42" s="11" t="s">
        <v>223</v>
      </c>
      <c r="C42" s="12">
        <f>+datos!Q28</f>
        <v>80000000</v>
      </c>
      <c r="D42" s="12">
        <f>+datos!R28</f>
        <v>0</v>
      </c>
      <c r="E42" s="12">
        <f>+datos!S28</f>
        <v>0</v>
      </c>
      <c r="F42" s="12">
        <f>+datos!T28</f>
        <v>80000000</v>
      </c>
      <c r="G42" s="12">
        <f>+datos!U28</f>
        <v>0</v>
      </c>
      <c r="H42" s="12">
        <f>+datos!V28</f>
        <v>0</v>
      </c>
      <c r="I42" s="12">
        <f>+datos!W28</f>
        <v>80000000</v>
      </c>
      <c r="J42" s="12">
        <f>+datos!X28</f>
        <v>0</v>
      </c>
      <c r="K42" s="12">
        <f>+datos!Y28</f>
        <v>0</v>
      </c>
      <c r="L42" s="12">
        <f>+datos!Z28</f>
        <v>0</v>
      </c>
      <c r="M42" s="12">
        <f>+datos!AA28</f>
        <v>0</v>
      </c>
      <c r="N42" s="14">
        <f t="shared" si="2"/>
        <v>0</v>
      </c>
      <c r="O42" s="14">
        <f t="shared" si="3"/>
        <v>0</v>
      </c>
      <c r="P42" s="34">
        <f>+C42-Abril!C42</f>
        <v>0</v>
      </c>
      <c r="Q42" s="34" t="b">
        <f>+A42=datos!C28</f>
        <v>1</v>
      </c>
      <c r="R42" s="34"/>
    </row>
    <row r="43" spans="1:22" x14ac:dyDescent="0.25">
      <c r="A43" s="10" t="s">
        <v>224</v>
      </c>
      <c r="B43" s="11" t="s">
        <v>225</v>
      </c>
      <c r="C43" s="12">
        <f>+datos!Q29</f>
        <v>56931000</v>
      </c>
      <c r="D43" s="12">
        <f>+datos!R29</f>
        <v>0</v>
      </c>
      <c r="E43" s="12">
        <f>+datos!S29</f>
        <v>0</v>
      </c>
      <c r="F43" s="12">
        <f>+datos!T29</f>
        <v>56931000</v>
      </c>
      <c r="G43" s="12">
        <f>+datos!U29</f>
        <v>0</v>
      </c>
      <c r="H43" s="12">
        <f>+datos!V29</f>
        <v>1749300</v>
      </c>
      <c r="I43" s="12">
        <f>+datos!W29</f>
        <v>55181700</v>
      </c>
      <c r="J43" s="12">
        <f>+datos!X29</f>
        <v>1749300</v>
      </c>
      <c r="K43" s="12">
        <f>+datos!Y29</f>
        <v>0</v>
      </c>
      <c r="L43" s="12">
        <f>+datos!Z29</f>
        <v>0</v>
      </c>
      <c r="M43" s="12">
        <f>+datos!AA29</f>
        <v>0</v>
      </c>
      <c r="N43" s="14">
        <f t="shared" si="2"/>
        <v>3.0726669125783843E-2</v>
      </c>
      <c r="O43" s="14">
        <f t="shared" si="3"/>
        <v>0</v>
      </c>
      <c r="P43" s="34">
        <f>+C43-Abril!C43</f>
        <v>0</v>
      </c>
      <c r="Q43" s="34" t="b">
        <f>+A43=datos!C29</f>
        <v>1</v>
      </c>
      <c r="R43" s="34"/>
    </row>
    <row r="44" spans="1:22" x14ac:dyDescent="0.25">
      <c r="A44" s="15" t="s">
        <v>94</v>
      </c>
      <c r="B44" s="16" t="s">
        <v>95</v>
      </c>
      <c r="C44" s="17">
        <f>+C45+C54</f>
        <v>10151367000</v>
      </c>
      <c r="D44" s="17">
        <f t="shared" ref="D44:E44" si="24">+D45+D54</f>
        <v>2418202120</v>
      </c>
      <c r="E44" s="17">
        <f t="shared" si="24"/>
        <v>2418202120</v>
      </c>
      <c r="F44" s="18">
        <f t="shared" si="17"/>
        <v>10151367000</v>
      </c>
      <c r="G44" s="17">
        <f t="shared" ref="G44:H44" si="25">+G45+G54</f>
        <v>0</v>
      </c>
      <c r="H44" s="17">
        <f t="shared" si="25"/>
        <v>8681794191.0299988</v>
      </c>
      <c r="I44" s="18">
        <f t="shared" si="19"/>
        <v>1469572808.9700012</v>
      </c>
      <c r="J44" s="17">
        <f t="shared" ref="J44:M44" si="26">+J45+J54</f>
        <v>5802558457.7399998</v>
      </c>
      <c r="K44" s="17">
        <f t="shared" si="26"/>
        <v>2913692589.6300001</v>
      </c>
      <c r="L44" s="17">
        <f t="shared" si="26"/>
        <v>2913692589.6300001</v>
      </c>
      <c r="M44" s="17">
        <f t="shared" si="26"/>
        <v>2912208336.6300001</v>
      </c>
      <c r="N44" s="19">
        <f t="shared" si="2"/>
        <v>0.57160365276321901</v>
      </c>
      <c r="O44" s="19">
        <f t="shared" si="3"/>
        <v>0.28702465289945678</v>
      </c>
      <c r="P44" s="34">
        <f>+C44-Abril!C44</f>
        <v>0</v>
      </c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SUM(C46:C53)</f>
        <v>234367000</v>
      </c>
      <c r="D45" s="17">
        <f t="shared" ref="D45:H45" si="27">SUM(D46:D53)</f>
        <v>1370414400</v>
      </c>
      <c r="E45" s="17">
        <f t="shared" si="27"/>
        <v>0</v>
      </c>
      <c r="F45" s="18">
        <f>+C45+D45-E45</f>
        <v>1604781400</v>
      </c>
      <c r="G45" s="17">
        <f t="shared" si="27"/>
        <v>0</v>
      </c>
      <c r="H45" s="17">
        <f t="shared" si="27"/>
        <v>820597730.50999999</v>
      </c>
      <c r="I45" s="18">
        <f t="shared" si="19"/>
        <v>784183669.49000001</v>
      </c>
      <c r="J45" s="17">
        <f t="shared" ref="J45" si="28">SUM(J46:J53)</f>
        <v>264297472.50999999</v>
      </c>
      <c r="K45" s="17">
        <f t="shared" ref="K45:M45" si="29">SUM(K46:K53)</f>
        <v>7167704</v>
      </c>
      <c r="L45" s="17">
        <f t="shared" si="29"/>
        <v>7167704</v>
      </c>
      <c r="M45" s="17">
        <f t="shared" si="29"/>
        <v>7167704</v>
      </c>
      <c r="N45" s="19">
        <f t="shared" si="2"/>
        <v>0.16469375362276756</v>
      </c>
      <c r="O45" s="19">
        <f t="shared" si="3"/>
        <v>4.4664675201245476E-3</v>
      </c>
      <c r="P45" s="34">
        <f>+C45-Abril!C45</f>
        <v>0</v>
      </c>
      <c r="Q45" s="34"/>
      <c r="R45" s="34"/>
    </row>
    <row r="46" spans="1:22" ht="33.75" x14ac:dyDescent="0.25">
      <c r="A46" s="10" t="s">
        <v>226</v>
      </c>
      <c r="B46" s="11" t="s">
        <v>227</v>
      </c>
      <c r="C46" s="12">
        <f>+datos!Q30</f>
        <v>1000000</v>
      </c>
      <c r="D46" s="12">
        <f>+datos!R30</f>
        <v>0</v>
      </c>
      <c r="E46" s="12">
        <f>+datos!S30</f>
        <v>0</v>
      </c>
      <c r="F46" s="12">
        <f>+datos!T30</f>
        <v>1000000</v>
      </c>
      <c r="G46" s="12">
        <f>+datos!U30</f>
        <v>0</v>
      </c>
      <c r="H46" s="12">
        <f>+datos!V30</f>
        <v>300000</v>
      </c>
      <c r="I46" s="12">
        <f>+datos!W30</f>
        <v>700000</v>
      </c>
      <c r="J46" s="12">
        <f>+datos!X30</f>
        <v>300000</v>
      </c>
      <c r="K46" s="12">
        <f>+datos!Y30</f>
        <v>300000</v>
      </c>
      <c r="L46" s="12">
        <f>+datos!Z30</f>
        <v>300000</v>
      </c>
      <c r="M46" s="12">
        <f>+datos!AA30</f>
        <v>300000</v>
      </c>
      <c r="N46" s="14">
        <f t="shared" si="2"/>
        <v>0.3</v>
      </c>
      <c r="O46" s="14">
        <f t="shared" si="3"/>
        <v>0.3</v>
      </c>
      <c r="P46" s="34">
        <f>+C46-Abril!C46</f>
        <v>0</v>
      </c>
      <c r="Q46" s="34" t="b">
        <f>+A46=datos!C30</f>
        <v>1</v>
      </c>
      <c r="R46" s="34"/>
    </row>
    <row r="47" spans="1:22" x14ac:dyDescent="0.25">
      <c r="A47" s="10" t="s">
        <v>228</v>
      </c>
      <c r="B47" s="11" t="s">
        <v>229</v>
      </c>
      <c r="C47" s="12">
        <f>+datos!Q31</f>
        <v>20000000</v>
      </c>
      <c r="D47" s="12">
        <f>+datos!R31</f>
        <v>0</v>
      </c>
      <c r="E47" s="12">
        <f>+datos!S31</f>
        <v>0</v>
      </c>
      <c r="F47" s="12">
        <f>+datos!T31</f>
        <v>20000000</v>
      </c>
      <c r="G47" s="12">
        <f>+datos!U31</f>
        <v>0</v>
      </c>
      <c r="H47" s="12">
        <f>+datos!V31</f>
        <v>0</v>
      </c>
      <c r="I47" s="12">
        <f>+datos!W31</f>
        <v>20000000</v>
      </c>
      <c r="J47" s="12">
        <f>+datos!X31</f>
        <v>0</v>
      </c>
      <c r="K47" s="12">
        <f>+datos!Y31</f>
        <v>0</v>
      </c>
      <c r="L47" s="12">
        <f>+datos!Z31</f>
        <v>0</v>
      </c>
      <c r="M47" s="12">
        <f>+datos!AA31</f>
        <v>0</v>
      </c>
      <c r="N47" s="14">
        <f t="shared" si="2"/>
        <v>0</v>
      </c>
      <c r="O47" s="14">
        <f t="shared" si="3"/>
        <v>0</v>
      </c>
      <c r="P47" s="34">
        <f>+C47-Abril!C47</f>
        <v>0</v>
      </c>
      <c r="Q47" s="34" t="b">
        <f>+A47=datos!C31</f>
        <v>1</v>
      </c>
      <c r="R47" s="34"/>
    </row>
    <row r="48" spans="1:22" ht="22.5" x14ac:dyDescent="0.25">
      <c r="A48" s="10" t="s">
        <v>230</v>
      </c>
      <c r="B48" s="11" t="s">
        <v>231</v>
      </c>
      <c r="C48" s="12">
        <f>+datos!Q32</f>
        <v>5000000</v>
      </c>
      <c r="D48" s="12">
        <f>+datos!R32</f>
        <v>0</v>
      </c>
      <c r="E48" s="12">
        <f>+datos!S32</f>
        <v>0</v>
      </c>
      <c r="F48" s="12">
        <f>+datos!T32</f>
        <v>5000000</v>
      </c>
      <c r="G48" s="12">
        <f>+datos!U32</f>
        <v>0</v>
      </c>
      <c r="H48" s="12">
        <f>+datos!V32</f>
        <v>2599285</v>
      </c>
      <c r="I48" s="12">
        <f>+datos!W32</f>
        <v>2400715</v>
      </c>
      <c r="J48" s="12">
        <f>+datos!X32</f>
        <v>2599285</v>
      </c>
      <c r="K48" s="12">
        <f>+datos!Y32</f>
        <v>2184273</v>
      </c>
      <c r="L48" s="12">
        <f>+datos!Z32</f>
        <v>2184273</v>
      </c>
      <c r="M48" s="12">
        <f>+datos!AA32</f>
        <v>2184273</v>
      </c>
      <c r="N48" s="14">
        <f t="shared" si="2"/>
        <v>0.51985700000000001</v>
      </c>
      <c r="O48" s="14">
        <f t="shared" si="3"/>
        <v>0.43685459999999998</v>
      </c>
      <c r="P48" s="34">
        <f>+C48-Abril!C48</f>
        <v>0</v>
      </c>
      <c r="Q48" s="34" t="b">
        <f>+A48=datos!C32</f>
        <v>1</v>
      </c>
      <c r="R48" s="34"/>
    </row>
    <row r="49" spans="1:18" s="20" customFormat="1" ht="22.5" x14ac:dyDescent="0.25">
      <c r="A49" s="10" t="s">
        <v>232</v>
      </c>
      <c r="B49" s="11" t="s">
        <v>233</v>
      </c>
      <c r="C49" s="12">
        <f>+datos!Q33</f>
        <v>30000000</v>
      </c>
      <c r="D49" s="12">
        <f>+datos!R33</f>
        <v>0</v>
      </c>
      <c r="E49" s="12">
        <f>+datos!S33</f>
        <v>0</v>
      </c>
      <c r="F49" s="12">
        <f>+datos!T33</f>
        <v>30000000</v>
      </c>
      <c r="G49" s="12">
        <f>+datos!U33</f>
        <v>0</v>
      </c>
      <c r="H49" s="12">
        <f>+datos!V33</f>
        <v>28929060</v>
      </c>
      <c r="I49" s="12">
        <f>+datos!W33</f>
        <v>1070940</v>
      </c>
      <c r="J49" s="12">
        <f>+datos!X33</f>
        <v>28929060</v>
      </c>
      <c r="K49" s="12">
        <f>+datos!Y33</f>
        <v>3983431</v>
      </c>
      <c r="L49" s="12">
        <f>+datos!Z33</f>
        <v>3983431</v>
      </c>
      <c r="M49" s="12">
        <f>+datos!AA33</f>
        <v>3983431</v>
      </c>
      <c r="N49" s="14">
        <f t="shared" si="2"/>
        <v>0.96430199999999999</v>
      </c>
      <c r="O49" s="14">
        <f t="shared" si="3"/>
        <v>0.13278103333333333</v>
      </c>
      <c r="P49" s="34">
        <f>+C49-Abril!C49</f>
        <v>0</v>
      </c>
      <c r="Q49" s="34" t="b">
        <f>+A49=datos!C33</f>
        <v>1</v>
      </c>
      <c r="R49" s="34"/>
    </row>
    <row r="50" spans="1:18" s="20" customFormat="1" ht="22.5" x14ac:dyDescent="0.25">
      <c r="A50" s="10" t="s">
        <v>316</v>
      </c>
      <c r="B50" s="11" t="s">
        <v>317</v>
      </c>
      <c r="C50" s="12">
        <v>0</v>
      </c>
      <c r="D50" s="12">
        <f>+F50</f>
        <v>25414400</v>
      </c>
      <c r="E50" s="12">
        <f>+datos!S34</f>
        <v>0</v>
      </c>
      <c r="F50" s="12">
        <f>+datos!T34</f>
        <v>25414400</v>
      </c>
      <c r="G50" s="12">
        <f>+datos!U34</f>
        <v>0</v>
      </c>
      <c r="H50" s="12">
        <f>+datos!V34</f>
        <v>16174500</v>
      </c>
      <c r="I50" s="12">
        <f>+datos!W34</f>
        <v>9239900</v>
      </c>
      <c r="J50" s="12">
        <f>+datos!X34</f>
        <v>16174500</v>
      </c>
      <c r="K50" s="12">
        <f>+datos!Y34</f>
        <v>0</v>
      </c>
      <c r="L50" s="12">
        <f>+datos!Z34</f>
        <v>0</v>
      </c>
      <c r="M50" s="12">
        <f>+datos!AA34</f>
        <v>0</v>
      </c>
      <c r="N50" s="14">
        <f t="shared" si="2"/>
        <v>0.63643052757491814</v>
      </c>
      <c r="O50" s="14">
        <f t="shared" si="3"/>
        <v>0</v>
      </c>
      <c r="P50" s="34">
        <f>+C50-Abril!C50</f>
        <v>0</v>
      </c>
      <c r="Q50" s="34" t="b">
        <f>+A50=datos!C35</f>
        <v>0</v>
      </c>
      <c r="R50" s="34"/>
    </row>
    <row r="51" spans="1:18" s="20" customFormat="1" ht="11.25" x14ac:dyDescent="0.25">
      <c r="A51" s="10" t="s">
        <v>234</v>
      </c>
      <c r="B51" s="11" t="s">
        <v>235</v>
      </c>
      <c r="C51" s="12">
        <f>+datos!Q35</f>
        <v>5000000</v>
      </c>
      <c r="D51" s="12">
        <f>+datos!R35</f>
        <v>0</v>
      </c>
      <c r="E51" s="12">
        <f>+datos!S35</f>
        <v>0</v>
      </c>
      <c r="F51" s="12">
        <f>+datos!T35</f>
        <v>5000000</v>
      </c>
      <c r="G51" s="12">
        <f>+datos!U35</f>
        <v>0</v>
      </c>
      <c r="H51" s="12">
        <f>+datos!V35</f>
        <v>700000</v>
      </c>
      <c r="I51" s="12">
        <f>+datos!W35</f>
        <v>4300000</v>
      </c>
      <c r="J51" s="12">
        <f>+datos!X35</f>
        <v>700000</v>
      </c>
      <c r="K51" s="12">
        <f>+datos!Y35</f>
        <v>700000</v>
      </c>
      <c r="L51" s="12">
        <f>+datos!Z35</f>
        <v>700000</v>
      </c>
      <c r="M51" s="12">
        <f>+datos!AA35</f>
        <v>700000</v>
      </c>
      <c r="N51" s="14">
        <f t="shared" si="2"/>
        <v>0.14000000000000001</v>
      </c>
      <c r="O51" s="14">
        <f t="shared" si="3"/>
        <v>0.14000000000000001</v>
      </c>
      <c r="P51" s="34">
        <f>+C51-Abril!C51</f>
        <v>0</v>
      </c>
      <c r="Q51" s="34" t="b">
        <f>+A51=datos!C35</f>
        <v>1</v>
      </c>
      <c r="R51" s="34"/>
    </row>
    <row r="52" spans="1:18" s="20" customFormat="1" ht="22.5" x14ac:dyDescent="0.25">
      <c r="A52" s="10" t="s">
        <v>236</v>
      </c>
      <c r="B52" s="11" t="s">
        <v>223</v>
      </c>
      <c r="C52" s="12">
        <f>+datos!Q36</f>
        <v>55000000</v>
      </c>
      <c r="D52" s="12">
        <f>+datos!R36</f>
        <v>0</v>
      </c>
      <c r="E52" s="12">
        <f>+datos!S36</f>
        <v>0</v>
      </c>
      <c r="F52" s="12">
        <f>+datos!T36</f>
        <v>55000000</v>
      </c>
      <c r="G52" s="12">
        <f>+datos!U36</f>
        <v>0</v>
      </c>
      <c r="H52" s="12">
        <f>+datos!V36</f>
        <v>15594627.51</v>
      </c>
      <c r="I52" s="12">
        <f>+datos!W36</f>
        <v>39405372.490000002</v>
      </c>
      <c r="J52" s="12">
        <f>+datos!X36</f>
        <v>15594627.51</v>
      </c>
      <c r="K52" s="12">
        <f>+datos!Y36</f>
        <v>0</v>
      </c>
      <c r="L52" s="12">
        <f>+datos!Z36</f>
        <v>0</v>
      </c>
      <c r="M52" s="12">
        <f>+datos!AA36</f>
        <v>0</v>
      </c>
      <c r="N52" s="14">
        <f t="shared" si="2"/>
        <v>0.28353868199999999</v>
      </c>
      <c r="O52" s="14">
        <f t="shared" si="3"/>
        <v>0</v>
      </c>
      <c r="P52" s="34">
        <f>+C52-Abril!C52</f>
        <v>0</v>
      </c>
      <c r="Q52" s="34" t="b">
        <f>+A52=datos!C36</f>
        <v>1</v>
      </c>
      <c r="R52" s="34"/>
    </row>
    <row r="53" spans="1:18" s="20" customFormat="1" ht="22.5" x14ac:dyDescent="0.25">
      <c r="A53" s="10" t="s">
        <v>237</v>
      </c>
      <c r="B53" s="11" t="s">
        <v>238</v>
      </c>
      <c r="C53" s="12">
        <f>+datos!Q37</f>
        <v>118367000</v>
      </c>
      <c r="D53" s="12">
        <f>+datos!R37</f>
        <v>1345000000</v>
      </c>
      <c r="E53" s="12">
        <f>+datos!S37</f>
        <v>0</v>
      </c>
      <c r="F53" s="12">
        <f>+datos!T37</f>
        <v>1463367000</v>
      </c>
      <c r="G53" s="12">
        <f>+datos!U37</f>
        <v>0</v>
      </c>
      <c r="H53" s="12">
        <f>+datos!V37</f>
        <v>756300258</v>
      </c>
      <c r="I53" s="12">
        <f>+datos!W37</f>
        <v>707066742</v>
      </c>
      <c r="J53" s="12">
        <f>+datos!X37</f>
        <v>200000000</v>
      </c>
      <c r="K53" s="12">
        <f>+datos!Y37</f>
        <v>0</v>
      </c>
      <c r="L53" s="12">
        <f>+datos!Z37</f>
        <v>0</v>
      </c>
      <c r="M53" s="12">
        <f>+datos!AA37</f>
        <v>0</v>
      </c>
      <c r="N53" s="14">
        <f t="shared" si="2"/>
        <v>0.13667111531147005</v>
      </c>
      <c r="O53" s="14">
        <f t="shared" si="3"/>
        <v>0</v>
      </c>
      <c r="P53" s="34">
        <f>+C53-Abril!C53</f>
        <v>0</v>
      </c>
      <c r="Q53" s="34" t="b">
        <f>+A53=datos!C37</f>
        <v>1</v>
      </c>
      <c r="R53" s="34"/>
    </row>
    <row r="54" spans="1:18" s="20" customFormat="1" ht="11.25" x14ac:dyDescent="0.25">
      <c r="A54" s="15" t="s">
        <v>98</v>
      </c>
      <c r="B54" s="16" t="s">
        <v>99</v>
      </c>
      <c r="C54" s="17">
        <f>SUM(C55:C75)</f>
        <v>9917000000</v>
      </c>
      <c r="D54" s="17">
        <f t="shared" ref="D54:E54" si="30">SUM(D55:D75)</f>
        <v>1047787720</v>
      </c>
      <c r="E54" s="17">
        <f t="shared" si="30"/>
        <v>2418202120</v>
      </c>
      <c r="F54" s="18">
        <f t="shared" si="17"/>
        <v>8546585600</v>
      </c>
      <c r="G54" s="17">
        <f t="shared" ref="G54:H54" si="31">SUM(G55:G75)</f>
        <v>0</v>
      </c>
      <c r="H54" s="17">
        <f t="shared" si="31"/>
        <v>7861196460.5199995</v>
      </c>
      <c r="I54" s="18">
        <f t="shared" si="19"/>
        <v>685389139.4800005</v>
      </c>
      <c r="J54" s="17">
        <f t="shared" ref="J54:M54" si="32">SUM(J55:J75)</f>
        <v>5538260985.2299995</v>
      </c>
      <c r="K54" s="17">
        <f t="shared" si="32"/>
        <v>2906524885.6300001</v>
      </c>
      <c r="L54" s="17">
        <f t="shared" si="32"/>
        <v>2906524885.6300001</v>
      </c>
      <c r="M54" s="17">
        <f t="shared" si="32"/>
        <v>2905040632.6300001</v>
      </c>
      <c r="N54" s="19">
        <f t="shared" si="2"/>
        <v>0.64800860184797071</v>
      </c>
      <c r="O54" s="19">
        <f t="shared" si="3"/>
        <v>0.34008024042139123</v>
      </c>
      <c r="P54" s="34">
        <f>+C54-Abril!C54</f>
        <v>0</v>
      </c>
      <c r="Q54" s="34"/>
      <c r="R54" s="34"/>
    </row>
    <row r="55" spans="1:18" s="20" customFormat="1" ht="22.5" x14ac:dyDescent="0.25">
      <c r="A55" s="10" t="s">
        <v>239</v>
      </c>
      <c r="B55" s="11" t="s">
        <v>240</v>
      </c>
      <c r="C55" s="12">
        <f>+datos!Q38</f>
        <v>40000000</v>
      </c>
      <c r="D55" s="12">
        <f>+datos!R38</f>
        <v>0</v>
      </c>
      <c r="E55" s="12">
        <f>+datos!S38</f>
        <v>30000000</v>
      </c>
      <c r="F55" s="12">
        <f>+datos!T38</f>
        <v>10000000</v>
      </c>
      <c r="G55" s="12">
        <f>+datos!U38</f>
        <v>0</v>
      </c>
      <c r="H55" s="12">
        <f>+datos!V38</f>
        <v>9700000</v>
      </c>
      <c r="I55" s="12">
        <f>+datos!W38</f>
        <v>300000</v>
      </c>
      <c r="J55" s="12">
        <f>+datos!X38</f>
        <v>1107319</v>
      </c>
      <c r="K55" s="12">
        <f>+datos!Y38</f>
        <v>1107319</v>
      </c>
      <c r="L55" s="12">
        <f>+datos!Z38</f>
        <v>1107319</v>
      </c>
      <c r="M55" s="12">
        <f>+datos!AA38</f>
        <v>1107319</v>
      </c>
      <c r="N55" s="14">
        <f t="shared" si="2"/>
        <v>0.11073189999999999</v>
      </c>
      <c r="O55" s="14">
        <f t="shared" si="3"/>
        <v>0.11073189999999999</v>
      </c>
      <c r="P55" s="34">
        <f>+C55-Abril!C55</f>
        <v>0</v>
      </c>
      <c r="Q55" s="34" t="b">
        <f>+A55=datos!C38</f>
        <v>1</v>
      </c>
      <c r="R55" s="34"/>
    </row>
    <row r="56" spans="1:18" s="20" customFormat="1" ht="15" customHeight="1" x14ac:dyDescent="0.25">
      <c r="A56" s="10" t="s">
        <v>241</v>
      </c>
      <c r="B56" s="11" t="s">
        <v>242</v>
      </c>
      <c r="C56" s="12">
        <f>+datos!Q39</f>
        <v>1571000000</v>
      </c>
      <c r="D56" s="12">
        <f>+datos!R39</f>
        <v>0</v>
      </c>
      <c r="E56" s="12">
        <f>+datos!S39</f>
        <v>750100000</v>
      </c>
      <c r="F56" s="12">
        <f>+datos!T39</f>
        <v>820900000</v>
      </c>
      <c r="G56" s="12">
        <f>+datos!U39</f>
        <v>0</v>
      </c>
      <c r="H56" s="12">
        <f>+datos!V39</f>
        <v>663602197</v>
      </c>
      <c r="I56" s="12">
        <f>+datos!W39</f>
        <v>157297803</v>
      </c>
      <c r="J56" s="12">
        <f>+datos!X39</f>
        <v>620402197</v>
      </c>
      <c r="K56" s="12">
        <f>+datos!Y39</f>
        <v>137156744</v>
      </c>
      <c r="L56" s="12">
        <f>+datos!Z39</f>
        <v>137156744</v>
      </c>
      <c r="M56" s="12">
        <f>+datos!AA39</f>
        <v>137156744</v>
      </c>
      <c r="N56" s="14">
        <f t="shared" si="2"/>
        <v>0.75575855402606895</v>
      </c>
      <c r="O56" s="14">
        <f t="shared" si="3"/>
        <v>0.167080940431234</v>
      </c>
      <c r="P56" s="34">
        <f>+C56-Abril!C56</f>
        <v>0</v>
      </c>
      <c r="Q56" s="34" t="b">
        <f>+A56=datos!C39</f>
        <v>1</v>
      </c>
      <c r="R56" s="34"/>
    </row>
    <row r="57" spans="1:18" s="20" customFormat="1" ht="13.5" customHeight="1" x14ac:dyDescent="0.25">
      <c r="A57" s="10" t="s">
        <v>309</v>
      </c>
      <c r="B57" s="11" t="s">
        <v>310</v>
      </c>
      <c r="C57" s="12">
        <f>+datos!Q40</f>
        <v>1000000</v>
      </c>
      <c r="D57" s="12">
        <f>+datos!R40</f>
        <v>0</v>
      </c>
      <c r="E57" s="12">
        <f>+datos!S40</f>
        <v>0</v>
      </c>
      <c r="F57" s="12">
        <f>+datos!T40</f>
        <v>1000000</v>
      </c>
      <c r="G57" s="12">
        <f>+datos!U40</f>
        <v>0</v>
      </c>
      <c r="H57" s="12">
        <f>+datos!V40</f>
        <v>200000</v>
      </c>
      <c r="I57" s="12">
        <f>+datos!W40</f>
        <v>800000</v>
      </c>
      <c r="J57" s="12">
        <f>+datos!X40</f>
        <v>200000</v>
      </c>
      <c r="K57" s="12">
        <f>+datos!Y40</f>
        <v>200000</v>
      </c>
      <c r="L57" s="12">
        <f>+datos!Z40</f>
        <v>200000</v>
      </c>
      <c r="M57" s="12">
        <f>+datos!AA40</f>
        <v>200000</v>
      </c>
      <c r="N57" s="14">
        <f t="shared" si="2"/>
        <v>0.2</v>
      </c>
      <c r="O57" s="14">
        <f t="shared" si="3"/>
        <v>0.2</v>
      </c>
      <c r="P57" s="34">
        <f>+C57-Abril!C57</f>
        <v>0</v>
      </c>
      <c r="Q57" s="34" t="b">
        <f>+A57=datos!C40</f>
        <v>1</v>
      </c>
      <c r="R57" s="34"/>
    </row>
    <row r="58" spans="1:18" s="20" customFormat="1" ht="11.25" x14ac:dyDescent="0.25">
      <c r="A58" s="10" t="s">
        <v>243</v>
      </c>
      <c r="B58" s="11" t="s">
        <v>244</v>
      </c>
      <c r="C58" s="12">
        <f>+datos!Q41</f>
        <v>27000000</v>
      </c>
      <c r="D58" s="12">
        <f>+datos!R41</f>
        <v>0</v>
      </c>
      <c r="E58" s="12">
        <f>+datos!S41</f>
        <v>0</v>
      </c>
      <c r="F58" s="12">
        <f>+datos!T41</f>
        <v>27000000</v>
      </c>
      <c r="G58" s="12">
        <f>+datos!U41</f>
        <v>0</v>
      </c>
      <c r="H58" s="12">
        <f>+datos!V41</f>
        <v>26325448</v>
      </c>
      <c r="I58" s="12">
        <f>+datos!W41</f>
        <v>674552</v>
      </c>
      <c r="J58" s="12">
        <f>+datos!X41</f>
        <v>26325448</v>
      </c>
      <c r="K58" s="12">
        <f>+datos!Y41</f>
        <v>623720</v>
      </c>
      <c r="L58" s="12">
        <f>+datos!Z41</f>
        <v>623720</v>
      </c>
      <c r="M58" s="12">
        <f>+datos!AA41</f>
        <v>623720</v>
      </c>
      <c r="N58" s="14">
        <f t="shared" si="2"/>
        <v>0.97501659259259255</v>
      </c>
      <c r="O58" s="14">
        <f t="shared" si="3"/>
        <v>2.3100740740740741E-2</v>
      </c>
      <c r="P58" s="34">
        <f>+C58-Abril!C58</f>
        <v>0</v>
      </c>
      <c r="Q58" s="34" t="b">
        <f>+A58=datos!C40</f>
        <v>0</v>
      </c>
      <c r="R58" s="34"/>
    </row>
    <row r="59" spans="1:18" s="20" customFormat="1" ht="22.5" x14ac:dyDescent="0.25">
      <c r="A59" s="10" t="s">
        <v>245</v>
      </c>
      <c r="B59" s="11" t="s">
        <v>246</v>
      </c>
      <c r="C59" s="12">
        <f>+datos!Q42</f>
        <v>100000000</v>
      </c>
      <c r="D59" s="12">
        <f>+datos!R42</f>
        <v>0</v>
      </c>
      <c r="E59" s="12">
        <f>+datos!S42</f>
        <v>0</v>
      </c>
      <c r="F59" s="12">
        <f>+datos!T42</f>
        <v>100000000</v>
      </c>
      <c r="G59" s="12">
        <f>+datos!U42</f>
        <v>0</v>
      </c>
      <c r="H59" s="12">
        <f>+datos!V42</f>
        <v>100000000</v>
      </c>
      <c r="I59" s="12">
        <f>+datos!W42</f>
        <v>0</v>
      </c>
      <c r="J59" s="12">
        <f>+datos!X42</f>
        <v>27016505</v>
      </c>
      <c r="K59" s="12">
        <f>+datos!Y42</f>
        <v>27016505</v>
      </c>
      <c r="L59" s="12">
        <f>+datos!Z42</f>
        <v>27016505</v>
      </c>
      <c r="M59" s="12">
        <f>+datos!AA42</f>
        <v>27016505</v>
      </c>
      <c r="N59" s="14">
        <f t="shared" si="2"/>
        <v>0.27016505000000002</v>
      </c>
      <c r="O59" s="14">
        <f t="shared" si="3"/>
        <v>0.27016505000000002</v>
      </c>
      <c r="P59" s="34">
        <f>+C59-Abril!C59</f>
        <v>0</v>
      </c>
      <c r="Q59" s="34" t="b">
        <f>+A59=datos!C41</f>
        <v>0</v>
      </c>
      <c r="R59" s="34"/>
    </row>
    <row r="60" spans="1:18" s="20" customFormat="1" ht="14.25" customHeight="1" x14ac:dyDescent="0.25">
      <c r="A60" s="10" t="s">
        <v>247</v>
      </c>
      <c r="B60" s="11" t="s">
        <v>248</v>
      </c>
      <c r="C60" s="12">
        <f>+datos!Q43</f>
        <v>13000000</v>
      </c>
      <c r="D60" s="12">
        <f>+datos!R43</f>
        <v>0</v>
      </c>
      <c r="E60" s="12">
        <f>+datos!S43</f>
        <v>0</v>
      </c>
      <c r="F60" s="12">
        <f>+datos!T43</f>
        <v>13000000</v>
      </c>
      <c r="G60" s="12">
        <f>+datos!U43</f>
        <v>0</v>
      </c>
      <c r="H60" s="12">
        <f>+datos!V43</f>
        <v>5000000</v>
      </c>
      <c r="I60" s="12">
        <f>+datos!W43</f>
        <v>8000000</v>
      </c>
      <c r="J60" s="12">
        <f>+datos!X43</f>
        <v>5000000</v>
      </c>
      <c r="K60" s="12">
        <f>+datos!Y43</f>
        <v>0</v>
      </c>
      <c r="L60" s="12">
        <f>+datos!Z43</f>
        <v>0</v>
      </c>
      <c r="M60" s="12">
        <f>+datos!AA43</f>
        <v>0</v>
      </c>
      <c r="N60" s="14">
        <f t="shared" si="2"/>
        <v>0.38461538461538464</v>
      </c>
      <c r="O60" s="14">
        <f t="shared" si="3"/>
        <v>0</v>
      </c>
      <c r="P60" s="34">
        <f>+C60-Abril!C60</f>
        <v>0</v>
      </c>
      <c r="Q60" s="34" t="b">
        <f>+A60=datos!C42</f>
        <v>0</v>
      </c>
      <c r="R60" s="34"/>
    </row>
    <row r="61" spans="1:18" s="20" customFormat="1" ht="12.75" customHeight="1" x14ac:dyDescent="0.25">
      <c r="A61" s="10" t="s">
        <v>249</v>
      </c>
      <c r="B61" s="11" t="s">
        <v>250</v>
      </c>
      <c r="C61" s="12">
        <f>+datos!Q44</f>
        <v>4641000000</v>
      </c>
      <c r="D61" s="12">
        <f>+datos!R44</f>
        <v>0</v>
      </c>
      <c r="E61" s="12">
        <f>+datos!S44</f>
        <v>833787720</v>
      </c>
      <c r="F61" s="12">
        <f>+datos!T44</f>
        <v>3807212280</v>
      </c>
      <c r="G61" s="12">
        <f>+datos!U44</f>
        <v>0</v>
      </c>
      <c r="H61" s="12">
        <f>+datos!V44</f>
        <v>3807184680</v>
      </c>
      <c r="I61" s="12">
        <f>+datos!W44</f>
        <v>27600</v>
      </c>
      <c r="J61" s="12">
        <f>+datos!X44</f>
        <v>2027491680</v>
      </c>
      <c r="K61" s="12">
        <f>+datos!Y44</f>
        <v>2007042886</v>
      </c>
      <c r="L61" s="12">
        <f>+datos!Z44</f>
        <v>2007042886</v>
      </c>
      <c r="M61" s="12">
        <f>+datos!AA44</f>
        <v>2007042886</v>
      </c>
      <c r="N61" s="14">
        <f t="shared" si="2"/>
        <v>0.53253969857441208</v>
      </c>
      <c r="O61" s="14">
        <f t="shared" si="3"/>
        <v>0.52716863111189582</v>
      </c>
      <c r="P61" s="34">
        <f>+C61-Abril!C61</f>
        <v>0</v>
      </c>
      <c r="Q61" s="34" t="b">
        <f>+A61=datos!C43</f>
        <v>0</v>
      </c>
      <c r="R61" s="34"/>
    </row>
    <row r="62" spans="1:18" s="20" customFormat="1" ht="13.5" customHeight="1" x14ac:dyDescent="0.25">
      <c r="A62" s="10" t="s">
        <v>251</v>
      </c>
      <c r="B62" s="11" t="s">
        <v>252</v>
      </c>
      <c r="C62" s="12">
        <f>+datos!Q45</f>
        <v>800000000</v>
      </c>
      <c r="D62" s="12">
        <f>+datos!R45</f>
        <v>79553720</v>
      </c>
      <c r="E62" s="12">
        <f>+datos!S45</f>
        <v>0</v>
      </c>
      <c r="F62" s="12">
        <f>+datos!T45</f>
        <v>879553720</v>
      </c>
      <c r="G62" s="12">
        <f>+datos!U45</f>
        <v>0</v>
      </c>
      <c r="H62" s="12">
        <f>+datos!V45</f>
        <v>809107000</v>
      </c>
      <c r="I62" s="12">
        <f>+datos!W45</f>
        <v>70446720</v>
      </c>
      <c r="J62" s="12">
        <f>+datos!X45</f>
        <v>809107000</v>
      </c>
      <c r="K62" s="12">
        <f>+datos!Y45</f>
        <v>217546900</v>
      </c>
      <c r="L62" s="12">
        <f>+datos!Z45</f>
        <v>217546900</v>
      </c>
      <c r="M62" s="12">
        <f>+datos!AA45</f>
        <v>217546900</v>
      </c>
      <c r="N62" s="14">
        <f t="shared" si="2"/>
        <v>0.91990629065840346</v>
      </c>
      <c r="O62" s="14">
        <f t="shared" si="3"/>
        <v>0.24733782036644675</v>
      </c>
      <c r="P62" s="34">
        <f>+C62-Abril!C62</f>
        <v>0</v>
      </c>
      <c r="Q62" s="34" t="b">
        <f>+A62=datos!C44</f>
        <v>0</v>
      </c>
      <c r="R62" s="34"/>
    </row>
    <row r="63" spans="1:18" s="20" customFormat="1" ht="22.5" x14ac:dyDescent="0.25">
      <c r="A63" s="10" t="s">
        <v>253</v>
      </c>
      <c r="B63" s="11" t="s">
        <v>254</v>
      </c>
      <c r="C63" s="12">
        <f>+datos!Q46</f>
        <v>337000000</v>
      </c>
      <c r="D63" s="12">
        <f>+datos!R46</f>
        <v>282234000</v>
      </c>
      <c r="E63" s="12">
        <f>+datos!S46</f>
        <v>8000000</v>
      </c>
      <c r="F63" s="12">
        <f>+datos!T46</f>
        <v>611234000</v>
      </c>
      <c r="G63" s="12">
        <f>+datos!U46</f>
        <v>0</v>
      </c>
      <c r="H63" s="12">
        <f>+datos!V46</f>
        <v>542887355</v>
      </c>
      <c r="I63" s="12">
        <f>+datos!W46</f>
        <v>68346645</v>
      </c>
      <c r="J63" s="12">
        <f>+datos!X46</f>
        <v>542887355</v>
      </c>
      <c r="K63" s="12">
        <f>+datos!Y46</f>
        <v>137743222</v>
      </c>
      <c r="L63" s="12">
        <f>+datos!Z46</f>
        <v>137743222</v>
      </c>
      <c r="M63" s="12">
        <f>+datos!AA46</f>
        <v>137743222</v>
      </c>
      <c r="N63" s="14">
        <f t="shared" si="2"/>
        <v>0.88818252093306327</v>
      </c>
      <c r="O63" s="14">
        <f t="shared" si="3"/>
        <v>0.22535268326042071</v>
      </c>
      <c r="P63" s="34">
        <f>+C63-Abril!C63</f>
        <v>0</v>
      </c>
      <c r="Q63" s="34" t="b">
        <f>+A63=datos!C45</f>
        <v>0</v>
      </c>
      <c r="R63" s="34"/>
    </row>
    <row r="64" spans="1:18" s="20" customFormat="1" ht="22.5" x14ac:dyDescent="0.25">
      <c r="A64" s="10" t="s">
        <v>255</v>
      </c>
      <c r="B64" s="11" t="s">
        <v>256</v>
      </c>
      <c r="C64" s="12">
        <f>+datos!Q47</f>
        <v>119000000</v>
      </c>
      <c r="D64" s="12">
        <f>+datos!R47</f>
        <v>50000000</v>
      </c>
      <c r="E64" s="12">
        <f>+datos!S47</f>
        <v>0</v>
      </c>
      <c r="F64" s="12">
        <f>+datos!T47</f>
        <v>169000000</v>
      </c>
      <c r="G64" s="12">
        <f>+datos!U47</f>
        <v>0</v>
      </c>
      <c r="H64" s="12">
        <f>+datos!V47</f>
        <v>161524841.19999999</v>
      </c>
      <c r="I64" s="12">
        <f>+datos!W47</f>
        <v>7475158.7999999998</v>
      </c>
      <c r="J64" s="12">
        <f>+datos!X47</f>
        <v>44397432.909999996</v>
      </c>
      <c r="K64" s="12">
        <f>+datos!Y47</f>
        <v>37635488.109999999</v>
      </c>
      <c r="L64" s="12">
        <f>+datos!Z47</f>
        <v>37635488.109999999</v>
      </c>
      <c r="M64" s="12">
        <f>+datos!AA47</f>
        <v>37635488.109999999</v>
      </c>
      <c r="N64" s="14">
        <f t="shared" si="2"/>
        <v>0.26270670360946741</v>
      </c>
      <c r="O64" s="14">
        <f t="shared" si="3"/>
        <v>0.22269519591715975</v>
      </c>
      <c r="P64" s="34">
        <f>+C64-Abril!C64</f>
        <v>0</v>
      </c>
      <c r="Q64" s="34" t="b">
        <f>+A64=datos!C46</f>
        <v>0</v>
      </c>
      <c r="R64" s="34"/>
    </row>
    <row r="65" spans="1:22" s="20" customFormat="1" ht="11.25" x14ac:dyDescent="0.25">
      <c r="A65" s="10" t="s">
        <v>257</v>
      </c>
      <c r="B65" s="11" t="s">
        <v>258</v>
      </c>
      <c r="C65" s="12">
        <f>+datos!Q48</f>
        <v>682000000</v>
      </c>
      <c r="D65" s="12">
        <f>+datos!R48</f>
        <v>123000000</v>
      </c>
      <c r="E65" s="12">
        <f>+datos!S48</f>
        <v>239600000</v>
      </c>
      <c r="F65" s="12">
        <f>+datos!T48</f>
        <v>565400000</v>
      </c>
      <c r="G65" s="12">
        <f>+datos!U48</f>
        <v>0</v>
      </c>
      <c r="H65" s="12">
        <f>+datos!V48</f>
        <v>564542959.62</v>
      </c>
      <c r="I65" s="12">
        <f>+datos!W48</f>
        <v>857040.38</v>
      </c>
      <c r="J65" s="12">
        <f>+datos!X48</f>
        <v>548607641.62</v>
      </c>
      <c r="K65" s="12">
        <f>+datos!Y48</f>
        <v>147839284</v>
      </c>
      <c r="L65" s="12">
        <f>+datos!Z48</f>
        <v>147839284</v>
      </c>
      <c r="M65" s="12">
        <f>+datos!AA48</f>
        <v>147839284</v>
      </c>
      <c r="N65" s="14">
        <f t="shared" si="2"/>
        <v>0.97030003823841526</v>
      </c>
      <c r="O65" s="14">
        <f t="shared" si="3"/>
        <v>0.26147733286169084</v>
      </c>
      <c r="P65" s="34">
        <f>+C65-Abril!C65</f>
        <v>0</v>
      </c>
      <c r="Q65" s="34" t="b">
        <f>+A65=datos!C47</f>
        <v>0</v>
      </c>
      <c r="R65" s="34"/>
    </row>
    <row r="66" spans="1:22" s="20" customFormat="1" ht="22.5" x14ac:dyDescent="0.25">
      <c r="A66" s="10" t="s">
        <v>259</v>
      </c>
      <c r="B66" s="11" t="s">
        <v>260</v>
      </c>
      <c r="C66" s="12">
        <f>+datos!Q49</f>
        <v>350000000</v>
      </c>
      <c r="D66" s="12">
        <f>+datos!R49</f>
        <v>0</v>
      </c>
      <c r="E66" s="12">
        <f>+datos!S49</f>
        <v>24300000</v>
      </c>
      <c r="F66" s="12">
        <f>+datos!T49</f>
        <v>325700000</v>
      </c>
      <c r="G66" s="12">
        <f>+datos!U49</f>
        <v>0</v>
      </c>
      <c r="H66" s="12">
        <f>+datos!V49</f>
        <v>257787106.69999999</v>
      </c>
      <c r="I66" s="12">
        <f>+datos!W49</f>
        <v>67912893.299999997</v>
      </c>
      <c r="J66" s="12">
        <f>+datos!X49</f>
        <v>256338799.69999999</v>
      </c>
      <c r="K66" s="12">
        <f>+datos!Y49</f>
        <v>82498763.519999996</v>
      </c>
      <c r="L66" s="12">
        <f>+datos!Z49</f>
        <v>82498763.519999996</v>
      </c>
      <c r="M66" s="12">
        <f>+datos!AA49</f>
        <v>82498763.519999996</v>
      </c>
      <c r="N66" s="14">
        <f t="shared" si="2"/>
        <v>0.78703960607921397</v>
      </c>
      <c r="O66" s="14">
        <f t="shared" si="3"/>
        <v>0.25329678698188518</v>
      </c>
      <c r="P66" s="34">
        <f>+C66-Abril!C66</f>
        <v>0</v>
      </c>
      <c r="Q66" s="34" t="b">
        <f>+A66=datos!C48</f>
        <v>0</v>
      </c>
      <c r="R66" s="34"/>
    </row>
    <row r="67" spans="1:22" s="20" customFormat="1" ht="33.75" x14ac:dyDescent="0.25">
      <c r="A67" s="10" t="s">
        <v>261</v>
      </c>
      <c r="B67" s="11" t="s">
        <v>262</v>
      </c>
      <c r="C67" s="12">
        <f>+datos!Q50</f>
        <v>15000000</v>
      </c>
      <c r="D67" s="12">
        <f>+datos!R50</f>
        <v>9000000</v>
      </c>
      <c r="E67" s="12">
        <f>+datos!S50</f>
        <v>0</v>
      </c>
      <c r="F67" s="12">
        <f>+datos!T50</f>
        <v>24000000</v>
      </c>
      <c r="G67" s="12">
        <f>+datos!U50</f>
        <v>0</v>
      </c>
      <c r="H67" s="12">
        <f>+datos!V50</f>
        <v>22800000</v>
      </c>
      <c r="I67" s="12">
        <f>+datos!W50</f>
        <v>1200000</v>
      </c>
      <c r="J67" s="12">
        <f>+datos!X50</f>
        <v>22800000</v>
      </c>
      <c r="K67" s="12">
        <f>+datos!Y50</f>
        <v>9018700</v>
      </c>
      <c r="L67" s="12">
        <f>+datos!Z50</f>
        <v>9018700</v>
      </c>
      <c r="M67" s="12">
        <f>+datos!AA50</f>
        <v>9018700</v>
      </c>
      <c r="N67" s="14">
        <f t="shared" si="2"/>
        <v>0.95</v>
      </c>
      <c r="O67" s="14">
        <f t="shared" si="3"/>
        <v>0.37577916666666666</v>
      </c>
      <c r="P67" s="34">
        <f>+C67-Abril!C67</f>
        <v>0</v>
      </c>
      <c r="Q67" s="34" t="b">
        <f>+A67=datos!C49</f>
        <v>0</v>
      </c>
      <c r="R67" s="34"/>
    </row>
    <row r="68" spans="1:22" x14ac:dyDescent="0.25">
      <c r="A68" s="10" t="s">
        <v>263</v>
      </c>
      <c r="B68" s="11" t="s">
        <v>264</v>
      </c>
      <c r="C68" s="12">
        <f>+datos!Q51</f>
        <v>114000000</v>
      </c>
      <c r="D68" s="12">
        <f>+datos!R51</f>
        <v>0</v>
      </c>
      <c r="E68" s="12">
        <f>+datos!S51</f>
        <v>28414400</v>
      </c>
      <c r="F68" s="12">
        <f>+datos!T51</f>
        <v>85585600</v>
      </c>
      <c r="G68" s="12">
        <f>+datos!U51</f>
        <v>0</v>
      </c>
      <c r="H68" s="12">
        <f>+datos!V51</f>
        <v>66534873</v>
      </c>
      <c r="I68" s="12">
        <f>+datos!W51</f>
        <v>19050727</v>
      </c>
      <c r="J68" s="12">
        <f>+datos!X51</f>
        <v>0</v>
      </c>
      <c r="K68" s="12">
        <f>+datos!Y51</f>
        <v>0</v>
      </c>
      <c r="L68" s="12">
        <f>+datos!Z51</f>
        <v>0</v>
      </c>
      <c r="M68" s="12">
        <f>+datos!AA51</f>
        <v>0</v>
      </c>
      <c r="N68" s="14">
        <f t="shared" si="2"/>
        <v>0</v>
      </c>
      <c r="O68" s="14">
        <f t="shared" si="3"/>
        <v>0</v>
      </c>
      <c r="P68" s="34">
        <f>+C68-Abril!C68</f>
        <v>0</v>
      </c>
      <c r="Q68" s="34" t="b">
        <f>+A68=datos!C50</f>
        <v>0</v>
      </c>
      <c r="R68" s="34"/>
    </row>
    <row r="69" spans="1:22" ht="22.5" x14ac:dyDescent="0.25">
      <c r="A69" s="10" t="s">
        <v>265</v>
      </c>
      <c r="B69" s="11" t="s">
        <v>266</v>
      </c>
      <c r="C69" s="12">
        <f>+datos!Q52</f>
        <v>20000000</v>
      </c>
      <c r="D69" s="12">
        <f>+datos!R52</f>
        <v>0</v>
      </c>
      <c r="E69" s="12">
        <f>+datos!S52</f>
        <v>0</v>
      </c>
      <c r="F69" s="12">
        <f>+datos!T52</f>
        <v>20000000</v>
      </c>
      <c r="G69" s="12">
        <f>+datos!U52</f>
        <v>0</v>
      </c>
      <c r="H69" s="12">
        <f>+datos!V52</f>
        <v>20000000</v>
      </c>
      <c r="I69" s="12">
        <f>+datos!W52</f>
        <v>0</v>
      </c>
      <c r="J69" s="12">
        <f>+datos!X52</f>
        <v>1417015</v>
      </c>
      <c r="K69" s="12">
        <f>+datos!Y52</f>
        <v>1417015</v>
      </c>
      <c r="L69" s="12">
        <f>+datos!Z52</f>
        <v>1417015</v>
      </c>
      <c r="M69" s="12">
        <f>+datos!AA52</f>
        <v>1417015</v>
      </c>
      <c r="N69" s="14">
        <f t="shared" si="2"/>
        <v>7.0850750000000004E-2</v>
      </c>
      <c r="O69" s="14">
        <f t="shared" si="3"/>
        <v>7.0850750000000004E-2</v>
      </c>
      <c r="P69" s="34">
        <f>+C69-Abril!C69</f>
        <v>0</v>
      </c>
      <c r="Q69" s="34" t="b">
        <f>+A69=datos!C51</f>
        <v>1</v>
      </c>
      <c r="R69" s="34"/>
    </row>
    <row r="70" spans="1:22" ht="33.75" x14ac:dyDescent="0.25">
      <c r="A70" s="10" t="s">
        <v>267</v>
      </c>
      <c r="B70" s="11" t="s">
        <v>268</v>
      </c>
      <c r="C70" s="12">
        <f>+datos!Q53</f>
        <v>83000000</v>
      </c>
      <c r="D70" s="12">
        <f>+datos!R53</f>
        <v>504000000</v>
      </c>
      <c r="E70" s="12">
        <f>+datos!S53</f>
        <v>0</v>
      </c>
      <c r="F70" s="12">
        <f>+datos!T53</f>
        <v>587000000</v>
      </c>
      <c r="G70" s="12">
        <f>+datos!U53</f>
        <v>0</v>
      </c>
      <c r="H70" s="12">
        <f>+datos!V53</f>
        <v>504000000</v>
      </c>
      <c r="I70" s="12">
        <f>+datos!W53</f>
        <v>83000000</v>
      </c>
      <c r="J70" s="12">
        <f>+datos!X53</f>
        <v>504000000</v>
      </c>
      <c r="K70" s="12">
        <f>+datos!Y53</f>
        <v>0</v>
      </c>
      <c r="L70" s="12">
        <f>+datos!Z53</f>
        <v>0</v>
      </c>
      <c r="M70" s="12">
        <f>+datos!AA53</f>
        <v>0</v>
      </c>
      <c r="N70" s="14">
        <f t="shared" si="2"/>
        <v>0.858603066439523</v>
      </c>
      <c r="O70" s="14">
        <f t="shared" si="3"/>
        <v>0</v>
      </c>
      <c r="P70" s="34">
        <f>+C70-Abril!C70</f>
        <v>0</v>
      </c>
      <c r="Q70" s="34" t="b">
        <f>+A70=datos!C52</f>
        <v>1</v>
      </c>
      <c r="R70" s="34"/>
    </row>
    <row r="71" spans="1:22" ht="22.5" x14ac:dyDescent="0.25">
      <c r="A71" s="10" t="s">
        <v>269</v>
      </c>
      <c r="B71" s="11" t="s">
        <v>270</v>
      </c>
      <c r="C71" s="12">
        <f>+datos!Q54</f>
        <v>504000000</v>
      </c>
      <c r="D71" s="12">
        <f>+datos!R54</f>
        <v>0</v>
      </c>
      <c r="E71" s="12">
        <f>+datos!S54</f>
        <v>504000000</v>
      </c>
      <c r="F71" s="12">
        <f>+datos!T54</f>
        <v>0</v>
      </c>
      <c r="G71" s="12">
        <f>+datos!U54</f>
        <v>0</v>
      </c>
      <c r="H71" s="12">
        <f>+datos!V54</f>
        <v>0</v>
      </c>
      <c r="I71" s="12">
        <f>+datos!W54</f>
        <v>0</v>
      </c>
      <c r="J71" s="12">
        <f>+datos!X54</f>
        <v>0</v>
      </c>
      <c r="K71" s="12">
        <f>+datos!Y54</f>
        <v>0</v>
      </c>
      <c r="L71" s="12">
        <f>+datos!Z54</f>
        <v>0</v>
      </c>
      <c r="M71" s="12">
        <f>+datos!AA54</f>
        <v>0</v>
      </c>
      <c r="N71" s="14">
        <f t="shared" si="2"/>
        <v>0</v>
      </c>
      <c r="O71" s="14">
        <f t="shared" si="3"/>
        <v>0</v>
      </c>
      <c r="P71" s="34">
        <f>+C71-Abril!C71</f>
        <v>0</v>
      </c>
      <c r="Q71" s="34" t="b">
        <f>+A71=datos!C53</f>
        <v>1</v>
      </c>
      <c r="R71" s="34"/>
    </row>
    <row r="72" spans="1:22" x14ac:dyDescent="0.25">
      <c r="A72" s="10" t="s">
        <v>100</v>
      </c>
      <c r="B72" s="11" t="s">
        <v>101</v>
      </c>
      <c r="C72" s="12">
        <f>+datos!Q55</f>
        <v>500000000</v>
      </c>
      <c r="D72" s="12">
        <f>+datos!R55</f>
        <v>0</v>
      </c>
      <c r="E72" s="12">
        <f>+datos!S55</f>
        <v>0</v>
      </c>
      <c r="F72" s="12">
        <f>+datos!T55</f>
        <v>500000000</v>
      </c>
      <c r="G72" s="12">
        <f>+datos!U55</f>
        <v>0</v>
      </c>
      <c r="H72" s="12">
        <f>+datos!V55</f>
        <v>300000000</v>
      </c>
      <c r="I72" s="12">
        <f>+datos!W55</f>
        <v>200000000</v>
      </c>
      <c r="J72" s="12">
        <f>+datos!X55</f>
        <v>101162592</v>
      </c>
      <c r="K72" s="12">
        <f>+datos!Y55</f>
        <v>99678339</v>
      </c>
      <c r="L72" s="12">
        <f>+datos!Z55</f>
        <v>99678339</v>
      </c>
      <c r="M72" s="12">
        <f>+datos!AA55</f>
        <v>98194086</v>
      </c>
      <c r="N72" s="14">
        <f t="shared" si="2"/>
        <v>0.20232518399999999</v>
      </c>
      <c r="O72" s="14">
        <f t="shared" si="3"/>
        <v>0.19935667800000001</v>
      </c>
      <c r="P72" s="34">
        <f>+C72-Abril!C72</f>
        <v>0</v>
      </c>
      <c r="Q72" s="34" t="b">
        <f>+A72=datos!C54</f>
        <v>0</v>
      </c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>
        <f>+C73-Abril!C73</f>
        <v>0</v>
      </c>
      <c r="Q73" s="34"/>
      <c r="R73" s="34"/>
    </row>
    <row r="74" spans="1:22" hidden="1" x14ac:dyDescent="0.25">
      <c r="A74" s="10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4"/>
      <c r="O74" s="14"/>
      <c r="P74" s="34">
        <f>+C74-Abril!C74</f>
        <v>0</v>
      </c>
      <c r="Q74" s="34"/>
      <c r="R74" s="34"/>
    </row>
    <row r="75" spans="1:22" hidden="1" x14ac:dyDescent="0.25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/>
      <c r="O75" s="14"/>
      <c r="P75" s="34">
        <f>+C75-Abril!C75</f>
        <v>0</v>
      </c>
      <c r="Q75" s="34"/>
      <c r="R75" s="34"/>
    </row>
    <row r="76" spans="1:22" s="3" customFormat="1" x14ac:dyDescent="0.25">
      <c r="A76" s="73" t="s">
        <v>24</v>
      </c>
      <c r="B76" s="73"/>
      <c r="C76" s="7">
        <f>SUM(C77:C80)</f>
        <v>4649070000</v>
      </c>
      <c r="D76" s="7">
        <f>SUM(D77:D80)</f>
        <v>0</v>
      </c>
      <c r="E76" s="7">
        <f t="shared" ref="E76" si="33">SUM(E77:E80)</f>
        <v>0</v>
      </c>
      <c r="F76" s="7">
        <f>SUM(F77:F80)</f>
        <v>4649070000.0000095</v>
      </c>
      <c r="G76" s="7">
        <f t="shared" ref="G76:M76" si="34">SUM(G77:G80)</f>
        <v>0</v>
      </c>
      <c r="H76" s="7">
        <f t="shared" si="34"/>
        <v>108000000</v>
      </c>
      <c r="I76" s="7">
        <f t="shared" si="34"/>
        <v>4541070000.0000095</v>
      </c>
      <c r="J76" s="7">
        <f t="shared" si="34"/>
        <v>27827661</v>
      </c>
      <c r="K76" s="7">
        <f t="shared" si="34"/>
        <v>27827661</v>
      </c>
      <c r="L76" s="7">
        <f t="shared" si="34"/>
        <v>27827661</v>
      </c>
      <c r="M76" s="7">
        <f t="shared" si="34"/>
        <v>27827661</v>
      </c>
      <c r="N76" s="8">
        <f t="shared" si="2"/>
        <v>5.9856403538772144E-3</v>
      </c>
      <c r="O76" s="9">
        <f t="shared" si="3"/>
        <v>5.9856403538772144E-3</v>
      </c>
      <c r="P76" s="34">
        <f>+C76-Abril!C76</f>
        <v>0</v>
      </c>
      <c r="Q76" s="34"/>
      <c r="R76" s="34"/>
      <c r="S76" s="20"/>
      <c r="T76" s="20"/>
      <c r="U76" s="20"/>
      <c r="V76" s="20"/>
    </row>
    <row r="77" spans="1:22" x14ac:dyDescent="0.25">
      <c r="A77" s="22" t="s">
        <v>102</v>
      </c>
      <c r="B77" s="23" t="s">
        <v>104</v>
      </c>
      <c r="C77" s="29">
        <v>3783070000</v>
      </c>
      <c r="D77" s="29">
        <v>0</v>
      </c>
      <c r="E77" s="29">
        <v>0</v>
      </c>
      <c r="F77" s="30">
        <f>+C77+D77-E77+0.00001</f>
        <v>3783070000.00001</v>
      </c>
      <c r="G77" s="29">
        <v>0</v>
      </c>
      <c r="H77" s="29">
        <v>0</v>
      </c>
      <c r="I77" s="30">
        <f t="shared" ref="I77:I80" si="35">+F77-G77-H77</f>
        <v>3783070000.00001</v>
      </c>
      <c r="J77" s="29">
        <v>0</v>
      </c>
      <c r="K77" s="29">
        <v>0</v>
      </c>
      <c r="L77" s="29">
        <v>0</v>
      </c>
      <c r="M77" s="29">
        <v>0</v>
      </c>
      <c r="N77" s="31">
        <f t="shared" si="2"/>
        <v>0</v>
      </c>
      <c r="O77" s="31">
        <f t="shared" si="3"/>
        <v>0</v>
      </c>
      <c r="P77" s="34">
        <f>+C77-Abril!C77</f>
        <v>0</v>
      </c>
      <c r="Q77" s="34"/>
      <c r="R77" s="34"/>
    </row>
    <row r="78" spans="1:22" x14ac:dyDescent="0.25">
      <c r="A78" s="10" t="s">
        <v>118</v>
      </c>
      <c r="B78" s="11" t="s">
        <v>120</v>
      </c>
      <c r="C78" s="12">
        <f>+datos!Q56</f>
        <v>78000000</v>
      </c>
      <c r="D78" s="12">
        <f>+datos!R56</f>
        <v>0</v>
      </c>
      <c r="E78" s="12">
        <f>+datos!S56</f>
        <v>0</v>
      </c>
      <c r="F78" s="12">
        <f>+datos!T56</f>
        <v>78000000</v>
      </c>
      <c r="G78" s="12">
        <f>+datos!U56</f>
        <v>0</v>
      </c>
      <c r="H78" s="12">
        <f>+datos!V56</f>
        <v>78000000</v>
      </c>
      <c r="I78" s="12">
        <f>+datos!W56</f>
        <v>0</v>
      </c>
      <c r="J78" s="12">
        <f>+datos!X56</f>
        <v>27497441</v>
      </c>
      <c r="K78" s="12">
        <f>+datos!Y56</f>
        <v>27497441</v>
      </c>
      <c r="L78" s="12">
        <f>+datos!Z56</f>
        <v>27497441</v>
      </c>
      <c r="M78" s="12">
        <f>+datos!AA56</f>
        <v>27497441</v>
      </c>
      <c r="N78" s="14">
        <f t="shared" si="2"/>
        <v>0.35253129487179485</v>
      </c>
      <c r="O78" s="14">
        <f t="shared" si="3"/>
        <v>0.35253129487179485</v>
      </c>
      <c r="P78" s="34">
        <f>+C78-Abril!C78</f>
        <v>0</v>
      </c>
      <c r="Q78" s="34" t="b">
        <f>+A78=datos!C55</f>
        <v>0</v>
      </c>
      <c r="R78" s="34"/>
    </row>
    <row r="79" spans="1:22" ht="22.5" x14ac:dyDescent="0.25">
      <c r="A79" s="10" t="s">
        <v>119</v>
      </c>
      <c r="B79" s="11" t="s">
        <v>121</v>
      </c>
      <c r="C79" s="12">
        <f>+datos!Q57</f>
        <v>30000000</v>
      </c>
      <c r="D79" s="12">
        <f>+datos!R57</f>
        <v>0</v>
      </c>
      <c r="E79" s="12">
        <f>+datos!S57</f>
        <v>0</v>
      </c>
      <c r="F79" s="12">
        <f>+datos!T57</f>
        <v>30000000</v>
      </c>
      <c r="G79" s="12">
        <f>+datos!U57</f>
        <v>0</v>
      </c>
      <c r="H79" s="12">
        <f>+datos!V57</f>
        <v>30000000</v>
      </c>
      <c r="I79" s="12">
        <f>+datos!W57</f>
        <v>0</v>
      </c>
      <c r="J79" s="12">
        <f>+datos!X57</f>
        <v>330220</v>
      </c>
      <c r="K79" s="12">
        <f>+datos!Y57</f>
        <v>330220</v>
      </c>
      <c r="L79" s="12">
        <f>+datos!Z57</f>
        <v>330220</v>
      </c>
      <c r="M79" s="12">
        <f>+datos!AA57</f>
        <v>330220</v>
      </c>
      <c r="N79" s="14">
        <f t="shared" si="2"/>
        <v>1.1007333333333333E-2</v>
      </c>
      <c r="O79" s="14">
        <f t="shared" si="3"/>
        <v>1.1007333333333333E-2</v>
      </c>
      <c r="P79" s="34">
        <f>+C79-Abril!C79</f>
        <v>0</v>
      </c>
      <c r="Q79" s="34" t="b">
        <f>+A79=datos!C56</f>
        <v>0</v>
      </c>
      <c r="R79" s="34"/>
    </row>
    <row r="80" spans="1:22" x14ac:dyDescent="0.25">
      <c r="A80" s="10" t="s">
        <v>103</v>
      </c>
      <c r="B80" s="11" t="s">
        <v>105</v>
      </c>
      <c r="C80" s="12">
        <v>758000000</v>
      </c>
      <c r="D80" s="12">
        <v>0</v>
      </c>
      <c r="E80" s="12">
        <v>0</v>
      </c>
      <c r="F80" s="13">
        <f t="shared" ref="F80" si="36">+C80+D80-E80</f>
        <v>758000000</v>
      </c>
      <c r="G80" s="12">
        <v>0</v>
      </c>
      <c r="H80" s="12">
        <v>0</v>
      </c>
      <c r="I80" s="13">
        <f t="shared" si="35"/>
        <v>758000000</v>
      </c>
      <c r="J80" s="12">
        <v>0</v>
      </c>
      <c r="K80" s="12">
        <v>0</v>
      </c>
      <c r="L80" s="12">
        <v>0</v>
      </c>
      <c r="M80" s="12">
        <v>0</v>
      </c>
      <c r="N80" s="14">
        <f t="shared" si="2"/>
        <v>0</v>
      </c>
      <c r="O80" s="14">
        <f t="shared" si="3"/>
        <v>0</v>
      </c>
      <c r="P80" s="34">
        <f>+C80-Abril!C80</f>
        <v>0</v>
      </c>
      <c r="Q80" s="34" t="b">
        <f>+A80=datos!C57</f>
        <v>0</v>
      </c>
      <c r="R80" s="34"/>
    </row>
    <row r="81" spans="1:22" s="3" customFormat="1" x14ac:dyDescent="0.25">
      <c r="A81" s="73" t="s">
        <v>25</v>
      </c>
      <c r="B81" s="73"/>
      <c r="C81" s="7">
        <f>+C82+C86</f>
        <v>80000000</v>
      </c>
      <c r="D81" s="7">
        <f t="shared" ref="D81:M81" si="37">+D82+D86</f>
        <v>0</v>
      </c>
      <c r="E81" s="7">
        <f t="shared" si="37"/>
        <v>0</v>
      </c>
      <c r="F81" s="7">
        <f t="shared" si="37"/>
        <v>80000000</v>
      </c>
      <c r="G81" s="7">
        <f t="shared" si="37"/>
        <v>0</v>
      </c>
      <c r="H81" s="7">
        <f t="shared" si="37"/>
        <v>11973000</v>
      </c>
      <c r="I81" s="7">
        <f t="shared" si="37"/>
        <v>68027000</v>
      </c>
      <c r="J81" s="7">
        <f t="shared" si="37"/>
        <v>11973000</v>
      </c>
      <c r="K81" s="7">
        <f t="shared" si="37"/>
        <v>11973000</v>
      </c>
      <c r="L81" s="7">
        <f t="shared" si="37"/>
        <v>11973000</v>
      </c>
      <c r="M81" s="7">
        <f t="shared" si="37"/>
        <v>11973000</v>
      </c>
      <c r="N81" s="8">
        <f t="shared" si="2"/>
        <v>0.1496625</v>
      </c>
      <c r="O81" s="9">
        <f t="shared" si="3"/>
        <v>0.1496625</v>
      </c>
      <c r="P81" s="34">
        <f>+C81-Abril!C81</f>
        <v>0</v>
      </c>
      <c r="Q81" s="34"/>
      <c r="R81" s="34"/>
      <c r="S81" s="20"/>
      <c r="T81" s="20"/>
      <c r="U81" s="20"/>
      <c r="V81" s="20"/>
    </row>
    <row r="82" spans="1:22" s="20" customFormat="1" ht="11.25" x14ac:dyDescent="0.25">
      <c r="A82" s="15" t="s">
        <v>106</v>
      </c>
      <c r="B82" s="16" t="s">
        <v>107</v>
      </c>
      <c r="C82" s="17">
        <f>+C83</f>
        <v>20000000</v>
      </c>
      <c r="D82" s="17">
        <f t="shared" ref="D82:E82" si="38">+D83</f>
        <v>0</v>
      </c>
      <c r="E82" s="17">
        <f t="shared" si="38"/>
        <v>0</v>
      </c>
      <c r="F82" s="18">
        <f t="shared" ref="F82:F83" si="39">+C82+D82-E82</f>
        <v>20000000</v>
      </c>
      <c r="G82" s="17">
        <f t="shared" ref="G82:H82" si="40">+G83</f>
        <v>0</v>
      </c>
      <c r="H82" s="17">
        <f t="shared" si="40"/>
        <v>11973000</v>
      </c>
      <c r="I82" s="18">
        <f t="shared" ref="I82:I83" si="41">+F82-G82-H82</f>
        <v>8027000</v>
      </c>
      <c r="J82" s="17">
        <f t="shared" ref="J82:M82" si="42">+J83</f>
        <v>11973000</v>
      </c>
      <c r="K82" s="17">
        <f t="shared" si="42"/>
        <v>11973000</v>
      </c>
      <c r="L82" s="17">
        <f t="shared" si="42"/>
        <v>11973000</v>
      </c>
      <c r="M82" s="17">
        <f t="shared" si="42"/>
        <v>11973000</v>
      </c>
      <c r="N82" s="19">
        <f t="shared" si="2"/>
        <v>0.59865000000000002</v>
      </c>
      <c r="O82" s="19">
        <f t="shared" si="3"/>
        <v>0.59865000000000002</v>
      </c>
      <c r="P82" s="34">
        <f>+C82-Abril!C82</f>
        <v>0</v>
      </c>
      <c r="Q82" s="34"/>
      <c r="R82" s="34"/>
    </row>
    <row r="83" spans="1:22" s="20" customFormat="1" ht="11.25" x14ac:dyDescent="0.25">
      <c r="A83" s="15" t="s">
        <v>108</v>
      </c>
      <c r="B83" s="16" t="s">
        <v>109</v>
      </c>
      <c r="C83" s="17">
        <f>SUM(C84:C85)</f>
        <v>20000000</v>
      </c>
      <c r="D83" s="17">
        <f t="shared" ref="D83:E83" si="43">SUM(D84:D85)</f>
        <v>0</v>
      </c>
      <c r="E83" s="17">
        <f t="shared" si="43"/>
        <v>0</v>
      </c>
      <c r="F83" s="18">
        <f t="shared" si="39"/>
        <v>20000000</v>
      </c>
      <c r="G83" s="17">
        <f t="shared" ref="G83:H83" si="44">SUM(G84:G85)</f>
        <v>0</v>
      </c>
      <c r="H83" s="17">
        <f t="shared" si="44"/>
        <v>11973000</v>
      </c>
      <c r="I83" s="18">
        <f t="shared" si="41"/>
        <v>8027000</v>
      </c>
      <c r="J83" s="17">
        <f t="shared" ref="J83:M83" si="45">SUM(J84:J85)</f>
        <v>11973000</v>
      </c>
      <c r="K83" s="17">
        <f t="shared" si="45"/>
        <v>11973000</v>
      </c>
      <c r="L83" s="17">
        <f t="shared" si="45"/>
        <v>11973000</v>
      </c>
      <c r="M83" s="17">
        <f t="shared" si="45"/>
        <v>11973000</v>
      </c>
      <c r="N83" s="19">
        <f t="shared" si="2"/>
        <v>0.59865000000000002</v>
      </c>
      <c r="O83" s="19">
        <f t="shared" si="3"/>
        <v>0.59865000000000002</v>
      </c>
      <c r="P83" s="34">
        <f>+C83-Abril!C83</f>
        <v>0</v>
      </c>
      <c r="Q83" s="34"/>
      <c r="R83" s="34"/>
    </row>
    <row r="84" spans="1:22" s="20" customFormat="1" ht="11.25" x14ac:dyDescent="0.25">
      <c r="A84" s="10" t="s">
        <v>110</v>
      </c>
      <c r="B84" s="11" t="s">
        <v>112</v>
      </c>
      <c r="C84" s="12">
        <f>+datos!Q58</f>
        <v>15000000</v>
      </c>
      <c r="D84" s="12">
        <f>+datos!R58</f>
        <v>0</v>
      </c>
      <c r="E84" s="12">
        <f>+datos!S58</f>
        <v>0</v>
      </c>
      <c r="F84" s="12">
        <f>+datos!T58</f>
        <v>15000000</v>
      </c>
      <c r="G84" s="12">
        <f>+datos!U58</f>
        <v>0</v>
      </c>
      <c r="H84" s="12">
        <f>+datos!V58</f>
        <v>11973000</v>
      </c>
      <c r="I84" s="12">
        <f>+datos!W58</f>
        <v>3027000</v>
      </c>
      <c r="J84" s="12">
        <f>+datos!X58</f>
        <v>11973000</v>
      </c>
      <c r="K84" s="12">
        <f>+datos!Y58</f>
        <v>11973000</v>
      </c>
      <c r="L84" s="12">
        <f>+datos!Z58</f>
        <v>11973000</v>
      </c>
      <c r="M84" s="12">
        <f>+datos!AA58</f>
        <v>11973000</v>
      </c>
      <c r="N84" s="14">
        <f t="shared" si="2"/>
        <v>0.79820000000000002</v>
      </c>
      <c r="O84" s="14">
        <f t="shared" si="3"/>
        <v>0.79820000000000002</v>
      </c>
      <c r="P84" s="34">
        <f>+C84-Abril!C84</f>
        <v>0</v>
      </c>
      <c r="Q84" s="34" t="b">
        <f>+A84=datos!C57</f>
        <v>0</v>
      </c>
      <c r="R84" s="34"/>
    </row>
    <row r="85" spans="1:22" s="20" customFormat="1" ht="11.25" x14ac:dyDescent="0.25">
      <c r="A85" s="10" t="s">
        <v>111</v>
      </c>
      <c r="B85" s="11" t="s">
        <v>113</v>
      </c>
      <c r="C85" s="12">
        <f>+datos!Q59</f>
        <v>5000000</v>
      </c>
      <c r="D85" s="12">
        <f>+datos!R59</f>
        <v>0</v>
      </c>
      <c r="E85" s="12">
        <f>+datos!S59</f>
        <v>0</v>
      </c>
      <c r="F85" s="12">
        <f>+datos!T59</f>
        <v>5000000</v>
      </c>
      <c r="G85" s="12">
        <f>+datos!U59</f>
        <v>0</v>
      </c>
      <c r="H85" s="12">
        <f>+datos!V59</f>
        <v>0</v>
      </c>
      <c r="I85" s="12">
        <f>+datos!W59</f>
        <v>5000000</v>
      </c>
      <c r="J85" s="12">
        <f>+datos!X59</f>
        <v>0</v>
      </c>
      <c r="K85" s="12">
        <f>+datos!Y59</f>
        <v>0</v>
      </c>
      <c r="L85" s="12">
        <f>+datos!Z59</f>
        <v>0</v>
      </c>
      <c r="M85" s="12">
        <f>+datos!AA59</f>
        <v>0</v>
      </c>
      <c r="N85" s="14">
        <f t="shared" si="2"/>
        <v>0</v>
      </c>
      <c r="O85" s="14">
        <f t="shared" si="3"/>
        <v>0</v>
      </c>
      <c r="P85" s="34">
        <f>+C85-Abril!C85</f>
        <v>0</v>
      </c>
      <c r="Q85" s="34" t="b">
        <f>+A85=datos!C58</f>
        <v>0</v>
      </c>
      <c r="R85" s="34"/>
    </row>
    <row r="86" spans="1:22" s="20" customFormat="1" ht="11.25" x14ac:dyDescent="0.25">
      <c r="A86" s="15" t="s">
        <v>114</v>
      </c>
      <c r="B86" s="21" t="s">
        <v>115</v>
      </c>
      <c r="C86" s="32">
        <v>60000000</v>
      </c>
      <c r="D86" s="32">
        <v>0</v>
      </c>
      <c r="E86" s="32">
        <v>0</v>
      </c>
      <c r="F86" s="33">
        <f t="shared" si="17"/>
        <v>60000000</v>
      </c>
      <c r="G86" s="17">
        <v>0</v>
      </c>
      <c r="H86" s="17">
        <v>0</v>
      </c>
      <c r="I86" s="18">
        <f t="shared" ref="I86" si="46">+F86-G86-H86</f>
        <v>60000000</v>
      </c>
      <c r="J86" s="17">
        <v>0</v>
      </c>
      <c r="K86" s="17">
        <v>0</v>
      </c>
      <c r="L86" s="17">
        <v>0</v>
      </c>
      <c r="M86" s="17">
        <v>0</v>
      </c>
      <c r="N86" s="19">
        <f t="shared" si="2"/>
        <v>0</v>
      </c>
      <c r="O86" s="19">
        <f t="shared" si="3"/>
        <v>0</v>
      </c>
      <c r="P86" s="34">
        <f>+C86-Abril!C86</f>
        <v>0</v>
      </c>
      <c r="Q86" s="34"/>
      <c r="R86" s="34"/>
    </row>
    <row r="87" spans="1:22" s="20" customFormat="1" ht="12.75" x14ac:dyDescent="0.25">
      <c r="A87" s="74" t="s">
        <v>21</v>
      </c>
      <c r="B87" s="74"/>
      <c r="C87" s="7">
        <f t="shared" ref="C87:M87" si="47">+C88+C90+C94+C97+C102+C105</f>
        <v>21283374779</v>
      </c>
      <c r="D87" s="7">
        <f t="shared" si="47"/>
        <v>234745370</v>
      </c>
      <c r="E87" s="7">
        <f t="shared" si="47"/>
        <v>234745370</v>
      </c>
      <c r="F87" s="7">
        <f t="shared" si="47"/>
        <v>21283374779</v>
      </c>
      <c r="G87" s="7">
        <f t="shared" si="47"/>
        <v>0</v>
      </c>
      <c r="H87" s="7">
        <f t="shared" si="47"/>
        <v>13060579873.07</v>
      </c>
      <c r="I87" s="7">
        <f t="shared" si="47"/>
        <v>8222794905.9299994</v>
      </c>
      <c r="J87" s="7">
        <f t="shared" si="47"/>
        <v>10135252854.07</v>
      </c>
      <c r="K87" s="7">
        <f t="shared" si="47"/>
        <v>1134036781.02</v>
      </c>
      <c r="L87" s="7">
        <f t="shared" si="47"/>
        <v>1134036781.02</v>
      </c>
      <c r="M87" s="7">
        <f t="shared" si="47"/>
        <v>1131592867.02</v>
      </c>
      <c r="N87" s="8">
        <f t="shared" si="2"/>
        <v>0.47620515821909543</v>
      </c>
      <c r="O87" s="9">
        <f t="shared" si="3"/>
        <v>5.328275204451776E-2</v>
      </c>
      <c r="P87" s="34">
        <f>+C87-Abril!C87</f>
        <v>0</v>
      </c>
      <c r="Q87" s="34">
        <f>+C87-Noviembre!C85</f>
        <v>13283374779</v>
      </c>
      <c r="R87" s="34"/>
    </row>
    <row r="88" spans="1:22" s="20" customFormat="1" ht="22.5" x14ac:dyDescent="0.25">
      <c r="A88" s="15" t="s">
        <v>26</v>
      </c>
      <c r="B88" s="16" t="s">
        <v>32</v>
      </c>
      <c r="C88" s="17">
        <f>+C89</f>
        <v>530450000</v>
      </c>
      <c r="D88" s="17">
        <f t="shared" ref="D88:M88" si="48">+D89</f>
        <v>0</v>
      </c>
      <c r="E88" s="17">
        <f t="shared" si="48"/>
        <v>0</v>
      </c>
      <c r="F88" s="17">
        <f t="shared" si="48"/>
        <v>530450000</v>
      </c>
      <c r="G88" s="17">
        <f t="shared" si="48"/>
        <v>0</v>
      </c>
      <c r="H88" s="17">
        <f t="shared" si="48"/>
        <v>530450000</v>
      </c>
      <c r="I88" s="17">
        <f t="shared" si="48"/>
        <v>0</v>
      </c>
      <c r="J88" s="17">
        <f t="shared" si="48"/>
        <v>0</v>
      </c>
      <c r="K88" s="17">
        <f t="shared" si="48"/>
        <v>0</v>
      </c>
      <c r="L88" s="17">
        <f t="shared" si="48"/>
        <v>0</v>
      </c>
      <c r="M88" s="17">
        <f t="shared" si="48"/>
        <v>0</v>
      </c>
      <c r="N88" s="19">
        <f t="shared" si="2"/>
        <v>0</v>
      </c>
      <c r="O88" s="19">
        <f t="shared" si="3"/>
        <v>0</v>
      </c>
      <c r="P88" s="34">
        <f>+C88-Abril!C88</f>
        <v>0</v>
      </c>
      <c r="Q88" s="34">
        <f>+C88-Noviembre!C86</f>
        <v>15450000</v>
      </c>
      <c r="R88" s="34"/>
    </row>
    <row r="89" spans="1:22" s="20" customFormat="1" ht="22.5" x14ac:dyDescent="0.25">
      <c r="A89" s="24" t="s">
        <v>313</v>
      </c>
      <c r="B89" s="11" t="s">
        <v>135</v>
      </c>
      <c r="C89" s="12">
        <f>+datos!Q60</f>
        <v>530450000</v>
      </c>
      <c r="D89" s="12">
        <f>+datos!R60</f>
        <v>0</v>
      </c>
      <c r="E89" s="12">
        <f>+datos!S60</f>
        <v>0</v>
      </c>
      <c r="F89" s="12">
        <f>+datos!T60</f>
        <v>530450000</v>
      </c>
      <c r="G89" s="12">
        <f>+datos!U60</f>
        <v>0</v>
      </c>
      <c r="H89" s="12">
        <f>+datos!V60</f>
        <v>530450000</v>
      </c>
      <c r="I89" s="12">
        <f>+datos!W60</f>
        <v>0</v>
      </c>
      <c r="J89" s="12">
        <f>+datos!X60</f>
        <v>0</v>
      </c>
      <c r="K89" s="12">
        <f>+datos!Y60</f>
        <v>0</v>
      </c>
      <c r="L89" s="12">
        <f>+datos!Z60</f>
        <v>0</v>
      </c>
      <c r="M89" s="12">
        <f>+datos!AA60</f>
        <v>0</v>
      </c>
      <c r="N89" s="14">
        <f t="shared" si="2"/>
        <v>0</v>
      </c>
      <c r="O89" s="14">
        <f t="shared" si="3"/>
        <v>0</v>
      </c>
      <c r="P89" s="34">
        <f>+C89-Abril!C89</f>
        <v>0</v>
      </c>
      <c r="Q89" s="34">
        <f>+C89-Noviembre!C87</f>
        <v>15450000</v>
      </c>
      <c r="R89" s="34"/>
    </row>
    <row r="90" spans="1:22" s="20" customFormat="1" ht="33.75" x14ac:dyDescent="0.25">
      <c r="A90" s="25" t="s">
        <v>27</v>
      </c>
      <c r="B90" s="16" t="s">
        <v>33</v>
      </c>
      <c r="C90" s="17">
        <f>SUM(C91:C93)</f>
        <v>232000000</v>
      </c>
      <c r="D90" s="17">
        <f t="shared" ref="D90:M90" si="49">SUM(D91:D93)</f>
        <v>0</v>
      </c>
      <c r="E90" s="17">
        <f t="shared" si="49"/>
        <v>0</v>
      </c>
      <c r="F90" s="17">
        <f t="shared" si="49"/>
        <v>232000000</v>
      </c>
      <c r="G90" s="17">
        <f t="shared" si="49"/>
        <v>0</v>
      </c>
      <c r="H90" s="17">
        <f t="shared" si="49"/>
        <v>209920861</v>
      </c>
      <c r="I90" s="17">
        <f t="shared" si="49"/>
        <v>22079139</v>
      </c>
      <c r="J90" s="17">
        <f t="shared" si="49"/>
        <v>28450800</v>
      </c>
      <c r="K90" s="17">
        <f t="shared" si="49"/>
        <v>0</v>
      </c>
      <c r="L90" s="17">
        <f t="shared" si="49"/>
        <v>0</v>
      </c>
      <c r="M90" s="17">
        <f t="shared" si="49"/>
        <v>0</v>
      </c>
      <c r="N90" s="19">
        <f t="shared" si="2"/>
        <v>0.12263275862068966</v>
      </c>
      <c r="O90" s="19">
        <f t="shared" si="3"/>
        <v>0</v>
      </c>
      <c r="P90" s="34">
        <f>+C90-Abril!C90</f>
        <v>0</v>
      </c>
      <c r="Q90" s="34">
        <f>+C90-Noviembre!C88</f>
        <v>-313060000</v>
      </c>
      <c r="R90" s="34"/>
    </row>
    <row r="91" spans="1:22" s="20" customFormat="1" ht="22.5" x14ac:dyDescent="0.25">
      <c r="A91" s="24" t="s">
        <v>132</v>
      </c>
      <c r="B91" s="11" t="s">
        <v>134</v>
      </c>
      <c r="C91" s="12">
        <f>+datos!Q61</f>
        <v>232000000</v>
      </c>
      <c r="D91" s="12">
        <f>+datos!R61</f>
        <v>0</v>
      </c>
      <c r="E91" s="12">
        <f>+datos!S61</f>
        <v>0</v>
      </c>
      <c r="F91" s="12">
        <f>+datos!T61</f>
        <v>232000000</v>
      </c>
      <c r="G91" s="12">
        <f>+datos!U61</f>
        <v>0</v>
      </c>
      <c r="H91" s="12">
        <f>+datos!V61</f>
        <v>209920861</v>
      </c>
      <c r="I91" s="12">
        <f>+datos!W61</f>
        <v>22079139</v>
      </c>
      <c r="J91" s="12">
        <f>+datos!X61</f>
        <v>28450800</v>
      </c>
      <c r="K91" s="12">
        <f>+datos!Y61</f>
        <v>0</v>
      </c>
      <c r="L91" s="12">
        <f>+datos!Z61</f>
        <v>0</v>
      </c>
      <c r="M91" s="12">
        <f>+datos!AA61</f>
        <v>0</v>
      </c>
      <c r="N91" s="14">
        <f t="shared" si="2"/>
        <v>0.12263275862068966</v>
      </c>
      <c r="O91" s="14">
        <f t="shared" si="3"/>
        <v>0</v>
      </c>
      <c r="P91" s="34">
        <f>+C91-Abril!C91</f>
        <v>0</v>
      </c>
      <c r="Q91" s="34">
        <f>+C91-Noviembre!C89</f>
        <v>-213060000</v>
      </c>
      <c r="R91" s="34"/>
    </row>
    <row r="92" spans="1:22" s="20" customFormat="1" ht="22.5" hidden="1" x14ac:dyDescent="0.25">
      <c r="A92" s="24" t="s">
        <v>133</v>
      </c>
      <c r="B92" s="11" t="s">
        <v>135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4">
        <f t="shared" ref="N92:N94" si="50">+IF(F92=0,0,J92/F92)</f>
        <v>0</v>
      </c>
      <c r="O92" s="14">
        <f t="shared" ref="O92:O94" si="51">+IF(F92=0,0,K92/F92)</f>
        <v>0</v>
      </c>
      <c r="P92" s="34">
        <f>+C92-Abril!C92</f>
        <v>0</v>
      </c>
      <c r="Q92" s="34">
        <f>+C92-Noviembre!C90</f>
        <v>-100000000</v>
      </c>
      <c r="R92" s="34"/>
    </row>
    <row r="93" spans="1:22" s="20" customFormat="1" ht="11.25" hidden="1" x14ac:dyDescent="0.25">
      <c r="A93" s="24"/>
      <c r="B93" s="11"/>
      <c r="C93" s="12"/>
      <c r="D93" s="12"/>
      <c r="E93" s="12"/>
      <c r="F93" s="30"/>
      <c r="G93" s="12"/>
      <c r="H93" s="12"/>
      <c r="I93" s="13"/>
      <c r="J93" s="12"/>
      <c r="K93" s="12"/>
      <c r="L93" s="12"/>
      <c r="M93" s="12"/>
      <c r="N93" s="14"/>
      <c r="O93" s="14"/>
      <c r="P93" s="34">
        <f>+C93-Abril!C93</f>
        <v>0</v>
      </c>
      <c r="Q93" s="34">
        <f>+C93-Noviembre!C91</f>
        <v>0</v>
      </c>
      <c r="R93" s="34"/>
    </row>
    <row r="94" spans="1:22" s="20" customFormat="1" ht="67.5" x14ac:dyDescent="0.25">
      <c r="A94" s="25" t="s">
        <v>28</v>
      </c>
      <c r="B94" s="16" t="s">
        <v>34</v>
      </c>
      <c r="C94" s="17">
        <f>SUM(C95:C96)</f>
        <v>3068510562</v>
      </c>
      <c r="D94" s="17">
        <f t="shared" ref="D94:M94" si="52">SUM(D95:D96)</f>
        <v>0</v>
      </c>
      <c r="E94" s="17">
        <f t="shared" si="52"/>
        <v>0</v>
      </c>
      <c r="F94" s="17">
        <f t="shared" si="52"/>
        <v>3068510562</v>
      </c>
      <c r="G94" s="17">
        <f t="shared" si="52"/>
        <v>0</v>
      </c>
      <c r="H94" s="17">
        <f t="shared" si="52"/>
        <v>1795484252.01</v>
      </c>
      <c r="I94" s="17">
        <f t="shared" si="52"/>
        <v>1273026309.99</v>
      </c>
      <c r="J94" s="17">
        <f t="shared" si="52"/>
        <v>1328434828.01</v>
      </c>
      <c r="K94" s="17">
        <f t="shared" si="52"/>
        <v>206105166</v>
      </c>
      <c r="L94" s="17">
        <f t="shared" si="52"/>
        <v>206105166</v>
      </c>
      <c r="M94" s="17">
        <f t="shared" si="52"/>
        <v>206105166</v>
      </c>
      <c r="N94" s="19">
        <f t="shared" si="50"/>
        <v>0.43292496511537182</v>
      </c>
      <c r="O94" s="19">
        <f t="shared" si="51"/>
        <v>6.7167820294437686E-2</v>
      </c>
      <c r="P94" s="34">
        <f>+C94-Abril!C94</f>
        <v>0</v>
      </c>
      <c r="Q94" s="34">
        <f>+C94-Noviembre!C92</f>
        <v>811887438</v>
      </c>
      <c r="R94" s="34"/>
    </row>
    <row r="95" spans="1:22" s="20" customFormat="1" ht="22.5" x14ac:dyDescent="0.25">
      <c r="A95" s="24" t="s">
        <v>137</v>
      </c>
      <c r="B95" s="11" t="s">
        <v>136</v>
      </c>
      <c r="C95" s="12">
        <f>+datos!Q62</f>
        <v>1775330624</v>
      </c>
      <c r="D95" s="12">
        <f>+datos!R62</f>
        <v>0</v>
      </c>
      <c r="E95" s="12">
        <f>+datos!S62</f>
        <v>0</v>
      </c>
      <c r="F95" s="12">
        <f>+datos!T62</f>
        <v>1775330624</v>
      </c>
      <c r="G95" s="12">
        <f>+datos!U62</f>
        <v>0</v>
      </c>
      <c r="H95" s="12">
        <f>+datos!V62</f>
        <v>1086461761.01</v>
      </c>
      <c r="I95" s="12">
        <f>+datos!W62</f>
        <v>688868862.99000001</v>
      </c>
      <c r="J95" s="12">
        <f>+datos!X62</f>
        <v>1044461761.01</v>
      </c>
      <c r="K95" s="12">
        <f>+datos!Y62</f>
        <v>137550599</v>
      </c>
      <c r="L95" s="12">
        <f>+datos!Z62</f>
        <v>137550599</v>
      </c>
      <c r="M95" s="12">
        <f>+datos!AA62</f>
        <v>137550599</v>
      </c>
      <c r="N95" s="14">
        <f>+IF(F96=0,0,J96/F96)</f>
        <v>0.21959284911207771</v>
      </c>
      <c r="O95" s="14">
        <f>+IF(F96=0,0,K96/F96)</f>
        <v>5.3012396021256555E-2</v>
      </c>
      <c r="P95" s="34">
        <f>+C95-Abril!C95</f>
        <v>0</v>
      </c>
      <c r="Q95" s="34">
        <f>+C95-Noviembre!C93</f>
        <v>194325625</v>
      </c>
      <c r="R95" s="34"/>
    </row>
    <row r="96" spans="1:22" s="20" customFormat="1" ht="22.5" x14ac:dyDescent="0.25">
      <c r="A96" s="24" t="s">
        <v>138</v>
      </c>
      <c r="B96" s="11" t="s">
        <v>139</v>
      </c>
      <c r="C96" s="12">
        <f>+datos!Q63</f>
        <v>1293179938</v>
      </c>
      <c r="D96" s="12">
        <f>+datos!R63</f>
        <v>0</v>
      </c>
      <c r="E96" s="12">
        <f>+datos!S63</f>
        <v>0</v>
      </c>
      <c r="F96" s="12">
        <f>+datos!T63</f>
        <v>1293179938</v>
      </c>
      <c r="G96" s="12">
        <f>+datos!U63</f>
        <v>0</v>
      </c>
      <c r="H96" s="12">
        <f>+datos!V63</f>
        <v>709022491</v>
      </c>
      <c r="I96" s="12">
        <f>+datos!W63</f>
        <v>584157447</v>
      </c>
      <c r="J96" s="12">
        <f>+datos!X63</f>
        <v>283973067</v>
      </c>
      <c r="K96" s="12">
        <f>+datos!Y63</f>
        <v>68554567</v>
      </c>
      <c r="L96" s="12">
        <f>+datos!Z63</f>
        <v>68554567</v>
      </c>
      <c r="M96" s="12">
        <f>+datos!AA63</f>
        <v>68554567</v>
      </c>
      <c r="N96" s="14">
        <f>+IF(F95=0,0,J95/F95)</f>
        <v>0.58831957658496403</v>
      </c>
      <c r="O96" s="14">
        <f>+IF(F95=0,0,K95/F95)</f>
        <v>7.7478863452535143E-2</v>
      </c>
      <c r="P96" s="34">
        <f>+C96-Abril!C96</f>
        <v>0</v>
      </c>
      <c r="Q96" s="34">
        <f>+C96-Noviembre!C94</f>
        <v>617561813</v>
      </c>
      <c r="R96" s="34"/>
    </row>
    <row r="97" spans="1:18" s="20" customFormat="1" ht="45" x14ac:dyDescent="0.25">
      <c r="A97" s="25" t="s">
        <v>29</v>
      </c>
      <c r="B97" s="16" t="s">
        <v>35</v>
      </c>
      <c r="C97" s="17">
        <f>SUM(C98:C101)</f>
        <v>15789028074</v>
      </c>
      <c r="D97" s="17">
        <f t="shared" ref="D97:M97" si="53">SUM(D98:D101)</f>
        <v>234745370</v>
      </c>
      <c r="E97" s="17">
        <f t="shared" si="53"/>
        <v>234745370</v>
      </c>
      <c r="F97" s="17">
        <f t="shared" si="53"/>
        <v>15789028074</v>
      </c>
      <c r="G97" s="17">
        <f t="shared" si="53"/>
        <v>0</v>
      </c>
      <c r="H97" s="17">
        <f t="shared" si="53"/>
        <v>9239512633</v>
      </c>
      <c r="I97" s="17">
        <f t="shared" si="53"/>
        <v>6549515441</v>
      </c>
      <c r="J97" s="17">
        <f t="shared" si="53"/>
        <v>7781907873</v>
      </c>
      <c r="K97" s="17">
        <f t="shared" si="53"/>
        <v>871219763</v>
      </c>
      <c r="L97" s="17">
        <f t="shared" si="53"/>
        <v>871219763</v>
      </c>
      <c r="M97" s="17">
        <f t="shared" si="53"/>
        <v>868775849</v>
      </c>
      <c r="N97" s="19">
        <f>+IF(F97=0,0,J97/F97)</f>
        <v>0.49286807500295537</v>
      </c>
      <c r="O97" s="19">
        <f>+IF(F97=0,0,K97/F97)</f>
        <v>5.5178808911908205E-2</v>
      </c>
      <c r="P97" s="34">
        <f>+C97-Abril!C97</f>
        <v>0</v>
      </c>
      <c r="Q97" s="34">
        <f>+C97-Noviembre!C95</f>
        <v>12174786676</v>
      </c>
      <c r="R97" s="34"/>
    </row>
    <row r="98" spans="1:18" s="20" customFormat="1" ht="22.5" x14ac:dyDescent="0.25">
      <c r="A98" s="24" t="s">
        <v>122</v>
      </c>
      <c r="B98" s="11" t="s">
        <v>126</v>
      </c>
      <c r="C98" s="12">
        <f>+datos!Q64</f>
        <v>12939917086</v>
      </c>
      <c r="D98" s="12">
        <f>+datos!R64</f>
        <v>58107168</v>
      </c>
      <c r="E98" s="12">
        <f>+datos!S64</f>
        <v>0</v>
      </c>
      <c r="F98" s="12">
        <f>+datos!T64</f>
        <v>12998024254</v>
      </c>
      <c r="G98" s="12">
        <f>+datos!U64</f>
        <v>0</v>
      </c>
      <c r="H98" s="12">
        <f>+datos!V64</f>
        <v>7323326599</v>
      </c>
      <c r="I98" s="12">
        <f>+datos!W64</f>
        <v>5674697655</v>
      </c>
      <c r="J98" s="12">
        <f>+datos!X64</f>
        <v>5977177668</v>
      </c>
      <c r="K98" s="12">
        <f>+datos!Y64</f>
        <v>504137727</v>
      </c>
      <c r="L98" s="12">
        <f>+datos!Z64</f>
        <v>504137727</v>
      </c>
      <c r="M98" s="12">
        <f>+datos!AA64</f>
        <v>504137727</v>
      </c>
      <c r="N98" s="14">
        <f>+IF(F98=0,0,J98/F98)</f>
        <v>0.45985278617714448</v>
      </c>
      <c r="O98" s="14">
        <f>+IF(F98=0,0,K98/F98)</f>
        <v>3.8785719825446326E-2</v>
      </c>
      <c r="P98" s="34">
        <f>+C98-Abril!C98</f>
        <v>0</v>
      </c>
      <c r="Q98" s="34">
        <f>+C98-Noviembre!C96</f>
        <v>11825559359</v>
      </c>
      <c r="R98" s="34"/>
    </row>
    <row r="99" spans="1:18" s="20" customFormat="1" ht="22.5" x14ac:dyDescent="0.25">
      <c r="A99" s="24" t="s">
        <v>123</v>
      </c>
      <c r="B99" s="11" t="s">
        <v>127</v>
      </c>
      <c r="C99" s="12">
        <f>+datos!Q65</f>
        <v>917280120</v>
      </c>
      <c r="D99" s="12">
        <f>+datos!R65</f>
        <v>0</v>
      </c>
      <c r="E99" s="12">
        <f>+datos!S65</f>
        <v>0</v>
      </c>
      <c r="F99" s="12">
        <f>+datos!T65</f>
        <v>917280120</v>
      </c>
      <c r="G99" s="12">
        <f>+datos!U65</f>
        <v>0</v>
      </c>
      <c r="H99" s="12">
        <f>+datos!V65</f>
        <v>606621133</v>
      </c>
      <c r="I99" s="12">
        <f>+datos!W65</f>
        <v>310658987</v>
      </c>
      <c r="J99" s="12">
        <f>+datos!X65</f>
        <v>521687804</v>
      </c>
      <c r="K99" s="12">
        <f>+datos!Y65</f>
        <v>143624460</v>
      </c>
      <c r="L99" s="12">
        <f>+datos!Z65</f>
        <v>143624460</v>
      </c>
      <c r="M99" s="12">
        <f>+datos!AA65</f>
        <v>141180546</v>
      </c>
      <c r="N99" s="14">
        <f>+IF(F100=0,0,J100/F100)</f>
        <v>0.65305520843346465</v>
      </c>
      <c r="O99" s="14">
        <f>+IF(F100=0,0,K100/F100)</f>
        <v>0.13620173667852223</v>
      </c>
      <c r="P99" s="34">
        <f>+C99-Abril!C99</f>
        <v>0</v>
      </c>
      <c r="Q99" s="34">
        <f>+C99-Noviembre!C97</f>
        <v>503280120</v>
      </c>
      <c r="R99" s="34"/>
    </row>
    <row r="100" spans="1:18" s="20" customFormat="1" ht="33.75" x14ac:dyDescent="0.25">
      <c r="A100" s="24" t="s">
        <v>124</v>
      </c>
      <c r="B100" s="11" t="s">
        <v>128</v>
      </c>
      <c r="C100" s="12">
        <f>+datos!Q66</f>
        <v>213474298</v>
      </c>
      <c r="D100" s="12">
        <f>+datos!R66</f>
        <v>176638202</v>
      </c>
      <c r="E100" s="12">
        <f>+datos!S66</f>
        <v>0</v>
      </c>
      <c r="F100" s="12">
        <f>+datos!T66</f>
        <v>390112500</v>
      </c>
      <c r="G100" s="12">
        <f>+datos!U66</f>
        <v>0</v>
      </c>
      <c r="H100" s="12">
        <f>+datos!V66</f>
        <v>281287500</v>
      </c>
      <c r="I100" s="12">
        <f>+datos!W66</f>
        <v>108825000</v>
      </c>
      <c r="J100" s="12">
        <f>+datos!X66</f>
        <v>254765000</v>
      </c>
      <c r="K100" s="12">
        <f>+datos!Y66</f>
        <v>53134000</v>
      </c>
      <c r="L100" s="12">
        <f>+datos!Z66</f>
        <v>53134000</v>
      </c>
      <c r="M100" s="12">
        <f>+datos!AA66</f>
        <v>53134000</v>
      </c>
      <c r="N100" s="14">
        <f>+IF(F101=0,0,J101/F101)</f>
        <v>0.69309088594100665</v>
      </c>
      <c r="O100" s="14">
        <f>+IF(F101=0,0,K101/F101)</f>
        <v>0.11480337705727754</v>
      </c>
      <c r="P100" s="34">
        <f>+C100-Abril!C100</f>
        <v>0</v>
      </c>
      <c r="Q100" s="34">
        <f>+C100-Noviembre!C98</f>
        <v>-14245702</v>
      </c>
      <c r="R100" s="34"/>
    </row>
    <row r="101" spans="1:18" s="20" customFormat="1" ht="22.5" x14ac:dyDescent="0.25">
      <c r="A101" s="24" t="s">
        <v>125</v>
      </c>
      <c r="B101" s="11" t="s">
        <v>129</v>
      </c>
      <c r="C101" s="12">
        <f>+datos!Q67</f>
        <v>1718356570</v>
      </c>
      <c r="D101" s="12">
        <f>+datos!R67</f>
        <v>0</v>
      </c>
      <c r="E101" s="12">
        <f>+datos!S67</f>
        <v>234745370</v>
      </c>
      <c r="F101" s="12">
        <f>+datos!T67</f>
        <v>1483611200</v>
      </c>
      <c r="G101" s="12">
        <f>+datos!U67</f>
        <v>0</v>
      </c>
      <c r="H101" s="12">
        <f>+datos!V67</f>
        <v>1028277401</v>
      </c>
      <c r="I101" s="12">
        <f>+datos!W67</f>
        <v>455333799</v>
      </c>
      <c r="J101" s="12">
        <f>+datos!X67</f>
        <v>1028277401</v>
      </c>
      <c r="K101" s="12">
        <f>+datos!Y67</f>
        <v>170323576</v>
      </c>
      <c r="L101" s="12">
        <f>+datos!Z67</f>
        <v>170323576</v>
      </c>
      <c r="M101" s="12">
        <f>+datos!AA67</f>
        <v>170323576</v>
      </c>
      <c r="N101" s="14">
        <f>+IF(F99=0,0,J99/F99)</f>
        <v>0.5687333592272773</v>
      </c>
      <c r="O101" s="14">
        <f>+IF(F99=0,0,K99/F99)</f>
        <v>0.15657644471789053</v>
      </c>
      <c r="P101" s="34">
        <f>+C101-Abril!C101</f>
        <v>0</v>
      </c>
      <c r="Q101" s="34">
        <f>+C101-Noviembre!C99</f>
        <v>-139807101</v>
      </c>
      <c r="R101" s="34"/>
    </row>
    <row r="102" spans="1:18" s="20" customFormat="1" ht="45" x14ac:dyDescent="0.25">
      <c r="A102" s="25" t="s">
        <v>30</v>
      </c>
      <c r="B102" s="16" t="s">
        <v>36</v>
      </c>
      <c r="C102" s="17">
        <f>SUM(C103:C104)</f>
        <v>762800000</v>
      </c>
      <c r="D102" s="17">
        <f t="shared" ref="D102:M102" si="54">SUM(D103:D104)</f>
        <v>0</v>
      </c>
      <c r="E102" s="17">
        <f t="shared" si="54"/>
        <v>0</v>
      </c>
      <c r="F102" s="17">
        <f t="shared" si="54"/>
        <v>762800000</v>
      </c>
      <c r="G102" s="17">
        <f t="shared" si="54"/>
        <v>0</v>
      </c>
      <c r="H102" s="17">
        <f t="shared" si="54"/>
        <v>640454126</v>
      </c>
      <c r="I102" s="17">
        <f t="shared" si="54"/>
        <v>122345874</v>
      </c>
      <c r="J102" s="17">
        <f t="shared" si="54"/>
        <v>573838262</v>
      </c>
      <c r="K102" s="17">
        <f t="shared" si="54"/>
        <v>12259333</v>
      </c>
      <c r="L102" s="17">
        <f t="shared" si="54"/>
        <v>12259333</v>
      </c>
      <c r="M102" s="17">
        <f t="shared" si="54"/>
        <v>12259333</v>
      </c>
      <c r="N102" s="19">
        <f>+IF(F102=0,0,J102/F102)</f>
        <v>0.75227879129522812</v>
      </c>
      <c r="O102" s="19">
        <f>+IF(F102=0,0,K102/F102)</f>
        <v>1.607149056109072E-2</v>
      </c>
      <c r="P102" s="34">
        <f>+C102-Abril!C102</f>
        <v>0</v>
      </c>
      <c r="Q102" s="34">
        <f>+C102-Noviembre!C100</f>
        <v>379480000</v>
      </c>
      <c r="R102" s="34"/>
    </row>
    <row r="103" spans="1:18" s="20" customFormat="1" ht="22.5" x14ac:dyDescent="0.25">
      <c r="A103" s="24" t="s">
        <v>141</v>
      </c>
      <c r="B103" s="11" t="s">
        <v>135</v>
      </c>
      <c r="C103" s="12">
        <f>+datos!Q68</f>
        <v>238000000</v>
      </c>
      <c r="D103" s="12">
        <f>+datos!R68</f>
        <v>0</v>
      </c>
      <c r="E103" s="12">
        <f>+datos!S68</f>
        <v>0</v>
      </c>
      <c r="F103" s="12">
        <f>+datos!T68</f>
        <v>238000000</v>
      </c>
      <c r="G103" s="12">
        <f>+datos!U68</f>
        <v>0</v>
      </c>
      <c r="H103" s="12">
        <f>+datos!V68</f>
        <v>129356864</v>
      </c>
      <c r="I103" s="12">
        <f>+datos!W68</f>
        <v>108643136</v>
      </c>
      <c r="J103" s="12">
        <f>+datos!X68</f>
        <v>62741000</v>
      </c>
      <c r="K103" s="12">
        <f>+datos!Y68</f>
        <v>12259333</v>
      </c>
      <c r="L103" s="12">
        <f>+datos!Z68</f>
        <v>12259333</v>
      </c>
      <c r="M103" s="12">
        <f>+datos!AA68</f>
        <v>12259333</v>
      </c>
      <c r="N103" s="14">
        <f>+IF(F104=0,0,J104/F104)</f>
        <v>0.97388959984756096</v>
      </c>
      <c r="O103" s="14">
        <f>+IF(F104=0,0,K104/F104)</f>
        <v>0</v>
      </c>
      <c r="P103" s="34">
        <f>+C103-Abril!C103</f>
        <v>0</v>
      </c>
      <c r="Q103" s="34">
        <f>+C103-Noviembre!C101</f>
        <v>-19000000</v>
      </c>
      <c r="R103" s="34"/>
    </row>
    <row r="104" spans="1:18" s="20" customFormat="1" ht="22.5" x14ac:dyDescent="0.25">
      <c r="A104" s="24" t="s">
        <v>140</v>
      </c>
      <c r="B104" s="11" t="s">
        <v>142</v>
      </c>
      <c r="C104" s="12">
        <f>+datos!Q69</f>
        <v>524800000</v>
      </c>
      <c r="D104" s="12">
        <f>+datos!R69</f>
        <v>0</v>
      </c>
      <c r="E104" s="12">
        <f>+datos!S69</f>
        <v>0</v>
      </c>
      <c r="F104" s="12">
        <f>+datos!T69</f>
        <v>524800000</v>
      </c>
      <c r="G104" s="12">
        <f>+datos!U69</f>
        <v>0</v>
      </c>
      <c r="H104" s="12">
        <f>+datos!V69</f>
        <v>511097262</v>
      </c>
      <c r="I104" s="12">
        <f>+datos!W69</f>
        <v>13702738</v>
      </c>
      <c r="J104" s="12">
        <f>+datos!X69</f>
        <v>511097262</v>
      </c>
      <c r="K104" s="12">
        <f>+datos!Y69</f>
        <v>0</v>
      </c>
      <c r="L104" s="12">
        <f>+datos!Z69</f>
        <v>0</v>
      </c>
      <c r="M104" s="12">
        <f>+datos!AA69</f>
        <v>0</v>
      </c>
      <c r="N104" s="14">
        <f>+IF(F103=0,0,J103/F103)</f>
        <v>0.26361764705882351</v>
      </c>
      <c r="O104" s="14">
        <f>+IF(F103=0,0,K103/F103)</f>
        <v>5.1509802521008403E-2</v>
      </c>
      <c r="P104" s="34">
        <f>+C104-Abril!C104</f>
        <v>0</v>
      </c>
      <c r="Q104" s="34">
        <f>+C104-Noviembre!C102</f>
        <v>398480000</v>
      </c>
      <c r="R104" s="34"/>
    </row>
    <row r="105" spans="1:18" s="20" customFormat="1" ht="33.75" x14ac:dyDescent="0.25">
      <c r="A105" s="25" t="s">
        <v>31</v>
      </c>
      <c r="B105" s="16" t="s">
        <v>37</v>
      </c>
      <c r="C105" s="17">
        <f>SUM(C106:C107)</f>
        <v>900586143</v>
      </c>
      <c r="D105" s="17">
        <f t="shared" ref="D105:M105" si="55">SUM(D106:D107)</f>
        <v>0</v>
      </c>
      <c r="E105" s="17">
        <f t="shared" si="55"/>
        <v>0</v>
      </c>
      <c r="F105" s="17">
        <f t="shared" si="55"/>
        <v>900586143</v>
      </c>
      <c r="G105" s="17">
        <f t="shared" si="55"/>
        <v>0</v>
      </c>
      <c r="H105" s="17">
        <f t="shared" si="55"/>
        <v>644758001.05999994</v>
      </c>
      <c r="I105" s="17">
        <f t="shared" si="55"/>
        <v>255828141.94</v>
      </c>
      <c r="J105" s="17">
        <f t="shared" si="55"/>
        <v>422621091.06</v>
      </c>
      <c r="K105" s="17">
        <f t="shared" si="55"/>
        <v>44452519.020000003</v>
      </c>
      <c r="L105" s="17">
        <f t="shared" si="55"/>
        <v>44452519.020000003</v>
      </c>
      <c r="M105" s="17">
        <f t="shared" si="55"/>
        <v>44452519.020000003</v>
      </c>
      <c r="N105" s="19">
        <f>+IF(F105=0,0,J105/F105)</f>
        <v>0.46927336640133049</v>
      </c>
      <c r="O105" s="19">
        <f>+IF(F105=0,0,K105/F105)</f>
        <v>4.9359541411464959E-2</v>
      </c>
      <c r="P105" s="34">
        <f>+C105-Abril!C105</f>
        <v>0</v>
      </c>
      <c r="Q105" s="34">
        <f>+C105-Noviembre!C103</f>
        <v>214830665</v>
      </c>
      <c r="R105" s="34"/>
    </row>
    <row r="106" spans="1:18" s="20" customFormat="1" ht="33.75" x14ac:dyDescent="0.25">
      <c r="A106" s="24" t="s">
        <v>144</v>
      </c>
      <c r="B106" s="11" t="s">
        <v>128</v>
      </c>
      <c r="C106" s="12">
        <f>+datos!Q70</f>
        <v>58018854</v>
      </c>
      <c r="D106" s="12">
        <f>+datos!R70</f>
        <v>0</v>
      </c>
      <c r="E106" s="12">
        <f>+datos!S70</f>
        <v>0</v>
      </c>
      <c r="F106" s="12">
        <f>+datos!T70</f>
        <v>58018854</v>
      </c>
      <c r="G106" s="12">
        <f>+datos!U70</f>
        <v>0</v>
      </c>
      <c r="H106" s="12">
        <f>+datos!V70</f>
        <v>58018854</v>
      </c>
      <c r="I106" s="12">
        <f>+datos!W70</f>
        <v>0</v>
      </c>
      <c r="J106" s="12">
        <f>+datos!X70</f>
        <v>0</v>
      </c>
      <c r="K106" s="12">
        <f>+datos!Y70</f>
        <v>0</v>
      </c>
      <c r="L106" s="12">
        <f>+datos!Z70</f>
        <v>0</v>
      </c>
      <c r="M106" s="12">
        <f>+datos!AA70</f>
        <v>0</v>
      </c>
      <c r="N106" s="14">
        <f>+IF(F107=0,0,J107/F107)</f>
        <v>0.50158734688310458</v>
      </c>
      <c r="O106" s="14">
        <f>+IF(F107=0,0,K107/F107)</f>
        <v>5.2758420128982721E-2</v>
      </c>
      <c r="P106" s="34">
        <f>+C106-Abril!C106</f>
        <v>0</v>
      </c>
      <c r="Q106" s="34">
        <f>+C106-Noviembre!C104</f>
        <v>1689870</v>
      </c>
      <c r="R106" s="34"/>
    </row>
    <row r="107" spans="1:18" s="20" customFormat="1" ht="22.5" x14ac:dyDescent="0.25">
      <c r="A107" s="24" t="s">
        <v>143</v>
      </c>
      <c r="B107" s="11" t="s">
        <v>142</v>
      </c>
      <c r="C107" s="12">
        <f>+datos!Q71</f>
        <v>842567289</v>
      </c>
      <c r="D107" s="12">
        <f>+datos!R71</f>
        <v>0</v>
      </c>
      <c r="E107" s="12">
        <f>+datos!S71</f>
        <v>0</v>
      </c>
      <c r="F107" s="12">
        <f>+datos!T71</f>
        <v>842567289</v>
      </c>
      <c r="G107" s="12">
        <f>+datos!U71</f>
        <v>0</v>
      </c>
      <c r="H107" s="12">
        <f>+datos!V71</f>
        <v>586739147.05999994</v>
      </c>
      <c r="I107" s="12">
        <f>+datos!W71</f>
        <v>255828141.94</v>
      </c>
      <c r="J107" s="12">
        <f>+datos!X71</f>
        <v>422621091.06</v>
      </c>
      <c r="K107" s="12">
        <f>+datos!Y71</f>
        <v>44452519.020000003</v>
      </c>
      <c r="L107" s="12">
        <f>+datos!Z71</f>
        <v>44452519.020000003</v>
      </c>
      <c r="M107" s="12">
        <f>+datos!AA71</f>
        <v>44452519.020000003</v>
      </c>
      <c r="N107" s="14">
        <f>+IF(F106=0,0,J106/F106)</f>
        <v>0</v>
      </c>
      <c r="O107" s="14">
        <f>+IF(F106=0,0,K106/F106)</f>
        <v>0</v>
      </c>
      <c r="P107" s="34">
        <f>+C107-Abril!C107</f>
        <v>0</v>
      </c>
      <c r="Q107" s="34">
        <f>+C107-Noviembre!C105</f>
        <v>213140795</v>
      </c>
      <c r="R107" s="34"/>
    </row>
    <row r="108" spans="1:18" s="20" customFormat="1" ht="12" x14ac:dyDescent="0.25">
      <c r="A108" s="74" t="s">
        <v>116</v>
      </c>
      <c r="B108" s="74" t="s">
        <v>0</v>
      </c>
      <c r="C108" s="6">
        <f t="shared" ref="C108:M108" si="56">+C5+C87</f>
        <v>53020812779</v>
      </c>
      <c r="D108" s="7">
        <f t="shared" si="56"/>
        <v>2652947490</v>
      </c>
      <c r="E108" s="7">
        <f t="shared" si="56"/>
        <v>2652947490</v>
      </c>
      <c r="F108" s="7">
        <f t="shared" si="56"/>
        <v>53020812779.000107</v>
      </c>
      <c r="G108" s="7">
        <f t="shared" si="56"/>
        <v>0</v>
      </c>
      <c r="H108" s="7">
        <f t="shared" si="56"/>
        <v>37845744364.099998</v>
      </c>
      <c r="I108" s="7">
        <f t="shared" si="56"/>
        <v>15175068414.90011</v>
      </c>
      <c r="J108" s="7">
        <f t="shared" si="56"/>
        <v>21577212151.809998</v>
      </c>
      <c r="K108" s="7">
        <f t="shared" si="56"/>
        <v>9685380910.6499996</v>
      </c>
      <c r="L108" s="7">
        <f t="shared" si="56"/>
        <v>9685380910.6499996</v>
      </c>
      <c r="M108" s="7">
        <f t="shared" si="56"/>
        <v>9681452743.6499996</v>
      </c>
      <c r="N108" s="8">
        <f>+IF(F108=0,0,J108/F108)</f>
        <v>0.40695740070503145</v>
      </c>
      <c r="O108" s="9">
        <f>+IF(F108=0,0,K108/F108)</f>
        <v>0.18267130213601851</v>
      </c>
      <c r="P108" s="34"/>
      <c r="Q108" s="34"/>
      <c r="R108" s="34"/>
    </row>
    <row r="109" spans="1:18" s="20" customFormat="1" x14ac:dyDescent="0.25">
      <c r="A109" s="4" t="s">
        <v>22</v>
      </c>
      <c r="B109" s="1"/>
      <c r="C109" s="35"/>
      <c r="D109" s="1"/>
      <c r="E109" s="64"/>
      <c r="F109" s="64"/>
      <c r="G109" s="1"/>
      <c r="H109" s="38"/>
      <c r="I109" s="1"/>
      <c r="J109" s="38"/>
      <c r="K109" s="1"/>
      <c r="L109" s="1"/>
      <c r="M109" s="1"/>
      <c r="N109" s="1"/>
      <c r="O109" s="1"/>
      <c r="P109" s="27"/>
      <c r="Q109" s="27"/>
      <c r="R109" s="27"/>
    </row>
  </sheetData>
  <mergeCells count="10">
    <mergeCell ref="A76:B76"/>
    <mergeCell ref="A81:B81"/>
    <mergeCell ref="A87:B87"/>
    <mergeCell ref="A108:B108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D260C-0AE3-4E27-8835-0F1C042D49F6}">
  <dimension ref="A1:V109"/>
  <sheetViews>
    <sheetView showGridLines="0" workbookViewId="0">
      <pane xSplit="1" ySplit="4" topLeftCell="D5" activePane="bottomRight" state="frozen"/>
      <selection activeCell="A72" sqref="A72"/>
      <selection pane="topRight" activeCell="A72" sqref="A72"/>
      <selection pane="bottomLeft" activeCell="A72" sqref="A72"/>
      <selection pane="bottomRight" activeCell="F17" sqref="F17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5.28515625" style="1" customWidth="1"/>
    <col min="7" max="7" width="14.140625" style="1" customWidth="1"/>
    <col min="8" max="8" width="16" style="1" customWidth="1"/>
    <col min="9" max="9" width="15.14062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75" t="s">
        <v>221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</row>
    <row r="2" spans="1:22" ht="15" customHeight="1" x14ac:dyDescent="0.25">
      <c r="A2" s="78" t="s">
        <v>271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80"/>
    </row>
    <row r="3" spans="1:22" ht="15" customHeight="1" x14ac:dyDescent="0.25">
      <c r="A3" s="81" t="s">
        <v>321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  <c r="P3" s="36">
        <v>44348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84" t="s">
        <v>19</v>
      </c>
      <c r="B5" s="84"/>
      <c r="C5" s="6">
        <f t="shared" ref="C5:M5" si="0">+C6+C39+C76+C81</f>
        <v>31737438000</v>
      </c>
      <c r="D5" s="6">
        <f t="shared" si="0"/>
        <v>2418202120</v>
      </c>
      <c r="E5" s="6">
        <f t="shared" si="0"/>
        <v>2418202120</v>
      </c>
      <c r="F5" s="6">
        <f t="shared" si="0"/>
        <v>31737438000.000107</v>
      </c>
      <c r="G5" s="6">
        <f t="shared" si="0"/>
        <v>0</v>
      </c>
      <c r="H5" s="6">
        <f t="shared" si="0"/>
        <v>24785164491.029999</v>
      </c>
      <c r="I5" s="6">
        <f t="shared" si="0"/>
        <v>6952273508.9701109</v>
      </c>
      <c r="J5" s="6">
        <f t="shared" si="0"/>
        <v>11441959297.74</v>
      </c>
      <c r="K5" s="6">
        <f t="shared" si="0"/>
        <v>8551344129.6300001</v>
      </c>
      <c r="L5" s="6">
        <f t="shared" si="0"/>
        <v>8551344129.6300001</v>
      </c>
      <c r="M5" s="6">
        <f t="shared" si="0"/>
        <v>8549859876.6300001</v>
      </c>
      <c r="N5" s="8">
        <f>+IF(F5=0,0,J5/F5)</f>
        <v>0.36051931153800004</v>
      </c>
      <c r="O5" s="9">
        <f>+IF(F5=0,0,K5/F5)</f>
        <v>0.26944027837502105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84" t="s">
        <v>20</v>
      </c>
      <c r="B6" s="84"/>
      <c r="C6" s="6">
        <f>+C7</f>
        <v>16720070000</v>
      </c>
      <c r="D6" s="6">
        <f>+D7+D37+D38</f>
        <v>0</v>
      </c>
      <c r="E6" s="6">
        <f>+E7+E37+E38</f>
        <v>0</v>
      </c>
      <c r="F6" s="6">
        <f>+F7</f>
        <v>16720070000.000099</v>
      </c>
      <c r="G6" s="6">
        <f>+G7</f>
        <v>0</v>
      </c>
      <c r="H6" s="6">
        <f t="shared" ref="H6:M6" si="1">+H7+H37+H38</f>
        <v>15981648000</v>
      </c>
      <c r="I6" s="6">
        <f>I37+I38</f>
        <v>738422000.00010002</v>
      </c>
      <c r="J6" s="6">
        <f t="shared" si="1"/>
        <v>5597850879</v>
      </c>
      <c r="K6" s="6">
        <f t="shared" si="1"/>
        <v>5597850879</v>
      </c>
      <c r="L6" s="6">
        <f t="shared" si="1"/>
        <v>5597850879</v>
      </c>
      <c r="M6" s="6">
        <f t="shared" si="1"/>
        <v>5597850879</v>
      </c>
      <c r="N6" s="8">
        <f t="shared" ref="N6:N91" si="2">+IF(F6=0,0,J6/F6)</f>
        <v>0.33479829205260303</v>
      </c>
      <c r="O6" s="9">
        <f t="shared" ref="O6:O91" si="3">+IF(F6=0,0,K6/F6)</f>
        <v>0.33479829205260303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16720070000</v>
      </c>
      <c r="D7" s="17">
        <f>+D8+D21+D31</f>
        <v>0</v>
      </c>
      <c r="E7" s="17">
        <f>+E8+E21+E31</f>
        <v>0</v>
      </c>
      <c r="F7" s="17">
        <f>+F8+F21+F31+F37</f>
        <v>16720070000.000099</v>
      </c>
      <c r="G7" s="17">
        <f>+G8+G21+G31+G37</f>
        <v>0</v>
      </c>
      <c r="H7" s="17">
        <f>+H8+H21+H31</f>
        <v>15981648000</v>
      </c>
      <c r="I7" s="18">
        <f>+F7-G7-H7</f>
        <v>738422000.00009918</v>
      </c>
      <c r="J7" s="17">
        <f>+J8+J21+J31</f>
        <v>5597850879</v>
      </c>
      <c r="K7" s="17">
        <f>+K8+K21+K31</f>
        <v>5597850879</v>
      </c>
      <c r="L7" s="17">
        <f>+L8+L21+L31</f>
        <v>5597850879</v>
      </c>
      <c r="M7" s="17">
        <f>+M8+M21+M31</f>
        <v>5597850879</v>
      </c>
      <c r="N7" s="19">
        <f t="shared" si="2"/>
        <v>0.33479829205260303</v>
      </c>
      <c r="O7" s="19">
        <f t="shared" si="3"/>
        <v>0.33479829205260303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10320372000</v>
      </c>
      <c r="D8" s="17">
        <f>+D9</f>
        <v>0</v>
      </c>
      <c r="E8" s="17">
        <f>+E9</f>
        <v>0</v>
      </c>
      <c r="F8" s="18">
        <f t="shared" ref="F8:F31" si="4">+C8+D8-E8</f>
        <v>10320372000</v>
      </c>
      <c r="G8" s="17">
        <f>+G9</f>
        <v>0</v>
      </c>
      <c r="H8" s="17">
        <f>+H9</f>
        <v>10320372000</v>
      </c>
      <c r="I8" s="18">
        <f t="shared" ref="I8:I37" si="5">+F8-G8-H8</f>
        <v>0</v>
      </c>
      <c r="J8" s="17">
        <f>+J9</f>
        <v>3823460942</v>
      </c>
      <c r="K8" s="17">
        <f>+K9</f>
        <v>3823460942</v>
      </c>
      <c r="L8" s="17">
        <f>+L9</f>
        <v>3823460942</v>
      </c>
      <c r="M8" s="17">
        <f>+M9</f>
        <v>3823460942</v>
      </c>
      <c r="N8" s="19">
        <f t="shared" si="2"/>
        <v>0.37047704695140832</v>
      </c>
      <c r="O8" s="19">
        <f t="shared" si="3"/>
        <v>0.37047704695140832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6">SUM(D10:D20)</f>
        <v>0</v>
      </c>
      <c r="E9" s="17">
        <f t="shared" si="6"/>
        <v>0</v>
      </c>
      <c r="F9" s="17">
        <f t="shared" si="6"/>
        <v>10320372000</v>
      </c>
      <c r="G9" s="17">
        <f t="shared" si="6"/>
        <v>0</v>
      </c>
      <c r="H9" s="17">
        <f t="shared" si="6"/>
        <v>10320372000</v>
      </c>
      <c r="I9" s="17">
        <f t="shared" si="6"/>
        <v>0</v>
      </c>
      <c r="J9" s="17">
        <f t="shared" si="6"/>
        <v>3823460942</v>
      </c>
      <c r="K9" s="17">
        <f t="shared" si="6"/>
        <v>3823460942</v>
      </c>
      <c r="L9" s="17">
        <f t="shared" si="6"/>
        <v>3823460942</v>
      </c>
      <c r="M9" s="17">
        <f t="shared" si="6"/>
        <v>3823460942</v>
      </c>
      <c r="N9" s="19">
        <f t="shared" si="2"/>
        <v>0.37047704695140832</v>
      </c>
      <c r="O9" s="19">
        <f t="shared" si="3"/>
        <v>0.37047704695140832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f>datos!Q5</f>
        <v>7900372000</v>
      </c>
      <c r="D10" s="12">
        <f>datos!R5</f>
        <v>0</v>
      </c>
      <c r="E10" s="12">
        <f>datos!S5</f>
        <v>0</v>
      </c>
      <c r="F10" s="12">
        <f>datos!T5</f>
        <v>7900372000</v>
      </c>
      <c r="G10" s="12">
        <f>datos!U5</f>
        <v>0</v>
      </c>
      <c r="H10" s="12">
        <f>datos!V5</f>
        <v>7900372000</v>
      </c>
      <c r="I10" s="12">
        <f>datos!W5</f>
        <v>0</v>
      </c>
      <c r="J10" s="12">
        <f>datos!X5</f>
        <v>3376145554</v>
      </c>
      <c r="K10" s="12">
        <f>datos!Y5</f>
        <v>3376145554</v>
      </c>
      <c r="L10" s="12">
        <f>datos!Z5</f>
        <v>3376145554</v>
      </c>
      <c r="M10" s="12">
        <f>datos!AA5</f>
        <v>3376145554</v>
      </c>
      <c r="N10" s="14">
        <f t="shared" si="2"/>
        <v>0.42734007385981321</v>
      </c>
      <c r="O10" s="14">
        <f t="shared" si="3"/>
        <v>0.42734007385981321</v>
      </c>
      <c r="P10" s="34">
        <f>+C10-Abril!C10</f>
        <v>0</v>
      </c>
      <c r="Q10" s="34" t="b">
        <f>+A10=datos!C5</f>
        <v>1</v>
      </c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>
        <f>+C11-Abril!C11</f>
        <v>0</v>
      </c>
      <c r="Q11" s="34" t="b">
        <f>+A11=datos!C6</f>
        <v>0</v>
      </c>
      <c r="R11" s="34"/>
    </row>
    <row r="12" spans="1:22" x14ac:dyDescent="0.25">
      <c r="A12" s="10" t="s">
        <v>48</v>
      </c>
      <c r="B12" s="11" t="s">
        <v>49</v>
      </c>
      <c r="C12" s="12">
        <f>+datos!Q6</f>
        <v>500000000</v>
      </c>
      <c r="D12" s="12">
        <f>+datos!R6</f>
        <v>0</v>
      </c>
      <c r="E12" s="12">
        <f>+datos!S6</f>
        <v>0</v>
      </c>
      <c r="F12" s="12">
        <f>+datos!T6</f>
        <v>500000000</v>
      </c>
      <c r="G12" s="12">
        <f>+datos!U6</f>
        <v>0</v>
      </c>
      <c r="H12" s="12">
        <f>+datos!V6</f>
        <v>500000000</v>
      </c>
      <c r="I12" s="12">
        <f>+datos!W6</f>
        <v>0</v>
      </c>
      <c r="J12" s="12">
        <f>+datos!X6</f>
        <v>210993500</v>
      </c>
      <c r="K12" s="12">
        <f>+datos!Y6</f>
        <v>210993500</v>
      </c>
      <c r="L12" s="12">
        <f>+datos!Z6</f>
        <v>210993500</v>
      </c>
      <c r="M12" s="12">
        <f>+datos!AA6</f>
        <v>210993500</v>
      </c>
      <c r="N12" s="14">
        <f t="shared" si="2"/>
        <v>0.421987</v>
      </c>
      <c r="O12" s="14">
        <f t="shared" si="3"/>
        <v>0.421987</v>
      </c>
      <c r="P12" s="34">
        <f>+C12-Abril!C12</f>
        <v>0</v>
      </c>
      <c r="Q12" s="34" t="b">
        <f>+A12=datos!C6</f>
        <v>1</v>
      </c>
      <c r="R12" s="34"/>
    </row>
    <row r="13" spans="1:22" x14ac:dyDescent="0.25">
      <c r="A13" s="10" t="s">
        <v>50</v>
      </c>
      <c r="B13" s="11" t="s">
        <v>51</v>
      </c>
      <c r="C13" s="12">
        <f>+datos!Q7</f>
        <v>20000000</v>
      </c>
      <c r="D13" s="12">
        <f>+datos!R7</f>
        <v>0</v>
      </c>
      <c r="E13" s="12">
        <f>+datos!S7</f>
        <v>0</v>
      </c>
      <c r="F13" s="12">
        <f>+datos!T7</f>
        <v>20000000</v>
      </c>
      <c r="G13" s="12">
        <f>+datos!U7</f>
        <v>0</v>
      </c>
      <c r="H13" s="12">
        <f>+datos!V7</f>
        <v>20000000</v>
      </c>
      <c r="I13" s="12">
        <f>+datos!W7</f>
        <v>0</v>
      </c>
      <c r="J13" s="12">
        <f>+datos!X7</f>
        <v>5653583</v>
      </c>
      <c r="K13" s="12">
        <f>+datos!Y7</f>
        <v>5653583</v>
      </c>
      <c r="L13" s="12">
        <f>+datos!Z7</f>
        <v>5653583</v>
      </c>
      <c r="M13" s="12">
        <f>+datos!AA7</f>
        <v>5653583</v>
      </c>
      <c r="N13" s="14">
        <f t="shared" si="2"/>
        <v>0.28267914999999999</v>
      </c>
      <c r="O13" s="14">
        <f t="shared" si="3"/>
        <v>0.28267914999999999</v>
      </c>
      <c r="P13" s="34">
        <f>+C13-Abril!C13</f>
        <v>0</v>
      </c>
      <c r="Q13" s="34" t="b">
        <f>+A13=datos!C7</f>
        <v>1</v>
      </c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>
        <f>+C14-Abril!C14</f>
        <v>0</v>
      </c>
      <c r="Q14" s="34" t="b">
        <f>+A14=datos!C8</f>
        <v>0</v>
      </c>
      <c r="R14" s="34"/>
    </row>
    <row r="15" spans="1:22" x14ac:dyDescent="0.25">
      <c r="A15" s="10" t="s">
        <v>53</v>
      </c>
      <c r="B15" s="11" t="s">
        <v>13</v>
      </c>
      <c r="C15" s="12">
        <f>+datos!Q8</f>
        <v>350000000</v>
      </c>
      <c r="D15" s="12">
        <f>+datos!R8</f>
        <v>0</v>
      </c>
      <c r="E15" s="12">
        <f>+datos!S8</f>
        <v>0</v>
      </c>
      <c r="F15" s="12">
        <f>+datos!T8</f>
        <v>350000000</v>
      </c>
      <c r="G15" s="12">
        <f>+datos!U8</f>
        <v>0</v>
      </c>
      <c r="H15" s="12">
        <f>+datos!V8</f>
        <v>350000000</v>
      </c>
      <c r="I15" s="12">
        <f>+datos!W8</f>
        <v>0</v>
      </c>
      <c r="J15" s="12">
        <f>+datos!X8</f>
        <v>11993151</v>
      </c>
      <c r="K15" s="12">
        <f>+datos!Y8</f>
        <v>11993151</v>
      </c>
      <c r="L15" s="12">
        <f>+datos!Z8</f>
        <v>11993151</v>
      </c>
      <c r="M15" s="12">
        <f>+datos!AA8</f>
        <v>11993151</v>
      </c>
      <c r="N15" s="14">
        <f t="shared" si="2"/>
        <v>3.4266145714285712E-2</v>
      </c>
      <c r="O15" s="14">
        <f t="shared" si="3"/>
        <v>3.4266145714285712E-2</v>
      </c>
      <c r="P15" s="34">
        <f>+C15-Abril!C15</f>
        <v>0</v>
      </c>
      <c r="Q15" s="34" t="b">
        <f>+A15=datos!C8</f>
        <v>1</v>
      </c>
      <c r="R15" s="34"/>
    </row>
    <row r="16" spans="1:22" x14ac:dyDescent="0.25">
      <c r="A16" s="10" t="s">
        <v>54</v>
      </c>
      <c r="B16" s="11" t="s">
        <v>55</v>
      </c>
      <c r="C16" s="12">
        <f>+datos!Q9</f>
        <v>300000000</v>
      </c>
      <c r="D16" s="12">
        <f>+datos!R9</f>
        <v>0</v>
      </c>
      <c r="E16" s="12">
        <f>+datos!S9</f>
        <v>0</v>
      </c>
      <c r="F16" s="12">
        <f>+datos!T9</f>
        <v>300000000</v>
      </c>
      <c r="G16" s="12">
        <f>+datos!U9</f>
        <v>0</v>
      </c>
      <c r="H16" s="12">
        <f>+datos!V9</f>
        <v>300000000</v>
      </c>
      <c r="I16" s="12">
        <f>+datos!W9</f>
        <v>0</v>
      </c>
      <c r="J16" s="12">
        <f>+datos!X9</f>
        <v>120317904</v>
      </c>
      <c r="K16" s="12">
        <f>+datos!Y9</f>
        <v>120317904</v>
      </c>
      <c r="L16" s="12">
        <f>+datos!Z9</f>
        <v>120317904</v>
      </c>
      <c r="M16" s="12">
        <f>+datos!AA9</f>
        <v>120317904</v>
      </c>
      <c r="N16" s="14">
        <f t="shared" si="2"/>
        <v>0.40105967999999997</v>
      </c>
      <c r="O16" s="14">
        <f t="shared" si="3"/>
        <v>0.40105967999999997</v>
      </c>
      <c r="P16" s="34">
        <f>+C16-Abril!C16</f>
        <v>0</v>
      </c>
      <c r="Q16" s="34" t="b">
        <f>+A16=datos!C9</f>
        <v>1</v>
      </c>
      <c r="R16" s="34"/>
    </row>
    <row r="17" spans="1:18" x14ac:dyDescent="0.25">
      <c r="A17" s="10" t="s">
        <v>56</v>
      </c>
      <c r="B17" s="11" t="s">
        <v>57</v>
      </c>
      <c r="C17" s="12">
        <f>+datos!Q10</f>
        <v>40000000</v>
      </c>
      <c r="D17" s="12">
        <f>+datos!R10</f>
        <v>0</v>
      </c>
      <c r="E17" s="12">
        <f>+datos!S10</f>
        <v>0</v>
      </c>
      <c r="F17" s="12">
        <f>+datos!T10</f>
        <v>40000000</v>
      </c>
      <c r="G17" s="12">
        <f>+datos!U10</f>
        <v>0</v>
      </c>
      <c r="H17" s="12">
        <f>+datos!V10</f>
        <v>40000000</v>
      </c>
      <c r="I17" s="12">
        <f>+datos!W10</f>
        <v>0</v>
      </c>
      <c r="J17" s="12">
        <f>+datos!X10</f>
        <v>13274241</v>
      </c>
      <c r="K17" s="12">
        <f>+datos!Y10</f>
        <v>13274241</v>
      </c>
      <c r="L17" s="12">
        <f>+datos!Z10</f>
        <v>13274241</v>
      </c>
      <c r="M17" s="12">
        <f>+datos!AA10</f>
        <v>13274241</v>
      </c>
      <c r="N17" s="14">
        <f t="shared" si="2"/>
        <v>0.331856025</v>
      </c>
      <c r="O17" s="14">
        <f t="shared" si="3"/>
        <v>0.331856025</v>
      </c>
      <c r="P17" s="34">
        <f>+C17-Abril!C17</f>
        <v>0</v>
      </c>
      <c r="Q17" s="34" t="b">
        <f>+A17=datos!C10</f>
        <v>1</v>
      </c>
      <c r="R17" s="34"/>
    </row>
    <row r="18" spans="1:18" x14ac:dyDescent="0.25">
      <c r="A18" s="10" t="s">
        <v>58</v>
      </c>
      <c r="B18" s="11" t="s">
        <v>15</v>
      </c>
      <c r="C18" s="12">
        <f>+datos!Q11</f>
        <v>800000000</v>
      </c>
      <c r="D18" s="12">
        <f>+datos!R11</f>
        <v>0</v>
      </c>
      <c r="E18" s="12">
        <f>+datos!S11</f>
        <v>0</v>
      </c>
      <c r="F18" s="12">
        <f>+datos!T11</f>
        <v>800000000</v>
      </c>
      <c r="G18" s="12">
        <f>+datos!U11</f>
        <v>0</v>
      </c>
      <c r="H18" s="12">
        <f>+datos!V11</f>
        <v>800000000</v>
      </c>
      <c r="I18" s="12">
        <f>+datos!W11</f>
        <v>0</v>
      </c>
      <c r="J18" s="12">
        <f>+datos!X11</f>
        <v>7217599</v>
      </c>
      <c r="K18" s="12">
        <f>+datos!Y11</f>
        <v>7217599</v>
      </c>
      <c r="L18" s="12">
        <f>+datos!Z11</f>
        <v>7217599</v>
      </c>
      <c r="M18" s="12">
        <f>+datos!AA11</f>
        <v>7217599</v>
      </c>
      <c r="N18" s="14">
        <f t="shared" si="2"/>
        <v>9.0219987499999994E-3</v>
      </c>
      <c r="O18" s="14">
        <f t="shared" si="3"/>
        <v>9.0219987499999994E-3</v>
      </c>
      <c r="P18" s="34">
        <f>+C18-Abril!C18</f>
        <v>0</v>
      </c>
      <c r="Q18" s="34" t="b">
        <f>+A18=datos!C11</f>
        <v>1</v>
      </c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f>+datos!Q12</f>
        <v>400000000</v>
      </c>
      <c r="D19" s="12">
        <f>+datos!R12</f>
        <v>0</v>
      </c>
      <c r="E19" s="12">
        <f>+datos!S12</f>
        <v>0</v>
      </c>
      <c r="F19" s="12">
        <f>+datos!T12</f>
        <v>400000000</v>
      </c>
      <c r="G19" s="12">
        <f>+datos!U12</f>
        <v>0</v>
      </c>
      <c r="H19" s="12">
        <f>+datos!V12</f>
        <v>400000000</v>
      </c>
      <c r="I19" s="12">
        <f>+datos!W12</f>
        <v>0</v>
      </c>
      <c r="J19" s="12">
        <f>+datos!X12</f>
        <v>73881531</v>
      </c>
      <c r="K19" s="12">
        <f>+datos!Y12</f>
        <v>73881531</v>
      </c>
      <c r="L19" s="12">
        <f>+datos!Z12</f>
        <v>73881531</v>
      </c>
      <c r="M19" s="12">
        <f>+datos!AA12</f>
        <v>73881531</v>
      </c>
      <c r="N19" s="14">
        <f t="shared" si="2"/>
        <v>0.1847038275</v>
      </c>
      <c r="O19" s="14">
        <f t="shared" si="3"/>
        <v>0.1847038275</v>
      </c>
      <c r="P19" s="34">
        <f>+C19-Abril!C19</f>
        <v>0</v>
      </c>
      <c r="Q19" s="34" t="b">
        <f>+A19=datos!C12</f>
        <v>1</v>
      </c>
      <c r="R19" s="34"/>
    </row>
    <row r="20" spans="1:18" s="20" customFormat="1" ht="13.5" customHeight="1" x14ac:dyDescent="0.25">
      <c r="A20" s="10" t="s">
        <v>291</v>
      </c>
      <c r="B20" s="11" t="s">
        <v>292</v>
      </c>
      <c r="C20" s="12">
        <f>+datos!Q13</f>
        <v>10000000</v>
      </c>
      <c r="D20" s="12">
        <f>+datos!R13</f>
        <v>0</v>
      </c>
      <c r="E20" s="12">
        <f>+datos!S13</f>
        <v>0</v>
      </c>
      <c r="F20" s="12">
        <f>+datos!T13</f>
        <v>10000000</v>
      </c>
      <c r="G20" s="12">
        <f>+datos!U13</f>
        <v>0</v>
      </c>
      <c r="H20" s="12">
        <f>+datos!V13</f>
        <v>10000000</v>
      </c>
      <c r="I20" s="12">
        <f>+datos!W13</f>
        <v>0</v>
      </c>
      <c r="J20" s="12">
        <f>+datos!X13</f>
        <v>3983879</v>
      </c>
      <c r="K20" s="12">
        <f>+datos!Y13</f>
        <v>3983879</v>
      </c>
      <c r="L20" s="12">
        <f>+datos!Z13</f>
        <v>3983879</v>
      </c>
      <c r="M20" s="12">
        <f>+datos!AA13</f>
        <v>3983879</v>
      </c>
      <c r="N20" s="14">
        <f t="shared" si="2"/>
        <v>0.39838790000000002</v>
      </c>
      <c r="O20" s="14">
        <f t="shared" si="3"/>
        <v>0.39838790000000002</v>
      </c>
      <c r="P20" s="34">
        <f>+C20-Abril!C20</f>
        <v>0</v>
      </c>
      <c r="Q20" s="34" t="b">
        <f>+A20=datos!C13</f>
        <v>1</v>
      </c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3819679000</v>
      </c>
      <c r="G21" s="17">
        <f t="shared" ref="G21:H21" si="8">SUM(G22:G30)</f>
        <v>0</v>
      </c>
      <c r="H21" s="17">
        <f t="shared" si="8"/>
        <v>3819679000</v>
      </c>
      <c r="I21" s="18">
        <f>+F21-G21-H21</f>
        <v>0</v>
      </c>
      <c r="J21" s="17">
        <f t="shared" ref="J21" si="9">SUM(J22:J30)</f>
        <v>1519020716</v>
      </c>
      <c r="K21" s="17">
        <f t="shared" ref="K21:M21" si="10">SUM(K22:K30)</f>
        <v>1519020716</v>
      </c>
      <c r="L21" s="17">
        <f t="shared" si="10"/>
        <v>1519020716</v>
      </c>
      <c r="M21" s="17">
        <f t="shared" si="10"/>
        <v>1519020716</v>
      </c>
      <c r="N21" s="19">
        <f t="shared" si="2"/>
        <v>0.39768281994377014</v>
      </c>
      <c r="O21" s="19">
        <f t="shared" si="3"/>
        <v>0.39768281994377014</v>
      </c>
      <c r="P21" s="34">
        <f>+C21-Abril!C21</f>
        <v>0</v>
      </c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f>+datos!Q14</f>
        <v>1130000000</v>
      </c>
      <c r="D22" s="12">
        <f>+datos!R14</f>
        <v>0</v>
      </c>
      <c r="E22" s="12">
        <f>+datos!S14</f>
        <v>0</v>
      </c>
      <c r="F22" s="12">
        <f>+datos!T14</f>
        <v>1130000000</v>
      </c>
      <c r="G22" s="12">
        <f>+datos!U14</f>
        <v>0</v>
      </c>
      <c r="H22" s="12">
        <f>+datos!V14</f>
        <v>1130000000</v>
      </c>
      <c r="I22" s="12">
        <f>+datos!W14</f>
        <v>0</v>
      </c>
      <c r="J22" s="12">
        <f>+datos!X14</f>
        <v>475408753</v>
      </c>
      <c r="K22" s="12">
        <f>+datos!Y14</f>
        <v>475408753</v>
      </c>
      <c r="L22" s="12">
        <f>+datos!Z14</f>
        <v>475408753</v>
      </c>
      <c r="M22" s="12">
        <f>+datos!AA14</f>
        <v>475408753</v>
      </c>
      <c r="N22" s="14">
        <f t="shared" si="2"/>
        <v>0.42071571061946905</v>
      </c>
      <c r="O22" s="14">
        <f t="shared" si="3"/>
        <v>0.42071571061946905</v>
      </c>
      <c r="P22" s="34">
        <f>+C22-Abril!C22</f>
        <v>0</v>
      </c>
      <c r="Q22" s="34" t="b">
        <f>+A22=datos!C14</f>
        <v>1</v>
      </c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f>+datos!Q15</f>
        <v>800000000</v>
      </c>
      <c r="D23" s="12">
        <f>+datos!R15</f>
        <v>0</v>
      </c>
      <c r="E23" s="12">
        <f>+datos!S15</f>
        <v>0</v>
      </c>
      <c r="F23" s="12">
        <f>+datos!T15</f>
        <v>800000000</v>
      </c>
      <c r="G23" s="12">
        <f>+datos!U15</f>
        <v>0</v>
      </c>
      <c r="H23" s="12">
        <f>+datos!V15</f>
        <v>800000000</v>
      </c>
      <c r="I23" s="12">
        <f>+datos!W15</f>
        <v>0</v>
      </c>
      <c r="J23" s="12">
        <f>+datos!X15</f>
        <v>336753753</v>
      </c>
      <c r="K23" s="12">
        <f>+datos!Y15</f>
        <v>336753753</v>
      </c>
      <c r="L23" s="12">
        <f>+datos!Z15</f>
        <v>336753753</v>
      </c>
      <c r="M23" s="12">
        <f>+datos!AA15</f>
        <v>336753753</v>
      </c>
      <c r="N23" s="14">
        <f t="shared" si="2"/>
        <v>0.42094219124999999</v>
      </c>
      <c r="O23" s="14">
        <f t="shared" si="3"/>
        <v>0.42094219124999999</v>
      </c>
      <c r="P23" s="34">
        <f>+C23-Abril!C23</f>
        <v>0</v>
      </c>
      <c r="Q23" s="34" t="b">
        <f>+A23=datos!C15</f>
        <v>1</v>
      </c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f>+datos!Q16</f>
        <v>919679000</v>
      </c>
      <c r="D24" s="12">
        <f>+datos!R16</f>
        <v>0</v>
      </c>
      <c r="E24" s="12">
        <f>+datos!S16</f>
        <v>0</v>
      </c>
      <c r="F24" s="12">
        <f>+datos!T16</f>
        <v>919679000</v>
      </c>
      <c r="G24" s="12">
        <f>+datos!U16</f>
        <v>0</v>
      </c>
      <c r="H24" s="12">
        <f>+datos!V16</f>
        <v>919679000</v>
      </c>
      <c r="I24" s="12">
        <f>+datos!W16</f>
        <v>0</v>
      </c>
      <c r="J24" s="12">
        <f>+datos!X16</f>
        <v>343671210</v>
      </c>
      <c r="K24" s="12">
        <f>+datos!Y16</f>
        <v>343671210</v>
      </c>
      <c r="L24" s="12">
        <f>+datos!Z16</f>
        <v>343671210</v>
      </c>
      <c r="M24" s="12">
        <f>+datos!AA16</f>
        <v>343671210</v>
      </c>
      <c r="N24" s="14">
        <f t="shared" si="2"/>
        <v>0.37368604697943519</v>
      </c>
      <c r="O24" s="14">
        <f t="shared" si="3"/>
        <v>0.37368604697943519</v>
      </c>
      <c r="P24" s="34">
        <f>+C24-Abril!C24</f>
        <v>0</v>
      </c>
      <c r="Q24" s="34" t="b">
        <f>+A24=datos!C16</f>
        <v>1</v>
      </c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f>+datos!Q17</f>
        <v>400000000</v>
      </c>
      <c r="D25" s="12">
        <f>+datos!R17</f>
        <v>0</v>
      </c>
      <c r="E25" s="12">
        <f>+datos!S17</f>
        <v>0</v>
      </c>
      <c r="F25" s="12">
        <f>+datos!T17</f>
        <v>400000000</v>
      </c>
      <c r="G25" s="12">
        <f>+datos!U17</f>
        <v>0</v>
      </c>
      <c r="H25" s="12">
        <f>+datos!V17</f>
        <v>400000000</v>
      </c>
      <c r="I25" s="12">
        <f>+datos!W17</f>
        <v>0</v>
      </c>
      <c r="J25" s="12">
        <f>+datos!X17</f>
        <v>152049600</v>
      </c>
      <c r="K25" s="12">
        <f>+datos!Y17</f>
        <v>152049600</v>
      </c>
      <c r="L25" s="12">
        <f>+datos!Z17</f>
        <v>152049600</v>
      </c>
      <c r="M25" s="12">
        <f>+datos!AA17</f>
        <v>152049600</v>
      </c>
      <c r="N25" s="14">
        <f t="shared" si="2"/>
        <v>0.38012400000000002</v>
      </c>
      <c r="O25" s="14">
        <f t="shared" si="3"/>
        <v>0.38012400000000002</v>
      </c>
      <c r="P25" s="34">
        <f>+C25-Abril!C25</f>
        <v>0</v>
      </c>
      <c r="Q25" s="34" t="b">
        <f>+A25=datos!C17</f>
        <v>1</v>
      </c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f>+datos!Q18</f>
        <v>60000000</v>
      </c>
      <c r="D26" s="12">
        <f>+datos!R18</f>
        <v>0</v>
      </c>
      <c r="E26" s="12">
        <f>+datos!S18</f>
        <v>0</v>
      </c>
      <c r="F26" s="12">
        <f>+datos!T18</f>
        <v>60000000</v>
      </c>
      <c r="G26" s="12">
        <f>+datos!U18</f>
        <v>0</v>
      </c>
      <c r="H26" s="12">
        <f>+datos!V18</f>
        <v>60000000</v>
      </c>
      <c r="I26" s="12">
        <f>+datos!W18</f>
        <v>0</v>
      </c>
      <c r="J26" s="12">
        <f>+datos!X18</f>
        <v>20958100</v>
      </c>
      <c r="K26" s="12">
        <f>+datos!Y18</f>
        <v>20958100</v>
      </c>
      <c r="L26" s="12">
        <f>+datos!Z18</f>
        <v>20958100</v>
      </c>
      <c r="M26" s="12">
        <f>+datos!AA18</f>
        <v>20958100</v>
      </c>
      <c r="N26" s="14">
        <f t="shared" si="2"/>
        <v>0.34930166666666668</v>
      </c>
      <c r="O26" s="14">
        <f t="shared" si="3"/>
        <v>0.34930166666666668</v>
      </c>
      <c r="P26" s="34">
        <f>+C26-Abril!C26</f>
        <v>0</v>
      </c>
      <c r="Q26" s="34" t="b">
        <f>+A26=datos!C18</f>
        <v>1</v>
      </c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f>+datos!Q19</f>
        <v>300000000</v>
      </c>
      <c r="D27" s="12">
        <f>+datos!R19</f>
        <v>0</v>
      </c>
      <c r="E27" s="12">
        <f>+datos!S19</f>
        <v>0</v>
      </c>
      <c r="F27" s="12">
        <f>+datos!T19</f>
        <v>300000000</v>
      </c>
      <c r="G27" s="12">
        <f>+datos!U19</f>
        <v>0</v>
      </c>
      <c r="H27" s="12">
        <f>+datos!V19</f>
        <v>300000000</v>
      </c>
      <c r="I27" s="12">
        <f>+datos!W19</f>
        <v>0</v>
      </c>
      <c r="J27" s="12">
        <f>+datos!X19</f>
        <v>114047700</v>
      </c>
      <c r="K27" s="12">
        <f>+datos!Y19</f>
        <v>114047700</v>
      </c>
      <c r="L27" s="12">
        <f>+datos!Z19</f>
        <v>114047700</v>
      </c>
      <c r="M27" s="12">
        <f>+datos!AA19</f>
        <v>114047700</v>
      </c>
      <c r="N27" s="14">
        <f t="shared" si="2"/>
        <v>0.38015900000000002</v>
      </c>
      <c r="O27" s="14">
        <f t="shared" si="3"/>
        <v>0.38015900000000002</v>
      </c>
      <c r="P27" s="34">
        <f>+C27-Abril!C27</f>
        <v>0</v>
      </c>
      <c r="Q27" s="34" t="b">
        <f>+A27=datos!C19</f>
        <v>1</v>
      </c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f>+datos!Q20</f>
        <v>55000000</v>
      </c>
      <c r="D28" s="12">
        <f>+datos!R20</f>
        <v>0</v>
      </c>
      <c r="E28" s="12">
        <f>+datos!S20</f>
        <v>0</v>
      </c>
      <c r="F28" s="12">
        <f>+datos!T20</f>
        <v>55000000</v>
      </c>
      <c r="G28" s="12">
        <f>+datos!U20</f>
        <v>0</v>
      </c>
      <c r="H28" s="12">
        <f>+datos!V20</f>
        <v>55000000</v>
      </c>
      <c r="I28" s="12">
        <f>+datos!W20</f>
        <v>0</v>
      </c>
      <c r="J28" s="12">
        <f>+datos!X20</f>
        <v>19044200</v>
      </c>
      <c r="K28" s="12">
        <f>+datos!Y20</f>
        <v>19044200</v>
      </c>
      <c r="L28" s="12">
        <f>+datos!Z20</f>
        <v>19044200</v>
      </c>
      <c r="M28" s="12">
        <f>+datos!AA20</f>
        <v>19044200</v>
      </c>
      <c r="N28" s="14">
        <f t="shared" si="2"/>
        <v>0.3462581818181818</v>
      </c>
      <c r="O28" s="14">
        <f t="shared" si="3"/>
        <v>0.3462581818181818</v>
      </c>
      <c r="P28" s="34">
        <f>+C28-Abril!C28</f>
        <v>0</v>
      </c>
      <c r="Q28" s="34" t="b">
        <f>+A28=datos!C20</f>
        <v>1</v>
      </c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f>+datos!Q21</f>
        <v>55000000</v>
      </c>
      <c r="D29" s="12">
        <f>+datos!R21</f>
        <v>0</v>
      </c>
      <c r="E29" s="12">
        <f>+datos!S21</f>
        <v>0</v>
      </c>
      <c r="F29" s="12">
        <f>+datos!T21</f>
        <v>55000000</v>
      </c>
      <c r="G29" s="12">
        <f>+datos!U21</f>
        <v>0</v>
      </c>
      <c r="H29" s="12">
        <f>+datos!V21</f>
        <v>55000000</v>
      </c>
      <c r="I29" s="12">
        <f>+datos!W21</f>
        <v>0</v>
      </c>
      <c r="J29" s="12">
        <f>+datos!X21</f>
        <v>19044200</v>
      </c>
      <c r="K29" s="12">
        <f>+datos!Y21</f>
        <v>19044200</v>
      </c>
      <c r="L29" s="12">
        <f>+datos!Z21</f>
        <v>19044200</v>
      </c>
      <c r="M29" s="12">
        <f>+datos!AA21</f>
        <v>19044200</v>
      </c>
      <c r="N29" s="14">
        <f t="shared" si="2"/>
        <v>0.3462581818181818</v>
      </c>
      <c r="O29" s="14">
        <f t="shared" si="3"/>
        <v>0.3462581818181818</v>
      </c>
      <c r="P29" s="34">
        <f>+C29-Abril!C29</f>
        <v>0</v>
      </c>
      <c r="Q29" s="34" t="b">
        <f>+A29=datos!C21</f>
        <v>1</v>
      </c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f>+datos!Q22</f>
        <v>100000000</v>
      </c>
      <c r="D30" s="12">
        <f>+datos!R22</f>
        <v>0</v>
      </c>
      <c r="E30" s="12">
        <f>+datos!S22</f>
        <v>0</v>
      </c>
      <c r="F30" s="12">
        <f>+datos!T22</f>
        <v>100000000</v>
      </c>
      <c r="G30" s="12">
        <f>+datos!U22</f>
        <v>0</v>
      </c>
      <c r="H30" s="12">
        <f>+datos!V22</f>
        <v>100000000</v>
      </c>
      <c r="I30" s="12">
        <f>+datos!W22</f>
        <v>0</v>
      </c>
      <c r="J30" s="12">
        <f>+datos!X22</f>
        <v>38043200</v>
      </c>
      <c r="K30" s="12">
        <f>+datos!Y22</f>
        <v>38043200</v>
      </c>
      <c r="L30" s="12">
        <f>+datos!Z22</f>
        <v>38043200</v>
      </c>
      <c r="M30" s="12">
        <f>+datos!AA22</f>
        <v>38043200</v>
      </c>
      <c r="N30" s="14">
        <f t="shared" si="2"/>
        <v>0.38043199999999999</v>
      </c>
      <c r="O30" s="14">
        <f t="shared" si="3"/>
        <v>0.38043199999999999</v>
      </c>
      <c r="P30" s="34">
        <f>+C30-Abril!C30</f>
        <v>0</v>
      </c>
      <c r="Q30" s="34" t="b">
        <f>+A30=datos!C22</f>
        <v>1</v>
      </c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1">SUM(D32:D36)</f>
        <v>0</v>
      </c>
      <c r="E31" s="17">
        <f t="shared" si="11"/>
        <v>0</v>
      </c>
      <c r="F31" s="18">
        <f t="shared" si="4"/>
        <v>1841597000</v>
      </c>
      <c r="G31" s="17">
        <f t="shared" ref="G31:H31" si="12">SUM(G32:G36)</f>
        <v>0</v>
      </c>
      <c r="H31" s="17">
        <f t="shared" si="12"/>
        <v>1841597000</v>
      </c>
      <c r="I31" s="18">
        <f>+F31-G31-H31</f>
        <v>0</v>
      </c>
      <c r="J31" s="17">
        <f t="shared" ref="J31" si="13">SUM(J32:J36)</f>
        <v>255369221</v>
      </c>
      <c r="K31" s="17">
        <f t="shared" ref="K31:M31" si="14">SUM(K32:K36)</f>
        <v>255369221</v>
      </c>
      <c r="L31" s="17">
        <f t="shared" si="14"/>
        <v>255369221</v>
      </c>
      <c r="M31" s="17">
        <f t="shared" si="14"/>
        <v>255369221</v>
      </c>
      <c r="N31" s="19">
        <f t="shared" si="2"/>
        <v>0.13866726596535506</v>
      </c>
      <c r="O31" s="19">
        <f t="shared" si="3"/>
        <v>0.13866726596535506</v>
      </c>
      <c r="P31" s="34">
        <f>+C31-Abril!C31</f>
        <v>0</v>
      </c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f>+datos!Q23</f>
        <v>941597000</v>
      </c>
      <c r="D32" s="12">
        <f>+datos!R23</f>
        <v>0</v>
      </c>
      <c r="E32" s="12">
        <f>+datos!S23</f>
        <v>0</v>
      </c>
      <c r="F32" s="12">
        <f>+datos!T23</f>
        <v>941597000</v>
      </c>
      <c r="G32" s="12">
        <f>+datos!U23</f>
        <v>0</v>
      </c>
      <c r="H32" s="12">
        <f>+datos!V23</f>
        <v>941597000</v>
      </c>
      <c r="I32" s="12">
        <f>+datos!W23</f>
        <v>0</v>
      </c>
      <c r="J32" s="12">
        <f>+datos!X23</f>
        <v>89769320</v>
      </c>
      <c r="K32" s="12">
        <f>+datos!Y23</f>
        <v>89769320</v>
      </c>
      <c r="L32" s="12">
        <f>+datos!Z23</f>
        <v>89769320</v>
      </c>
      <c r="M32" s="12">
        <f>+datos!AA23</f>
        <v>89769320</v>
      </c>
      <c r="N32" s="14">
        <f t="shared" si="2"/>
        <v>9.5337304600588146E-2</v>
      </c>
      <c r="O32" s="14">
        <f t="shared" si="3"/>
        <v>9.5337304600588146E-2</v>
      </c>
      <c r="P32" s="34">
        <f>+C32-Abril!C32</f>
        <v>0</v>
      </c>
      <c r="Q32" s="34" t="b">
        <f>+A32=datos!C23</f>
        <v>1</v>
      </c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f>+datos!Q24</f>
        <v>400000000</v>
      </c>
      <c r="D33" s="12">
        <f>+datos!R24</f>
        <v>0</v>
      </c>
      <c r="E33" s="12">
        <f>+datos!S24</f>
        <v>0</v>
      </c>
      <c r="F33" s="12">
        <f>+datos!T24</f>
        <v>400000000</v>
      </c>
      <c r="G33" s="12">
        <f>+datos!U24</f>
        <v>0</v>
      </c>
      <c r="H33" s="12">
        <f>+datos!V24</f>
        <v>400000000</v>
      </c>
      <c r="I33" s="12">
        <f>+datos!W24</f>
        <v>0</v>
      </c>
      <c r="J33" s="12">
        <f>+datos!X24</f>
        <v>22948207</v>
      </c>
      <c r="K33" s="12">
        <f>+datos!Y24</f>
        <v>22948207</v>
      </c>
      <c r="L33" s="12">
        <f>+datos!Z24</f>
        <v>22948207</v>
      </c>
      <c r="M33" s="12">
        <f>+datos!AA24</f>
        <v>22948207</v>
      </c>
      <c r="N33" s="14">
        <f t="shared" si="2"/>
        <v>5.7370517500000003E-2</v>
      </c>
      <c r="O33" s="14">
        <f t="shared" si="3"/>
        <v>5.7370517500000003E-2</v>
      </c>
      <c r="P33" s="34">
        <f>+C33-Abril!C33</f>
        <v>0</v>
      </c>
      <c r="Q33" s="34" t="b">
        <f>+A33=datos!C24</f>
        <v>1</v>
      </c>
      <c r="R33" s="34"/>
    </row>
    <row r="34" spans="1:22" x14ac:dyDescent="0.25">
      <c r="A34" s="10" t="s">
        <v>83</v>
      </c>
      <c r="B34" s="11" t="s">
        <v>84</v>
      </c>
      <c r="C34" s="12">
        <f>+datos!Q25</f>
        <v>100000000</v>
      </c>
      <c r="D34" s="12">
        <f>+datos!R25</f>
        <v>0</v>
      </c>
      <c r="E34" s="12">
        <f>+datos!S25</f>
        <v>0</v>
      </c>
      <c r="F34" s="12">
        <f>+datos!T25</f>
        <v>100000000</v>
      </c>
      <c r="G34" s="12">
        <f>+datos!U25</f>
        <v>0</v>
      </c>
      <c r="H34" s="12">
        <f>+datos!V25</f>
        <v>100000000</v>
      </c>
      <c r="I34" s="12">
        <f>+datos!W25</f>
        <v>0</v>
      </c>
      <c r="J34" s="12">
        <f>+datos!X25</f>
        <v>8317411</v>
      </c>
      <c r="K34" s="12">
        <f>+datos!Y25</f>
        <v>8317411</v>
      </c>
      <c r="L34" s="12">
        <f>+datos!Z25</f>
        <v>8317411</v>
      </c>
      <c r="M34" s="12">
        <f>+datos!AA25</f>
        <v>8317411</v>
      </c>
      <c r="N34" s="14">
        <f t="shared" si="2"/>
        <v>8.3174109999999996E-2</v>
      </c>
      <c r="O34" s="14">
        <f t="shared" si="3"/>
        <v>8.3174109999999996E-2</v>
      </c>
      <c r="P34" s="34">
        <f>+C34-Abril!C34</f>
        <v>0</v>
      </c>
      <c r="Q34" s="34" t="b">
        <f>+A34=datos!C25</f>
        <v>1</v>
      </c>
      <c r="R34" s="34"/>
    </row>
    <row r="35" spans="1:22" x14ac:dyDescent="0.25">
      <c r="A35" s="10" t="s">
        <v>85</v>
      </c>
      <c r="B35" s="11" t="s">
        <v>86</v>
      </c>
      <c r="C35" s="12">
        <f>+datos!Q26</f>
        <v>250000000</v>
      </c>
      <c r="D35" s="12">
        <f>+datos!R26</f>
        <v>0</v>
      </c>
      <c r="E35" s="12">
        <f>+datos!S26</f>
        <v>0</v>
      </c>
      <c r="F35" s="12">
        <f>+datos!T26</f>
        <v>250000000</v>
      </c>
      <c r="G35" s="12">
        <f>+datos!U26</f>
        <v>0</v>
      </c>
      <c r="H35" s="12">
        <f>+datos!V26</f>
        <v>250000000</v>
      </c>
      <c r="I35" s="12">
        <f>+datos!W26</f>
        <v>0</v>
      </c>
      <c r="J35" s="12">
        <f>+datos!X26</f>
        <v>94761477</v>
      </c>
      <c r="K35" s="12">
        <f>+datos!Y26</f>
        <v>94761477</v>
      </c>
      <c r="L35" s="12">
        <f>+datos!Z26</f>
        <v>94761477</v>
      </c>
      <c r="M35" s="12">
        <f>+datos!AA26</f>
        <v>94761477</v>
      </c>
      <c r="N35" s="14">
        <f t="shared" si="2"/>
        <v>0.37904590799999999</v>
      </c>
      <c r="O35" s="14">
        <f t="shared" si="3"/>
        <v>0.37904590799999999</v>
      </c>
      <c r="P35" s="34">
        <f>+C35-Abril!C35</f>
        <v>0</v>
      </c>
      <c r="Q35" s="34" t="b">
        <f>+A35=datos!C26</f>
        <v>1</v>
      </c>
      <c r="R35" s="34"/>
    </row>
    <row r="36" spans="1:22" x14ac:dyDescent="0.25">
      <c r="A36" s="10" t="s">
        <v>87</v>
      </c>
      <c r="B36" s="11" t="s">
        <v>88</v>
      </c>
      <c r="C36" s="12">
        <f>+datos!Q27</f>
        <v>150000000</v>
      </c>
      <c r="D36" s="12">
        <f>+datos!R27</f>
        <v>0</v>
      </c>
      <c r="E36" s="12">
        <f>+datos!S27</f>
        <v>0</v>
      </c>
      <c r="F36" s="12">
        <f>+datos!T27</f>
        <v>150000000</v>
      </c>
      <c r="G36" s="12">
        <f>+datos!U27</f>
        <v>0</v>
      </c>
      <c r="H36" s="12">
        <f>+datos!V27</f>
        <v>150000000</v>
      </c>
      <c r="I36" s="12">
        <f>+datos!W27</f>
        <v>0</v>
      </c>
      <c r="J36" s="12">
        <f>+datos!X27</f>
        <v>39572806</v>
      </c>
      <c r="K36" s="12">
        <f>+datos!Y27</f>
        <v>39572806</v>
      </c>
      <c r="L36" s="12">
        <f>+datos!Z27</f>
        <v>39572806</v>
      </c>
      <c r="M36" s="12">
        <f>+datos!AA27</f>
        <v>39572806</v>
      </c>
      <c r="N36" s="14">
        <f t="shared" si="2"/>
        <v>0.26381870666666668</v>
      </c>
      <c r="O36" s="14">
        <f t="shared" si="3"/>
        <v>0.26381870666666668</v>
      </c>
      <c r="P36" s="34">
        <f>+C36-Abril!C36</f>
        <v>0</v>
      </c>
      <c r="Q36" s="34" t="b">
        <f>+A36=datos!C27</f>
        <v>1</v>
      </c>
      <c r="R36" s="34"/>
    </row>
    <row r="37" spans="1:22" ht="22.5" x14ac:dyDescent="0.25">
      <c r="A37" s="10" t="s">
        <v>148</v>
      </c>
      <c r="B37" s="11" t="s">
        <v>89</v>
      </c>
      <c r="C37" s="12">
        <v>738422000</v>
      </c>
      <c r="D37" s="12">
        <v>0</v>
      </c>
      <c r="E37" s="12">
        <v>0</v>
      </c>
      <c r="F37" s="13">
        <f>+C37+D37-E37+0.0001</f>
        <v>738422000.00010002</v>
      </c>
      <c r="G37" s="12">
        <v>0</v>
      </c>
      <c r="H37" s="12">
        <v>0</v>
      </c>
      <c r="I37" s="13">
        <f t="shared" si="5"/>
        <v>738422000.00010002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>
        <f>+C37-Abril!C37</f>
        <v>0</v>
      </c>
      <c r="Q37" s="34" t="b">
        <f>+A37=datos!C28</f>
        <v>0</v>
      </c>
      <c r="R37" s="34"/>
    </row>
    <row r="38" spans="1:22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>
        <f>+C38-Abril!C38</f>
        <v>0</v>
      </c>
      <c r="Q38" s="34"/>
      <c r="R38" s="34"/>
    </row>
    <row r="39" spans="1:22" s="3" customFormat="1" x14ac:dyDescent="0.25">
      <c r="A39" s="73" t="s">
        <v>23</v>
      </c>
      <c r="B39" s="73"/>
      <c r="C39" s="7">
        <f>+C40+C44</f>
        <v>10288298000</v>
      </c>
      <c r="D39" s="7">
        <f t="shared" ref="D39:M39" si="15">+D40+D44</f>
        <v>2418202120</v>
      </c>
      <c r="E39" s="7">
        <f t="shared" si="15"/>
        <v>2418202120</v>
      </c>
      <c r="F39" s="7">
        <f t="shared" si="15"/>
        <v>10288298000</v>
      </c>
      <c r="G39" s="7">
        <f t="shared" si="15"/>
        <v>0</v>
      </c>
      <c r="H39" s="7">
        <f t="shared" si="15"/>
        <v>8683543491.0299988</v>
      </c>
      <c r="I39" s="7">
        <f t="shared" si="15"/>
        <v>1604754508.9700012</v>
      </c>
      <c r="J39" s="7">
        <f t="shared" si="15"/>
        <v>5804307757.7399998</v>
      </c>
      <c r="K39" s="7">
        <f t="shared" si="15"/>
        <v>2913692589.6300001</v>
      </c>
      <c r="L39" s="7">
        <f t="shared" si="15"/>
        <v>2913692589.6300001</v>
      </c>
      <c r="M39" s="7">
        <f t="shared" si="15"/>
        <v>2912208336.6300001</v>
      </c>
      <c r="N39" s="8">
        <f t="shared" si="2"/>
        <v>0.56416598330841505</v>
      </c>
      <c r="O39" s="9">
        <f t="shared" si="3"/>
        <v>0.28320452903191567</v>
      </c>
      <c r="P39" s="34">
        <f>+C39-Abril!C39</f>
        <v>0</v>
      </c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0</v>
      </c>
      <c r="E40" s="17">
        <f t="shared" si="16"/>
        <v>0</v>
      </c>
      <c r="F40" s="18">
        <f t="shared" ref="F40:F86" si="17">+C40+D40-E40</f>
        <v>136931000</v>
      </c>
      <c r="G40" s="17">
        <f t="shared" ref="G40:H40" si="18">+G41</f>
        <v>0</v>
      </c>
      <c r="H40" s="17">
        <f t="shared" si="18"/>
        <v>1749300</v>
      </c>
      <c r="I40" s="18">
        <f t="shared" ref="I40:I54" si="19">+F40-G40-H40</f>
        <v>135181700</v>
      </c>
      <c r="J40" s="17">
        <f t="shared" ref="J40:M40" si="20">+J41</f>
        <v>1749300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1.2775047286589597E-2</v>
      </c>
      <c r="O40" s="19">
        <f t="shared" si="3"/>
        <v>0</v>
      </c>
      <c r="P40" s="34">
        <f>+C40-Abril!C40</f>
        <v>0</v>
      </c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0</v>
      </c>
      <c r="E41" s="17">
        <f t="shared" si="21"/>
        <v>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1749300</v>
      </c>
      <c r="I41" s="18">
        <f t="shared" si="19"/>
        <v>135181700</v>
      </c>
      <c r="J41" s="17">
        <f t="shared" ref="J41:M41" si="23">SUM(J42:J43)</f>
        <v>1749300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1.2775047286589597E-2</v>
      </c>
      <c r="O41" s="19">
        <f t="shared" si="3"/>
        <v>0</v>
      </c>
      <c r="P41" s="34">
        <f>+C41-Abril!C41</f>
        <v>0</v>
      </c>
      <c r="Q41" s="34"/>
      <c r="R41" s="34"/>
    </row>
    <row r="42" spans="1:22" ht="22.5" x14ac:dyDescent="0.25">
      <c r="A42" s="10" t="s">
        <v>222</v>
      </c>
      <c r="B42" s="11" t="s">
        <v>223</v>
      </c>
      <c r="C42" s="12">
        <f>+datos!Q28</f>
        <v>80000000</v>
      </c>
      <c r="D42" s="12">
        <f>+datos!R28</f>
        <v>0</v>
      </c>
      <c r="E42" s="12">
        <f>+datos!S28</f>
        <v>0</v>
      </c>
      <c r="F42" s="12">
        <f>+datos!T28</f>
        <v>80000000</v>
      </c>
      <c r="G42" s="12">
        <f>+datos!U28</f>
        <v>0</v>
      </c>
      <c r="H42" s="12">
        <f>+datos!V28</f>
        <v>0</v>
      </c>
      <c r="I42" s="12">
        <f>+datos!W28</f>
        <v>80000000</v>
      </c>
      <c r="J42" s="12">
        <f>+datos!X28</f>
        <v>0</v>
      </c>
      <c r="K42" s="12">
        <f>+datos!Y28</f>
        <v>0</v>
      </c>
      <c r="L42" s="12">
        <f>+datos!Z28</f>
        <v>0</v>
      </c>
      <c r="M42" s="12">
        <f>+datos!AA28</f>
        <v>0</v>
      </c>
      <c r="N42" s="14">
        <f t="shared" si="2"/>
        <v>0</v>
      </c>
      <c r="O42" s="14">
        <f t="shared" si="3"/>
        <v>0</v>
      </c>
      <c r="P42" s="34">
        <f>+C42-Abril!C42</f>
        <v>0</v>
      </c>
      <c r="Q42" s="34" t="b">
        <f>+A42=datos!C28</f>
        <v>1</v>
      </c>
      <c r="R42" s="34"/>
    </row>
    <row r="43" spans="1:22" x14ac:dyDescent="0.25">
      <c r="A43" s="10" t="s">
        <v>224</v>
      </c>
      <c r="B43" s="11" t="s">
        <v>225</v>
      </c>
      <c r="C43" s="12">
        <f>+datos!Q29</f>
        <v>56931000</v>
      </c>
      <c r="D43" s="12">
        <f>+datos!R29</f>
        <v>0</v>
      </c>
      <c r="E43" s="12">
        <f>+datos!S29</f>
        <v>0</v>
      </c>
      <c r="F43" s="12">
        <f>+datos!T29</f>
        <v>56931000</v>
      </c>
      <c r="G43" s="12">
        <f>+datos!U29</f>
        <v>0</v>
      </c>
      <c r="H43" s="12">
        <f>+datos!V29</f>
        <v>1749300</v>
      </c>
      <c r="I43" s="12">
        <f>+datos!W29</f>
        <v>55181700</v>
      </c>
      <c r="J43" s="12">
        <f>+datos!X29</f>
        <v>1749300</v>
      </c>
      <c r="K43" s="12">
        <f>+datos!Y29</f>
        <v>0</v>
      </c>
      <c r="L43" s="12">
        <f>+datos!Z29</f>
        <v>0</v>
      </c>
      <c r="M43" s="12">
        <f>+datos!AA29</f>
        <v>0</v>
      </c>
      <c r="N43" s="14">
        <f t="shared" si="2"/>
        <v>3.0726669125783843E-2</v>
      </c>
      <c r="O43" s="14">
        <f t="shared" si="3"/>
        <v>0</v>
      </c>
      <c r="P43" s="34">
        <f>+C43-Abril!C43</f>
        <v>0</v>
      </c>
      <c r="Q43" s="34" t="b">
        <f>+A43=datos!C29</f>
        <v>1</v>
      </c>
      <c r="R43" s="34"/>
    </row>
    <row r="44" spans="1:22" x14ac:dyDescent="0.25">
      <c r="A44" s="15" t="s">
        <v>94</v>
      </c>
      <c r="B44" s="16" t="s">
        <v>95</v>
      </c>
      <c r="C44" s="17">
        <f>+C45+C54</f>
        <v>10151367000</v>
      </c>
      <c r="D44" s="17">
        <f t="shared" ref="D44:E44" si="24">+D45+D54</f>
        <v>2418202120</v>
      </c>
      <c r="E44" s="17">
        <f t="shared" si="24"/>
        <v>2418202120</v>
      </c>
      <c r="F44" s="18">
        <f t="shared" si="17"/>
        <v>10151367000</v>
      </c>
      <c r="G44" s="17">
        <f t="shared" ref="G44:H44" si="25">+G45+G54</f>
        <v>0</v>
      </c>
      <c r="H44" s="17">
        <f t="shared" si="25"/>
        <v>8681794191.0299988</v>
      </c>
      <c r="I44" s="18">
        <f t="shared" si="19"/>
        <v>1469572808.9700012</v>
      </c>
      <c r="J44" s="17">
        <f t="shared" ref="J44:M44" si="26">+J45+J54</f>
        <v>5802558457.7399998</v>
      </c>
      <c r="K44" s="17">
        <f t="shared" si="26"/>
        <v>2913692589.6300001</v>
      </c>
      <c r="L44" s="17">
        <f t="shared" si="26"/>
        <v>2913692589.6300001</v>
      </c>
      <c r="M44" s="17">
        <f t="shared" si="26"/>
        <v>2912208336.6300001</v>
      </c>
      <c r="N44" s="19">
        <f t="shared" si="2"/>
        <v>0.57160365276321901</v>
      </c>
      <c r="O44" s="19">
        <f t="shared" si="3"/>
        <v>0.28702465289945678</v>
      </c>
      <c r="P44" s="34">
        <f>+C44-Abril!C44</f>
        <v>0</v>
      </c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SUM(C46:C53)</f>
        <v>234367000</v>
      </c>
      <c r="D45" s="17">
        <f t="shared" ref="D45:H45" si="27">SUM(D46:D53)</f>
        <v>1370414400</v>
      </c>
      <c r="E45" s="17">
        <f t="shared" si="27"/>
        <v>0</v>
      </c>
      <c r="F45" s="18">
        <f>+C45+D45-E45</f>
        <v>1604781400</v>
      </c>
      <c r="G45" s="17">
        <f t="shared" si="27"/>
        <v>0</v>
      </c>
      <c r="H45" s="17">
        <f t="shared" si="27"/>
        <v>820597730.50999999</v>
      </c>
      <c r="I45" s="18">
        <f t="shared" si="19"/>
        <v>784183669.49000001</v>
      </c>
      <c r="J45" s="17">
        <f t="shared" ref="J45" si="28">SUM(J46:J53)</f>
        <v>264297472.50999999</v>
      </c>
      <c r="K45" s="17">
        <f t="shared" ref="K45:M45" si="29">SUM(K46:K53)</f>
        <v>7167704</v>
      </c>
      <c r="L45" s="17">
        <f t="shared" si="29"/>
        <v>7167704</v>
      </c>
      <c r="M45" s="17">
        <f t="shared" si="29"/>
        <v>7167704</v>
      </c>
      <c r="N45" s="19">
        <f t="shared" si="2"/>
        <v>0.16469375362276756</v>
      </c>
      <c r="O45" s="19">
        <f t="shared" si="3"/>
        <v>4.4664675201245476E-3</v>
      </c>
      <c r="P45" s="34">
        <f>+C45-Abril!C45</f>
        <v>0</v>
      </c>
      <c r="Q45" s="34"/>
      <c r="R45" s="34"/>
    </row>
    <row r="46" spans="1:22" ht="33.75" x14ac:dyDescent="0.25">
      <c r="A46" s="10" t="s">
        <v>226</v>
      </c>
      <c r="B46" s="11" t="s">
        <v>227</v>
      </c>
      <c r="C46" s="12">
        <f>+datos!Q30</f>
        <v>1000000</v>
      </c>
      <c r="D46" s="12">
        <f>+datos!R30</f>
        <v>0</v>
      </c>
      <c r="E46" s="12">
        <f>+datos!S30</f>
        <v>0</v>
      </c>
      <c r="F46" s="12">
        <f>+datos!T30</f>
        <v>1000000</v>
      </c>
      <c r="G46" s="12">
        <f>+datos!U30</f>
        <v>0</v>
      </c>
      <c r="H46" s="12">
        <f>+datos!V30</f>
        <v>300000</v>
      </c>
      <c r="I46" s="12">
        <f>+datos!W30</f>
        <v>700000</v>
      </c>
      <c r="J46" s="12">
        <f>+datos!X30</f>
        <v>300000</v>
      </c>
      <c r="K46" s="12">
        <f>+datos!Y30</f>
        <v>300000</v>
      </c>
      <c r="L46" s="12">
        <f>+datos!Z30</f>
        <v>300000</v>
      </c>
      <c r="M46" s="12">
        <f>+datos!AA30</f>
        <v>300000</v>
      </c>
      <c r="N46" s="14">
        <f t="shared" si="2"/>
        <v>0.3</v>
      </c>
      <c r="O46" s="14">
        <f t="shared" si="3"/>
        <v>0.3</v>
      </c>
      <c r="P46" s="34">
        <f>+C46-Abril!C46</f>
        <v>0</v>
      </c>
      <c r="Q46" s="34" t="b">
        <f>+A46=datos!C30</f>
        <v>1</v>
      </c>
      <c r="R46" s="34"/>
    </row>
    <row r="47" spans="1:22" x14ac:dyDescent="0.25">
      <c r="A47" s="10" t="s">
        <v>228</v>
      </c>
      <c r="B47" s="11" t="s">
        <v>229</v>
      </c>
      <c r="C47" s="12">
        <f>+datos!Q31</f>
        <v>20000000</v>
      </c>
      <c r="D47" s="12">
        <f>+datos!R31</f>
        <v>0</v>
      </c>
      <c r="E47" s="12">
        <f>+datos!S31</f>
        <v>0</v>
      </c>
      <c r="F47" s="12">
        <f>+datos!T31</f>
        <v>20000000</v>
      </c>
      <c r="G47" s="12">
        <f>+datos!U31</f>
        <v>0</v>
      </c>
      <c r="H47" s="12">
        <f>+datos!V31</f>
        <v>0</v>
      </c>
      <c r="I47" s="12">
        <f>+datos!W31</f>
        <v>20000000</v>
      </c>
      <c r="J47" s="12">
        <f>+datos!X31</f>
        <v>0</v>
      </c>
      <c r="K47" s="12">
        <f>+datos!Y31</f>
        <v>0</v>
      </c>
      <c r="L47" s="12">
        <f>+datos!Z31</f>
        <v>0</v>
      </c>
      <c r="M47" s="12">
        <f>+datos!AA31</f>
        <v>0</v>
      </c>
      <c r="N47" s="14">
        <f t="shared" si="2"/>
        <v>0</v>
      </c>
      <c r="O47" s="14">
        <f t="shared" si="3"/>
        <v>0</v>
      </c>
      <c r="P47" s="34">
        <f>+C47-Abril!C47</f>
        <v>0</v>
      </c>
      <c r="Q47" s="34" t="b">
        <f>+A47=datos!C31</f>
        <v>1</v>
      </c>
      <c r="R47" s="34"/>
    </row>
    <row r="48" spans="1:22" ht="22.5" x14ac:dyDescent="0.25">
      <c r="A48" s="10" t="s">
        <v>230</v>
      </c>
      <c r="B48" s="11" t="s">
        <v>231</v>
      </c>
      <c r="C48" s="12">
        <f>+datos!Q32</f>
        <v>5000000</v>
      </c>
      <c r="D48" s="12">
        <f>+datos!R32</f>
        <v>0</v>
      </c>
      <c r="E48" s="12">
        <f>+datos!S32</f>
        <v>0</v>
      </c>
      <c r="F48" s="12">
        <f>+datos!T32</f>
        <v>5000000</v>
      </c>
      <c r="G48" s="12">
        <f>+datos!U32</f>
        <v>0</v>
      </c>
      <c r="H48" s="12">
        <f>+datos!V32</f>
        <v>2599285</v>
      </c>
      <c r="I48" s="12">
        <f>+datos!W32</f>
        <v>2400715</v>
      </c>
      <c r="J48" s="12">
        <f>+datos!X32</f>
        <v>2599285</v>
      </c>
      <c r="K48" s="12">
        <f>+datos!Y32</f>
        <v>2184273</v>
      </c>
      <c r="L48" s="12">
        <f>+datos!Z32</f>
        <v>2184273</v>
      </c>
      <c r="M48" s="12">
        <f>+datos!AA32</f>
        <v>2184273</v>
      </c>
      <c r="N48" s="14">
        <f t="shared" si="2"/>
        <v>0.51985700000000001</v>
      </c>
      <c r="O48" s="14">
        <f t="shared" si="3"/>
        <v>0.43685459999999998</v>
      </c>
      <c r="P48" s="34">
        <f>+C48-Abril!C48</f>
        <v>0</v>
      </c>
      <c r="Q48" s="34" t="b">
        <f>+A48=datos!C32</f>
        <v>1</v>
      </c>
      <c r="R48" s="34"/>
    </row>
    <row r="49" spans="1:18" s="20" customFormat="1" ht="22.5" x14ac:dyDescent="0.25">
      <c r="A49" s="10" t="s">
        <v>232</v>
      </c>
      <c r="B49" s="11" t="s">
        <v>233</v>
      </c>
      <c r="C49" s="12">
        <f>+datos!Q33</f>
        <v>30000000</v>
      </c>
      <c r="D49" s="12">
        <f>+datos!R33</f>
        <v>0</v>
      </c>
      <c r="E49" s="12">
        <f>+datos!S33</f>
        <v>0</v>
      </c>
      <c r="F49" s="12">
        <f>+datos!T33</f>
        <v>30000000</v>
      </c>
      <c r="G49" s="12">
        <f>+datos!U33</f>
        <v>0</v>
      </c>
      <c r="H49" s="12">
        <f>+datos!V33</f>
        <v>28929060</v>
      </c>
      <c r="I49" s="12">
        <f>+datos!W33</f>
        <v>1070940</v>
      </c>
      <c r="J49" s="12">
        <f>+datos!X33</f>
        <v>28929060</v>
      </c>
      <c r="K49" s="12">
        <f>+datos!Y33</f>
        <v>3983431</v>
      </c>
      <c r="L49" s="12">
        <f>+datos!Z33</f>
        <v>3983431</v>
      </c>
      <c r="M49" s="12">
        <f>+datos!AA33</f>
        <v>3983431</v>
      </c>
      <c r="N49" s="14">
        <f t="shared" si="2"/>
        <v>0.96430199999999999</v>
      </c>
      <c r="O49" s="14">
        <f t="shared" si="3"/>
        <v>0.13278103333333333</v>
      </c>
      <c r="P49" s="34">
        <f>+C49-Abril!C49</f>
        <v>0</v>
      </c>
      <c r="Q49" s="34" t="b">
        <f>+A49=datos!C33</f>
        <v>1</v>
      </c>
      <c r="R49" s="34"/>
    </row>
    <row r="50" spans="1:18" s="20" customFormat="1" ht="22.5" x14ac:dyDescent="0.25">
      <c r="A50" s="10" t="s">
        <v>316</v>
      </c>
      <c r="B50" s="11" t="s">
        <v>317</v>
      </c>
      <c r="C50" s="12">
        <v>0</v>
      </c>
      <c r="D50" s="12">
        <f>+F50</f>
        <v>25414400</v>
      </c>
      <c r="E50" s="12">
        <f>+datos!S34</f>
        <v>0</v>
      </c>
      <c r="F50" s="12">
        <f>+datos!T34</f>
        <v>25414400</v>
      </c>
      <c r="G50" s="12">
        <f>+datos!U34</f>
        <v>0</v>
      </c>
      <c r="H50" s="12">
        <f>+datos!V34</f>
        <v>16174500</v>
      </c>
      <c r="I50" s="12">
        <f>+datos!W34</f>
        <v>9239900</v>
      </c>
      <c r="J50" s="12">
        <f>+datos!X34</f>
        <v>16174500</v>
      </c>
      <c r="K50" s="12">
        <f>+datos!Y34</f>
        <v>0</v>
      </c>
      <c r="L50" s="12">
        <f>+datos!Z34</f>
        <v>0</v>
      </c>
      <c r="M50" s="12">
        <f>+datos!AA34</f>
        <v>0</v>
      </c>
      <c r="N50" s="14">
        <f t="shared" si="2"/>
        <v>0.63643052757491814</v>
      </c>
      <c r="O50" s="14">
        <f t="shared" si="3"/>
        <v>0</v>
      </c>
      <c r="P50" s="34">
        <f>+C50-Abril!C50</f>
        <v>0</v>
      </c>
      <c r="Q50" s="34" t="b">
        <f>+A50=datos!C35</f>
        <v>0</v>
      </c>
      <c r="R50" s="34"/>
    </row>
    <row r="51" spans="1:18" s="20" customFormat="1" ht="11.25" x14ac:dyDescent="0.25">
      <c r="A51" s="10" t="s">
        <v>234</v>
      </c>
      <c r="B51" s="11" t="s">
        <v>235</v>
      </c>
      <c r="C51" s="12">
        <f>+datos!Q35</f>
        <v>5000000</v>
      </c>
      <c r="D51" s="12">
        <f>+datos!R35</f>
        <v>0</v>
      </c>
      <c r="E51" s="12">
        <f>+datos!S35</f>
        <v>0</v>
      </c>
      <c r="F51" s="12">
        <f>+datos!T35</f>
        <v>5000000</v>
      </c>
      <c r="G51" s="12">
        <f>+datos!U35</f>
        <v>0</v>
      </c>
      <c r="H51" s="12">
        <f>+datos!V35</f>
        <v>700000</v>
      </c>
      <c r="I51" s="12">
        <f>+datos!W35</f>
        <v>4300000</v>
      </c>
      <c r="J51" s="12">
        <f>+datos!X35</f>
        <v>700000</v>
      </c>
      <c r="K51" s="12">
        <f>+datos!Y35</f>
        <v>700000</v>
      </c>
      <c r="L51" s="12">
        <f>+datos!Z35</f>
        <v>700000</v>
      </c>
      <c r="M51" s="12">
        <f>+datos!AA35</f>
        <v>700000</v>
      </c>
      <c r="N51" s="14">
        <f t="shared" si="2"/>
        <v>0.14000000000000001</v>
      </c>
      <c r="O51" s="14">
        <f t="shared" si="3"/>
        <v>0.14000000000000001</v>
      </c>
      <c r="P51" s="34">
        <f>+C51-Abril!C51</f>
        <v>0</v>
      </c>
      <c r="Q51" s="34" t="b">
        <f>+A51=datos!C35</f>
        <v>1</v>
      </c>
      <c r="R51" s="34"/>
    </row>
    <row r="52" spans="1:18" s="20" customFormat="1" ht="22.5" x14ac:dyDescent="0.25">
      <c r="A52" s="10" t="s">
        <v>236</v>
      </c>
      <c r="B52" s="11" t="s">
        <v>223</v>
      </c>
      <c r="C52" s="12">
        <f>+datos!Q36</f>
        <v>55000000</v>
      </c>
      <c r="D52" s="12">
        <f>+datos!R36</f>
        <v>0</v>
      </c>
      <c r="E52" s="12">
        <f>+datos!S36</f>
        <v>0</v>
      </c>
      <c r="F52" s="12">
        <f>+datos!T36</f>
        <v>55000000</v>
      </c>
      <c r="G52" s="12">
        <f>+datos!U36</f>
        <v>0</v>
      </c>
      <c r="H52" s="12">
        <f>+datos!V36</f>
        <v>15594627.51</v>
      </c>
      <c r="I52" s="12">
        <f>+datos!W36</f>
        <v>39405372.490000002</v>
      </c>
      <c r="J52" s="12">
        <f>+datos!X36</f>
        <v>15594627.51</v>
      </c>
      <c r="K52" s="12">
        <f>+datos!Y36</f>
        <v>0</v>
      </c>
      <c r="L52" s="12">
        <f>+datos!Z36</f>
        <v>0</v>
      </c>
      <c r="M52" s="12">
        <f>+datos!AA36</f>
        <v>0</v>
      </c>
      <c r="N52" s="14">
        <f t="shared" si="2"/>
        <v>0.28353868199999999</v>
      </c>
      <c r="O52" s="14">
        <f t="shared" si="3"/>
        <v>0</v>
      </c>
      <c r="P52" s="34">
        <f>+C52-Abril!C52</f>
        <v>0</v>
      </c>
      <c r="Q52" s="34" t="b">
        <f>+A52=datos!C36</f>
        <v>1</v>
      </c>
      <c r="R52" s="34"/>
    </row>
    <row r="53" spans="1:18" s="20" customFormat="1" ht="22.5" x14ac:dyDescent="0.25">
      <c r="A53" s="10" t="s">
        <v>237</v>
      </c>
      <c r="B53" s="11" t="s">
        <v>238</v>
      </c>
      <c r="C53" s="12">
        <f>+datos!Q37</f>
        <v>118367000</v>
      </c>
      <c r="D53" s="12">
        <f>+datos!R37</f>
        <v>1345000000</v>
      </c>
      <c r="E53" s="12">
        <f>+datos!S37</f>
        <v>0</v>
      </c>
      <c r="F53" s="12">
        <f>+datos!T37</f>
        <v>1463367000</v>
      </c>
      <c r="G53" s="12">
        <f>+datos!U37</f>
        <v>0</v>
      </c>
      <c r="H53" s="12">
        <f>+datos!V37</f>
        <v>756300258</v>
      </c>
      <c r="I53" s="12">
        <f>+datos!W37</f>
        <v>707066742</v>
      </c>
      <c r="J53" s="12">
        <f>+datos!X37</f>
        <v>200000000</v>
      </c>
      <c r="K53" s="12">
        <f>+datos!Y37</f>
        <v>0</v>
      </c>
      <c r="L53" s="12">
        <f>+datos!Z37</f>
        <v>0</v>
      </c>
      <c r="M53" s="12">
        <f>+datos!AA37</f>
        <v>0</v>
      </c>
      <c r="N53" s="14">
        <f t="shared" si="2"/>
        <v>0.13667111531147005</v>
      </c>
      <c r="O53" s="14">
        <f t="shared" si="3"/>
        <v>0</v>
      </c>
      <c r="P53" s="34">
        <f>+C53-Abril!C53</f>
        <v>0</v>
      </c>
      <c r="Q53" s="34" t="b">
        <f>+A53=datos!C37</f>
        <v>1</v>
      </c>
      <c r="R53" s="34"/>
    </row>
    <row r="54" spans="1:18" s="20" customFormat="1" ht="11.25" x14ac:dyDescent="0.25">
      <c r="A54" s="15" t="s">
        <v>98</v>
      </c>
      <c r="B54" s="16" t="s">
        <v>99</v>
      </c>
      <c r="C54" s="17">
        <f>SUM(C55:C75)</f>
        <v>9917000000</v>
      </c>
      <c r="D54" s="17">
        <f t="shared" ref="D54:E54" si="30">SUM(D55:D75)</f>
        <v>1047787720</v>
      </c>
      <c r="E54" s="17">
        <f t="shared" si="30"/>
        <v>2418202120</v>
      </c>
      <c r="F54" s="18">
        <f t="shared" si="17"/>
        <v>8546585600</v>
      </c>
      <c r="G54" s="17">
        <f t="shared" ref="G54:H54" si="31">SUM(G55:G75)</f>
        <v>0</v>
      </c>
      <c r="H54" s="17">
        <f t="shared" si="31"/>
        <v>7861196460.5199995</v>
      </c>
      <c r="I54" s="18">
        <f t="shared" si="19"/>
        <v>685389139.4800005</v>
      </c>
      <c r="J54" s="17">
        <f t="shared" ref="J54:M54" si="32">SUM(J55:J75)</f>
        <v>5538260985.2299995</v>
      </c>
      <c r="K54" s="17">
        <f t="shared" si="32"/>
        <v>2906524885.6300001</v>
      </c>
      <c r="L54" s="17">
        <f t="shared" si="32"/>
        <v>2906524885.6300001</v>
      </c>
      <c r="M54" s="17">
        <f t="shared" si="32"/>
        <v>2905040632.6300001</v>
      </c>
      <c r="N54" s="19">
        <f t="shared" si="2"/>
        <v>0.64800860184797071</v>
      </c>
      <c r="O54" s="19">
        <f t="shared" si="3"/>
        <v>0.34008024042139123</v>
      </c>
      <c r="P54" s="34">
        <f>+C54-Abril!C54</f>
        <v>0</v>
      </c>
      <c r="Q54" s="34"/>
      <c r="R54" s="34"/>
    </row>
    <row r="55" spans="1:18" s="20" customFormat="1" ht="22.5" x14ac:dyDescent="0.25">
      <c r="A55" s="10" t="s">
        <v>239</v>
      </c>
      <c r="B55" s="11" t="s">
        <v>240</v>
      </c>
      <c r="C55" s="12">
        <f>+datos!Q38</f>
        <v>40000000</v>
      </c>
      <c r="D55" s="12">
        <f>+datos!R38</f>
        <v>0</v>
      </c>
      <c r="E55" s="12">
        <f>+datos!S38</f>
        <v>30000000</v>
      </c>
      <c r="F55" s="12">
        <f>+datos!T38</f>
        <v>10000000</v>
      </c>
      <c r="G55" s="12">
        <f>+datos!U38</f>
        <v>0</v>
      </c>
      <c r="H55" s="12">
        <f>+datos!V38</f>
        <v>9700000</v>
      </c>
      <c r="I55" s="12">
        <f>+datos!W38</f>
        <v>300000</v>
      </c>
      <c r="J55" s="12">
        <f>+datos!X38</f>
        <v>1107319</v>
      </c>
      <c r="K55" s="12">
        <f>+datos!Y38</f>
        <v>1107319</v>
      </c>
      <c r="L55" s="12">
        <f>+datos!Z38</f>
        <v>1107319</v>
      </c>
      <c r="M55" s="12">
        <f>+datos!AA38</f>
        <v>1107319</v>
      </c>
      <c r="N55" s="14">
        <f t="shared" si="2"/>
        <v>0.11073189999999999</v>
      </c>
      <c r="O55" s="14">
        <f t="shared" si="3"/>
        <v>0.11073189999999999</v>
      </c>
      <c r="P55" s="34">
        <f>+C55-Abril!C55</f>
        <v>0</v>
      </c>
      <c r="Q55" s="34" t="b">
        <f>+A55=datos!C38</f>
        <v>1</v>
      </c>
      <c r="R55" s="34"/>
    </row>
    <row r="56" spans="1:18" s="20" customFormat="1" ht="15" customHeight="1" x14ac:dyDescent="0.25">
      <c r="A56" s="10" t="s">
        <v>241</v>
      </c>
      <c r="B56" s="11" t="s">
        <v>242</v>
      </c>
      <c r="C56" s="12">
        <f>+datos!Q39</f>
        <v>1571000000</v>
      </c>
      <c r="D56" s="12">
        <f>+datos!R39</f>
        <v>0</v>
      </c>
      <c r="E56" s="12">
        <f>+datos!S39</f>
        <v>750100000</v>
      </c>
      <c r="F56" s="12">
        <f>+datos!T39</f>
        <v>820900000</v>
      </c>
      <c r="G56" s="12">
        <f>+datos!U39</f>
        <v>0</v>
      </c>
      <c r="H56" s="12">
        <f>+datos!V39</f>
        <v>663602197</v>
      </c>
      <c r="I56" s="12">
        <f>+datos!W39</f>
        <v>157297803</v>
      </c>
      <c r="J56" s="12">
        <f>+datos!X39</f>
        <v>620402197</v>
      </c>
      <c r="K56" s="12">
        <f>+datos!Y39</f>
        <v>137156744</v>
      </c>
      <c r="L56" s="12">
        <f>+datos!Z39</f>
        <v>137156744</v>
      </c>
      <c r="M56" s="12">
        <f>+datos!AA39</f>
        <v>137156744</v>
      </c>
      <c r="N56" s="14">
        <f t="shared" si="2"/>
        <v>0.75575855402606895</v>
      </c>
      <c r="O56" s="14">
        <f t="shared" si="3"/>
        <v>0.167080940431234</v>
      </c>
      <c r="P56" s="34">
        <f>+C56-Abril!C56</f>
        <v>0</v>
      </c>
      <c r="Q56" s="34" t="b">
        <f>+A56=datos!C39</f>
        <v>1</v>
      </c>
      <c r="R56" s="34"/>
    </row>
    <row r="57" spans="1:18" s="20" customFormat="1" ht="13.5" customHeight="1" x14ac:dyDescent="0.25">
      <c r="A57" s="10" t="s">
        <v>309</v>
      </c>
      <c r="B57" s="11" t="s">
        <v>310</v>
      </c>
      <c r="C57" s="12">
        <f>+datos!Q40</f>
        <v>1000000</v>
      </c>
      <c r="D57" s="12">
        <f>+datos!R40</f>
        <v>0</v>
      </c>
      <c r="E57" s="12">
        <f>+datos!S40</f>
        <v>0</v>
      </c>
      <c r="F57" s="12">
        <f>+datos!T40</f>
        <v>1000000</v>
      </c>
      <c r="G57" s="12">
        <f>+datos!U40</f>
        <v>0</v>
      </c>
      <c r="H57" s="12">
        <f>+datos!V40</f>
        <v>200000</v>
      </c>
      <c r="I57" s="12">
        <f>+datos!W40</f>
        <v>800000</v>
      </c>
      <c r="J57" s="12">
        <f>+datos!X40</f>
        <v>200000</v>
      </c>
      <c r="K57" s="12">
        <f>+datos!Y40</f>
        <v>200000</v>
      </c>
      <c r="L57" s="12">
        <f>+datos!Z40</f>
        <v>200000</v>
      </c>
      <c r="M57" s="12">
        <f>+datos!AA40</f>
        <v>200000</v>
      </c>
      <c r="N57" s="14">
        <f t="shared" si="2"/>
        <v>0.2</v>
      </c>
      <c r="O57" s="14">
        <f t="shared" si="3"/>
        <v>0.2</v>
      </c>
      <c r="P57" s="34">
        <f>+C57-Abril!C57</f>
        <v>0</v>
      </c>
      <c r="Q57" s="34" t="b">
        <f>+A57=datos!C40</f>
        <v>1</v>
      </c>
      <c r="R57" s="34"/>
    </row>
    <row r="58" spans="1:18" s="20" customFormat="1" ht="11.25" x14ac:dyDescent="0.25">
      <c r="A58" s="10" t="s">
        <v>243</v>
      </c>
      <c r="B58" s="11" t="s">
        <v>244</v>
      </c>
      <c r="C58" s="12">
        <f>+datos!Q41</f>
        <v>27000000</v>
      </c>
      <c r="D58" s="12">
        <f>+datos!R41</f>
        <v>0</v>
      </c>
      <c r="E58" s="12">
        <f>+datos!S41</f>
        <v>0</v>
      </c>
      <c r="F58" s="12">
        <f>+datos!T41</f>
        <v>27000000</v>
      </c>
      <c r="G58" s="12">
        <f>+datos!U41</f>
        <v>0</v>
      </c>
      <c r="H58" s="12">
        <f>+datos!V41</f>
        <v>26325448</v>
      </c>
      <c r="I58" s="12">
        <f>+datos!W41</f>
        <v>674552</v>
      </c>
      <c r="J58" s="12">
        <f>+datos!X41</f>
        <v>26325448</v>
      </c>
      <c r="K58" s="12">
        <f>+datos!Y41</f>
        <v>623720</v>
      </c>
      <c r="L58" s="12">
        <f>+datos!Z41</f>
        <v>623720</v>
      </c>
      <c r="M58" s="12">
        <f>+datos!AA41</f>
        <v>623720</v>
      </c>
      <c r="N58" s="14">
        <f t="shared" si="2"/>
        <v>0.97501659259259255</v>
      </c>
      <c r="O58" s="14">
        <f t="shared" si="3"/>
        <v>2.3100740740740741E-2</v>
      </c>
      <c r="P58" s="34">
        <f>+C58-Abril!C58</f>
        <v>0</v>
      </c>
      <c r="Q58" s="34" t="b">
        <f>+A58=datos!C40</f>
        <v>0</v>
      </c>
      <c r="R58" s="34"/>
    </row>
    <row r="59" spans="1:18" s="20" customFormat="1" ht="22.5" x14ac:dyDescent="0.25">
      <c r="A59" s="10" t="s">
        <v>245</v>
      </c>
      <c r="B59" s="11" t="s">
        <v>246</v>
      </c>
      <c r="C59" s="12">
        <f>+datos!Q42</f>
        <v>100000000</v>
      </c>
      <c r="D59" s="12">
        <f>+datos!R42</f>
        <v>0</v>
      </c>
      <c r="E59" s="12">
        <f>+datos!S42</f>
        <v>0</v>
      </c>
      <c r="F59" s="12">
        <f>+datos!T42</f>
        <v>100000000</v>
      </c>
      <c r="G59" s="12">
        <f>+datos!U42</f>
        <v>0</v>
      </c>
      <c r="H59" s="12">
        <f>+datos!V42</f>
        <v>100000000</v>
      </c>
      <c r="I59" s="12">
        <f>+datos!W42</f>
        <v>0</v>
      </c>
      <c r="J59" s="12">
        <f>+datos!X42</f>
        <v>27016505</v>
      </c>
      <c r="K59" s="12">
        <f>+datos!Y42</f>
        <v>27016505</v>
      </c>
      <c r="L59" s="12">
        <f>+datos!Z42</f>
        <v>27016505</v>
      </c>
      <c r="M59" s="12">
        <f>+datos!AA42</f>
        <v>27016505</v>
      </c>
      <c r="N59" s="14">
        <f t="shared" si="2"/>
        <v>0.27016505000000002</v>
      </c>
      <c r="O59" s="14">
        <f t="shared" si="3"/>
        <v>0.27016505000000002</v>
      </c>
      <c r="P59" s="34">
        <f>+C59-Abril!C59</f>
        <v>0</v>
      </c>
      <c r="Q59" s="34" t="b">
        <f>+A59=datos!C41</f>
        <v>0</v>
      </c>
      <c r="R59" s="34"/>
    </row>
    <row r="60" spans="1:18" s="20" customFormat="1" ht="14.25" customHeight="1" x14ac:dyDescent="0.25">
      <c r="A60" s="10" t="s">
        <v>247</v>
      </c>
      <c r="B60" s="11" t="s">
        <v>248</v>
      </c>
      <c r="C60" s="12">
        <f>+datos!Q43</f>
        <v>13000000</v>
      </c>
      <c r="D60" s="12">
        <f>+datos!R43</f>
        <v>0</v>
      </c>
      <c r="E60" s="12">
        <f>+datos!S43</f>
        <v>0</v>
      </c>
      <c r="F60" s="12">
        <f>+datos!T43</f>
        <v>13000000</v>
      </c>
      <c r="G60" s="12">
        <f>+datos!U43</f>
        <v>0</v>
      </c>
      <c r="H60" s="12">
        <f>+datos!V43</f>
        <v>5000000</v>
      </c>
      <c r="I60" s="12">
        <f>+datos!W43</f>
        <v>8000000</v>
      </c>
      <c r="J60" s="12">
        <f>+datos!X43</f>
        <v>5000000</v>
      </c>
      <c r="K60" s="12">
        <f>+datos!Y43</f>
        <v>0</v>
      </c>
      <c r="L60" s="12">
        <f>+datos!Z43</f>
        <v>0</v>
      </c>
      <c r="M60" s="12">
        <f>+datos!AA43</f>
        <v>0</v>
      </c>
      <c r="N60" s="14">
        <f t="shared" si="2"/>
        <v>0.38461538461538464</v>
      </c>
      <c r="O60" s="14">
        <f t="shared" si="3"/>
        <v>0</v>
      </c>
      <c r="P60" s="34">
        <f>+C60-Abril!C60</f>
        <v>0</v>
      </c>
      <c r="Q60" s="34" t="b">
        <f>+A60=datos!C42</f>
        <v>0</v>
      </c>
      <c r="R60" s="34"/>
    </row>
    <row r="61" spans="1:18" s="20" customFormat="1" ht="12.75" customHeight="1" x14ac:dyDescent="0.25">
      <c r="A61" s="10" t="s">
        <v>249</v>
      </c>
      <c r="B61" s="11" t="s">
        <v>250</v>
      </c>
      <c r="C61" s="12">
        <f>+datos!Q44</f>
        <v>4641000000</v>
      </c>
      <c r="D61" s="12">
        <f>+datos!R44</f>
        <v>0</v>
      </c>
      <c r="E61" s="12">
        <f>+datos!S44</f>
        <v>833787720</v>
      </c>
      <c r="F61" s="12">
        <f>+datos!T44</f>
        <v>3807212280</v>
      </c>
      <c r="G61" s="12">
        <f>+datos!U44</f>
        <v>0</v>
      </c>
      <c r="H61" s="12">
        <f>+datos!V44</f>
        <v>3807184680</v>
      </c>
      <c r="I61" s="12">
        <f>+datos!W44</f>
        <v>27600</v>
      </c>
      <c r="J61" s="12">
        <f>+datos!X44</f>
        <v>2027491680</v>
      </c>
      <c r="K61" s="12">
        <f>+datos!Y44</f>
        <v>2007042886</v>
      </c>
      <c r="L61" s="12">
        <f>+datos!Z44</f>
        <v>2007042886</v>
      </c>
      <c r="M61" s="12">
        <f>+datos!AA44</f>
        <v>2007042886</v>
      </c>
      <c r="N61" s="14">
        <f t="shared" si="2"/>
        <v>0.53253969857441208</v>
      </c>
      <c r="O61" s="14">
        <f t="shared" si="3"/>
        <v>0.52716863111189582</v>
      </c>
      <c r="P61" s="34">
        <f>+C61-Abril!C61</f>
        <v>0</v>
      </c>
      <c r="Q61" s="34" t="b">
        <f>+A61=datos!C43</f>
        <v>0</v>
      </c>
      <c r="R61" s="34"/>
    </row>
    <row r="62" spans="1:18" s="20" customFormat="1" ht="13.5" customHeight="1" x14ac:dyDescent="0.25">
      <c r="A62" s="10" t="s">
        <v>251</v>
      </c>
      <c r="B62" s="11" t="s">
        <v>252</v>
      </c>
      <c r="C62" s="12">
        <f>+datos!Q45</f>
        <v>800000000</v>
      </c>
      <c r="D62" s="12">
        <f>+datos!R45</f>
        <v>79553720</v>
      </c>
      <c r="E62" s="12">
        <f>+datos!S45</f>
        <v>0</v>
      </c>
      <c r="F62" s="12">
        <f>+datos!T45</f>
        <v>879553720</v>
      </c>
      <c r="G62" s="12">
        <f>+datos!U45</f>
        <v>0</v>
      </c>
      <c r="H62" s="12">
        <f>+datos!V45</f>
        <v>809107000</v>
      </c>
      <c r="I62" s="12">
        <f>+datos!W45</f>
        <v>70446720</v>
      </c>
      <c r="J62" s="12">
        <f>+datos!X45</f>
        <v>809107000</v>
      </c>
      <c r="K62" s="12">
        <f>+datos!Y45</f>
        <v>217546900</v>
      </c>
      <c r="L62" s="12">
        <f>+datos!Z45</f>
        <v>217546900</v>
      </c>
      <c r="M62" s="12">
        <f>+datos!AA45</f>
        <v>217546900</v>
      </c>
      <c r="N62" s="14">
        <f t="shared" si="2"/>
        <v>0.91990629065840346</v>
      </c>
      <c r="O62" s="14">
        <f t="shared" si="3"/>
        <v>0.24733782036644675</v>
      </c>
      <c r="P62" s="34">
        <f>+C62-Abril!C62</f>
        <v>0</v>
      </c>
      <c r="Q62" s="34" t="b">
        <f>+A62=datos!C44</f>
        <v>0</v>
      </c>
      <c r="R62" s="34"/>
    </row>
    <row r="63" spans="1:18" s="20" customFormat="1" ht="22.5" x14ac:dyDescent="0.25">
      <c r="A63" s="10" t="s">
        <v>253</v>
      </c>
      <c r="B63" s="11" t="s">
        <v>254</v>
      </c>
      <c r="C63" s="12">
        <f>+datos!Q46</f>
        <v>337000000</v>
      </c>
      <c r="D63" s="12">
        <f>+datos!R46</f>
        <v>282234000</v>
      </c>
      <c r="E63" s="12">
        <f>+datos!S46</f>
        <v>8000000</v>
      </c>
      <c r="F63" s="12">
        <f>+datos!T46</f>
        <v>611234000</v>
      </c>
      <c r="G63" s="12">
        <f>+datos!U46</f>
        <v>0</v>
      </c>
      <c r="H63" s="12">
        <f>+datos!V46</f>
        <v>542887355</v>
      </c>
      <c r="I63" s="12">
        <f>+datos!W46</f>
        <v>68346645</v>
      </c>
      <c r="J63" s="12">
        <f>+datos!X46</f>
        <v>542887355</v>
      </c>
      <c r="K63" s="12">
        <f>+datos!Y46</f>
        <v>137743222</v>
      </c>
      <c r="L63" s="12">
        <f>+datos!Z46</f>
        <v>137743222</v>
      </c>
      <c r="M63" s="12">
        <f>+datos!AA46</f>
        <v>137743222</v>
      </c>
      <c r="N63" s="14">
        <f t="shared" si="2"/>
        <v>0.88818252093306327</v>
      </c>
      <c r="O63" s="14">
        <f t="shared" si="3"/>
        <v>0.22535268326042071</v>
      </c>
      <c r="P63" s="34">
        <f>+C63-Abril!C63</f>
        <v>0</v>
      </c>
      <c r="Q63" s="34" t="b">
        <f>+A63=datos!C45</f>
        <v>0</v>
      </c>
      <c r="R63" s="34"/>
    </row>
    <row r="64" spans="1:18" s="20" customFormat="1" ht="22.5" x14ac:dyDescent="0.25">
      <c r="A64" s="10" t="s">
        <v>255</v>
      </c>
      <c r="B64" s="11" t="s">
        <v>256</v>
      </c>
      <c r="C64" s="12">
        <f>+datos!Q47</f>
        <v>119000000</v>
      </c>
      <c r="D64" s="12">
        <f>+datos!R47</f>
        <v>50000000</v>
      </c>
      <c r="E64" s="12">
        <f>+datos!S47</f>
        <v>0</v>
      </c>
      <c r="F64" s="12">
        <f>+datos!T47</f>
        <v>169000000</v>
      </c>
      <c r="G64" s="12">
        <f>+datos!U47</f>
        <v>0</v>
      </c>
      <c r="H64" s="12">
        <f>+datos!V47</f>
        <v>161524841.19999999</v>
      </c>
      <c r="I64" s="12">
        <f>+datos!W47</f>
        <v>7475158.7999999998</v>
      </c>
      <c r="J64" s="12">
        <f>+datos!X47</f>
        <v>44397432.909999996</v>
      </c>
      <c r="K64" s="12">
        <f>+datos!Y47</f>
        <v>37635488.109999999</v>
      </c>
      <c r="L64" s="12">
        <f>+datos!Z47</f>
        <v>37635488.109999999</v>
      </c>
      <c r="M64" s="12">
        <f>+datos!AA47</f>
        <v>37635488.109999999</v>
      </c>
      <c r="N64" s="14">
        <f t="shared" si="2"/>
        <v>0.26270670360946741</v>
      </c>
      <c r="O64" s="14">
        <f t="shared" si="3"/>
        <v>0.22269519591715975</v>
      </c>
      <c r="P64" s="34">
        <f>+C64-Abril!C64</f>
        <v>0</v>
      </c>
      <c r="Q64" s="34" t="b">
        <f>+A64=datos!C46</f>
        <v>0</v>
      </c>
      <c r="R64" s="34"/>
    </row>
    <row r="65" spans="1:22" s="20" customFormat="1" ht="11.25" x14ac:dyDescent="0.25">
      <c r="A65" s="10" t="s">
        <v>257</v>
      </c>
      <c r="B65" s="11" t="s">
        <v>258</v>
      </c>
      <c r="C65" s="12">
        <f>+datos!Q48</f>
        <v>682000000</v>
      </c>
      <c r="D65" s="12">
        <f>+datos!R48</f>
        <v>123000000</v>
      </c>
      <c r="E65" s="12">
        <f>+datos!S48</f>
        <v>239600000</v>
      </c>
      <c r="F65" s="12">
        <f>+datos!T48</f>
        <v>565400000</v>
      </c>
      <c r="G65" s="12">
        <f>+datos!U48</f>
        <v>0</v>
      </c>
      <c r="H65" s="12">
        <f>+datos!V48</f>
        <v>564542959.62</v>
      </c>
      <c r="I65" s="12">
        <f>+datos!W48</f>
        <v>857040.38</v>
      </c>
      <c r="J65" s="12">
        <f>+datos!X48</f>
        <v>548607641.62</v>
      </c>
      <c r="K65" s="12">
        <f>+datos!Y48</f>
        <v>147839284</v>
      </c>
      <c r="L65" s="12">
        <f>+datos!Z48</f>
        <v>147839284</v>
      </c>
      <c r="M65" s="12">
        <f>+datos!AA48</f>
        <v>147839284</v>
      </c>
      <c r="N65" s="14">
        <f t="shared" si="2"/>
        <v>0.97030003823841526</v>
      </c>
      <c r="O65" s="14">
        <f t="shared" si="3"/>
        <v>0.26147733286169084</v>
      </c>
      <c r="P65" s="34">
        <f>+C65-Abril!C65</f>
        <v>0</v>
      </c>
      <c r="Q65" s="34" t="b">
        <f>+A65=datos!C47</f>
        <v>0</v>
      </c>
      <c r="R65" s="34"/>
    </row>
    <row r="66" spans="1:22" s="20" customFormat="1" ht="22.5" x14ac:dyDescent="0.25">
      <c r="A66" s="10" t="s">
        <v>259</v>
      </c>
      <c r="B66" s="11" t="s">
        <v>260</v>
      </c>
      <c r="C66" s="12">
        <f>+datos!Q49</f>
        <v>350000000</v>
      </c>
      <c r="D66" s="12">
        <f>+datos!R49</f>
        <v>0</v>
      </c>
      <c r="E66" s="12">
        <f>+datos!S49</f>
        <v>24300000</v>
      </c>
      <c r="F66" s="12">
        <f>+datos!T49</f>
        <v>325700000</v>
      </c>
      <c r="G66" s="12">
        <f>+datos!U49</f>
        <v>0</v>
      </c>
      <c r="H66" s="12">
        <f>+datos!V49</f>
        <v>257787106.69999999</v>
      </c>
      <c r="I66" s="12">
        <f>+datos!W49</f>
        <v>67912893.299999997</v>
      </c>
      <c r="J66" s="12">
        <f>+datos!X49</f>
        <v>256338799.69999999</v>
      </c>
      <c r="K66" s="12">
        <f>+datos!Y49</f>
        <v>82498763.519999996</v>
      </c>
      <c r="L66" s="12">
        <f>+datos!Z49</f>
        <v>82498763.519999996</v>
      </c>
      <c r="M66" s="12">
        <f>+datos!AA49</f>
        <v>82498763.519999996</v>
      </c>
      <c r="N66" s="14">
        <f t="shared" si="2"/>
        <v>0.78703960607921397</v>
      </c>
      <c r="O66" s="14">
        <f t="shared" si="3"/>
        <v>0.25329678698188518</v>
      </c>
      <c r="P66" s="34">
        <f>+C66-Abril!C66</f>
        <v>0</v>
      </c>
      <c r="Q66" s="34" t="b">
        <f>+A66=datos!C48</f>
        <v>0</v>
      </c>
      <c r="R66" s="34"/>
    </row>
    <row r="67" spans="1:22" s="20" customFormat="1" ht="33.75" x14ac:dyDescent="0.25">
      <c r="A67" s="10" t="s">
        <v>261</v>
      </c>
      <c r="B67" s="11" t="s">
        <v>262</v>
      </c>
      <c r="C67" s="12">
        <f>+datos!Q50</f>
        <v>15000000</v>
      </c>
      <c r="D67" s="12">
        <f>+datos!R50</f>
        <v>9000000</v>
      </c>
      <c r="E67" s="12">
        <f>+datos!S50</f>
        <v>0</v>
      </c>
      <c r="F67" s="12">
        <f>+datos!T50</f>
        <v>24000000</v>
      </c>
      <c r="G67" s="12">
        <f>+datos!U50</f>
        <v>0</v>
      </c>
      <c r="H67" s="12">
        <f>+datos!V50</f>
        <v>22800000</v>
      </c>
      <c r="I67" s="12">
        <f>+datos!W50</f>
        <v>1200000</v>
      </c>
      <c r="J67" s="12">
        <f>+datos!X50</f>
        <v>22800000</v>
      </c>
      <c r="K67" s="12">
        <f>+datos!Y50</f>
        <v>9018700</v>
      </c>
      <c r="L67" s="12">
        <f>+datos!Z50</f>
        <v>9018700</v>
      </c>
      <c r="M67" s="12">
        <f>+datos!AA50</f>
        <v>9018700</v>
      </c>
      <c r="N67" s="14">
        <f t="shared" si="2"/>
        <v>0.95</v>
      </c>
      <c r="O67" s="14">
        <f t="shared" si="3"/>
        <v>0.37577916666666666</v>
      </c>
      <c r="P67" s="34">
        <f>+C67-Abril!C67</f>
        <v>0</v>
      </c>
      <c r="Q67" s="34" t="b">
        <f>+A67=datos!C49</f>
        <v>0</v>
      </c>
      <c r="R67" s="34"/>
    </row>
    <row r="68" spans="1:22" x14ac:dyDescent="0.25">
      <c r="A68" s="10" t="s">
        <v>263</v>
      </c>
      <c r="B68" s="11" t="s">
        <v>264</v>
      </c>
      <c r="C68" s="12">
        <f>+datos!Q51</f>
        <v>114000000</v>
      </c>
      <c r="D68" s="12">
        <f>+datos!R51</f>
        <v>0</v>
      </c>
      <c r="E68" s="12">
        <f>+datos!S51</f>
        <v>28414400</v>
      </c>
      <c r="F68" s="12">
        <f>+datos!T51</f>
        <v>85585600</v>
      </c>
      <c r="G68" s="12">
        <f>+datos!U51</f>
        <v>0</v>
      </c>
      <c r="H68" s="12">
        <f>+datos!V51</f>
        <v>66534873</v>
      </c>
      <c r="I68" s="12">
        <f>+datos!W51</f>
        <v>19050727</v>
      </c>
      <c r="J68" s="12">
        <f>+datos!X51</f>
        <v>0</v>
      </c>
      <c r="K68" s="12">
        <f>+datos!Y51</f>
        <v>0</v>
      </c>
      <c r="L68" s="12">
        <f>+datos!Z51</f>
        <v>0</v>
      </c>
      <c r="M68" s="12">
        <f>+datos!AA51</f>
        <v>0</v>
      </c>
      <c r="N68" s="14">
        <f t="shared" si="2"/>
        <v>0</v>
      </c>
      <c r="O68" s="14">
        <f t="shared" si="3"/>
        <v>0</v>
      </c>
      <c r="P68" s="34">
        <f>+C68-Abril!C68</f>
        <v>0</v>
      </c>
      <c r="Q68" s="34" t="b">
        <f>+A68=datos!C50</f>
        <v>0</v>
      </c>
      <c r="R68" s="34"/>
    </row>
    <row r="69" spans="1:22" ht="22.5" x14ac:dyDescent="0.25">
      <c r="A69" s="10" t="s">
        <v>265</v>
      </c>
      <c r="B69" s="11" t="s">
        <v>266</v>
      </c>
      <c r="C69" s="12">
        <f>+datos!Q52</f>
        <v>20000000</v>
      </c>
      <c r="D69" s="12">
        <f>+datos!R52</f>
        <v>0</v>
      </c>
      <c r="E69" s="12">
        <f>+datos!S52</f>
        <v>0</v>
      </c>
      <c r="F69" s="12">
        <f>+datos!T52</f>
        <v>20000000</v>
      </c>
      <c r="G69" s="12">
        <f>+datos!U52</f>
        <v>0</v>
      </c>
      <c r="H69" s="12">
        <f>+datos!V52</f>
        <v>20000000</v>
      </c>
      <c r="I69" s="12">
        <f>+datos!W52</f>
        <v>0</v>
      </c>
      <c r="J69" s="12">
        <f>+datos!X52</f>
        <v>1417015</v>
      </c>
      <c r="K69" s="12">
        <f>+datos!Y52</f>
        <v>1417015</v>
      </c>
      <c r="L69" s="12">
        <f>+datos!Z52</f>
        <v>1417015</v>
      </c>
      <c r="M69" s="12">
        <f>+datos!AA52</f>
        <v>1417015</v>
      </c>
      <c r="N69" s="14">
        <f t="shared" si="2"/>
        <v>7.0850750000000004E-2</v>
      </c>
      <c r="O69" s="14">
        <f t="shared" si="3"/>
        <v>7.0850750000000004E-2</v>
      </c>
      <c r="P69" s="34">
        <f>+C69-Abril!C69</f>
        <v>0</v>
      </c>
      <c r="Q69" s="34" t="b">
        <f>+A69=datos!C51</f>
        <v>1</v>
      </c>
      <c r="R69" s="34"/>
    </row>
    <row r="70" spans="1:22" ht="33.75" x14ac:dyDescent="0.25">
      <c r="A70" s="10" t="s">
        <v>267</v>
      </c>
      <c r="B70" s="11" t="s">
        <v>268</v>
      </c>
      <c r="C70" s="12">
        <f>+datos!Q53</f>
        <v>83000000</v>
      </c>
      <c r="D70" s="12">
        <f>+datos!R53</f>
        <v>504000000</v>
      </c>
      <c r="E70" s="12">
        <f>+datos!S53</f>
        <v>0</v>
      </c>
      <c r="F70" s="12">
        <f>+datos!T53</f>
        <v>587000000</v>
      </c>
      <c r="G70" s="12">
        <f>+datos!U53</f>
        <v>0</v>
      </c>
      <c r="H70" s="12">
        <f>+datos!V53</f>
        <v>504000000</v>
      </c>
      <c r="I70" s="12">
        <f>+datos!W53</f>
        <v>83000000</v>
      </c>
      <c r="J70" s="12">
        <f>+datos!X53</f>
        <v>504000000</v>
      </c>
      <c r="K70" s="12">
        <f>+datos!Y53</f>
        <v>0</v>
      </c>
      <c r="L70" s="12">
        <f>+datos!Z53</f>
        <v>0</v>
      </c>
      <c r="M70" s="12">
        <f>+datos!AA53</f>
        <v>0</v>
      </c>
      <c r="N70" s="14">
        <f t="shared" si="2"/>
        <v>0.858603066439523</v>
      </c>
      <c r="O70" s="14">
        <f t="shared" si="3"/>
        <v>0</v>
      </c>
      <c r="P70" s="34">
        <f>+C70-Abril!C70</f>
        <v>0</v>
      </c>
      <c r="Q70" s="34" t="b">
        <f>+A70=datos!C52</f>
        <v>1</v>
      </c>
      <c r="R70" s="34"/>
    </row>
    <row r="71" spans="1:22" ht="22.5" x14ac:dyDescent="0.25">
      <c r="A71" s="10" t="s">
        <v>269</v>
      </c>
      <c r="B71" s="11" t="s">
        <v>270</v>
      </c>
      <c r="C71" s="12">
        <f>+datos!Q54</f>
        <v>504000000</v>
      </c>
      <c r="D71" s="12">
        <f>+datos!R54</f>
        <v>0</v>
      </c>
      <c r="E71" s="12">
        <f>+datos!S54</f>
        <v>504000000</v>
      </c>
      <c r="F71" s="12">
        <f>+datos!T54</f>
        <v>0</v>
      </c>
      <c r="G71" s="12">
        <f>+datos!U54</f>
        <v>0</v>
      </c>
      <c r="H71" s="12">
        <f>+datos!V54</f>
        <v>0</v>
      </c>
      <c r="I71" s="12">
        <f>+datos!W54</f>
        <v>0</v>
      </c>
      <c r="J71" s="12">
        <f>+datos!X54</f>
        <v>0</v>
      </c>
      <c r="K71" s="12">
        <f>+datos!Y54</f>
        <v>0</v>
      </c>
      <c r="L71" s="12">
        <f>+datos!Z54</f>
        <v>0</v>
      </c>
      <c r="M71" s="12">
        <f>+datos!AA54</f>
        <v>0</v>
      </c>
      <c r="N71" s="14">
        <f t="shared" si="2"/>
        <v>0</v>
      </c>
      <c r="O71" s="14">
        <f t="shared" si="3"/>
        <v>0</v>
      </c>
      <c r="P71" s="34">
        <f>+C71-Abril!C71</f>
        <v>0</v>
      </c>
      <c r="Q71" s="34" t="b">
        <f>+A71=datos!C53</f>
        <v>1</v>
      </c>
      <c r="R71" s="34"/>
    </row>
    <row r="72" spans="1:22" x14ac:dyDescent="0.25">
      <c r="A72" s="10" t="s">
        <v>100</v>
      </c>
      <c r="B72" s="11" t="s">
        <v>101</v>
      </c>
      <c r="C72" s="12">
        <f>+datos!Q55</f>
        <v>500000000</v>
      </c>
      <c r="D72" s="12">
        <f>+datos!R55</f>
        <v>0</v>
      </c>
      <c r="E72" s="12">
        <f>+datos!S55</f>
        <v>0</v>
      </c>
      <c r="F72" s="12">
        <f>+datos!T55</f>
        <v>500000000</v>
      </c>
      <c r="G72" s="12">
        <f>+datos!U55</f>
        <v>0</v>
      </c>
      <c r="H72" s="12">
        <f>+datos!V55</f>
        <v>300000000</v>
      </c>
      <c r="I72" s="12">
        <f>+datos!W55</f>
        <v>200000000</v>
      </c>
      <c r="J72" s="12">
        <f>+datos!X55</f>
        <v>101162592</v>
      </c>
      <c r="K72" s="12">
        <f>+datos!Y55</f>
        <v>99678339</v>
      </c>
      <c r="L72" s="12">
        <f>+datos!Z55</f>
        <v>99678339</v>
      </c>
      <c r="M72" s="12">
        <f>+datos!AA55</f>
        <v>98194086</v>
      </c>
      <c r="N72" s="14">
        <f t="shared" si="2"/>
        <v>0.20232518399999999</v>
      </c>
      <c r="O72" s="14">
        <f t="shared" si="3"/>
        <v>0.19935667800000001</v>
      </c>
      <c r="P72" s="34">
        <f>+C72-Abril!C72</f>
        <v>0</v>
      </c>
      <c r="Q72" s="34" t="b">
        <f>+A72=datos!C54</f>
        <v>0</v>
      </c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>
        <f>+C73-Abril!C73</f>
        <v>0</v>
      </c>
      <c r="Q73" s="34"/>
      <c r="R73" s="34"/>
    </row>
    <row r="74" spans="1:22" hidden="1" x14ac:dyDescent="0.25">
      <c r="A74" s="10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4"/>
      <c r="O74" s="14"/>
      <c r="P74" s="34">
        <f>+C74-Abril!C74</f>
        <v>0</v>
      </c>
      <c r="Q74" s="34"/>
      <c r="R74" s="34"/>
    </row>
    <row r="75" spans="1:22" hidden="1" x14ac:dyDescent="0.25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/>
      <c r="O75" s="14"/>
      <c r="P75" s="34">
        <f>+C75-Abril!C75</f>
        <v>0</v>
      </c>
      <c r="Q75" s="34"/>
      <c r="R75" s="34"/>
    </row>
    <row r="76" spans="1:22" s="3" customFormat="1" x14ac:dyDescent="0.25">
      <c r="A76" s="73" t="s">
        <v>24</v>
      </c>
      <c r="B76" s="73"/>
      <c r="C76" s="7">
        <f>SUM(C77:C80)</f>
        <v>4649070000</v>
      </c>
      <c r="D76" s="7">
        <f>SUM(D77:D80)</f>
        <v>0</v>
      </c>
      <c r="E76" s="7">
        <f t="shared" ref="E76" si="33">SUM(E77:E80)</f>
        <v>0</v>
      </c>
      <c r="F76" s="7">
        <f>SUM(F77:F80)</f>
        <v>4649070000.0000095</v>
      </c>
      <c r="G76" s="7">
        <f t="shared" ref="G76:M76" si="34">SUM(G77:G80)</f>
        <v>0</v>
      </c>
      <c r="H76" s="7">
        <f t="shared" si="34"/>
        <v>108000000</v>
      </c>
      <c r="I76" s="7">
        <f t="shared" si="34"/>
        <v>4541070000.0000095</v>
      </c>
      <c r="J76" s="7">
        <f t="shared" si="34"/>
        <v>27827661</v>
      </c>
      <c r="K76" s="7">
        <f t="shared" si="34"/>
        <v>27827661</v>
      </c>
      <c r="L76" s="7">
        <f t="shared" si="34"/>
        <v>27827661</v>
      </c>
      <c r="M76" s="7">
        <f t="shared" si="34"/>
        <v>27827661</v>
      </c>
      <c r="N76" s="8">
        <f t="shared" si="2"/>
        <v>5.9856403538772144E-3</v>
      </c>
      <c r="O76" s="9">
        <f t="shared" si="3"/>
        <v>5.9856403538772144E-3</v>
      </c>
      <c r="P76" s="34">
        <f>+C76-Abril!C76</f>
        <v>0</v>
      </c>
      <c r="Q76" s="34"/>
      <c r="R76" s="34"/>
      <c r="S76" s="20"/>
      <c r="T76" s="20"/>
      <c r="U76" s="20"/>
      <c r="V76" s="20"/>
    </row>
    <row r="77" spans="1:22" x14ac:dyDescent="0.25">
      <c r="A77" s="22" t="s">
        <v>102</v>
      </c>
      <c r="B77" s="23" t="s">
        <v>104</v>
      </c>
      <c r="C77" s="29">
        <v>3783070000</v>
      </c>
      <c r="D77" s="29">
        <v>0</v>
      </c>
      <c r="E77" s="29">
        <v>0</v>
      </c>
      <c r="F77" s="30">
        <f>+C77+D77-E77+0.00001</f>
        <v>3783070000.00001</v>
      </c>
      <c r="G77" s="29">
        <v>0</v>
      </c>
      <c r="H77" s="29">
        <v>0</v>
      </c>
      <c r="I77" s="30">
        <f t="shared" ref="I77:I80" si="35">+F77-G77-H77</f>
        <v>3783070000.00001</v>
      </c>
      <c r="J77" s="29">
        <v>0</v>
      </c>
      <c r="K77" s="29">
        <v>0</v>
      </c>
      <c r="L77" s="29">
        <v>0</v>
      </c>
      <c r="M77" s="29">
        <v>0</v>
      </c>
      <c r="N77" s="31">
        <f t="shared" si="2"/>
        <v>0</v>
      </c>
      <c r="O77" s="31">
        <f t="shared" si="3"/>
        <v>0</v>
      </c>
      <c r="P77" s="34">
        <f>+C77-Abril!C77</f>
        <v>0</v>
      </c>
      <c r="Q77" s="34"/>
      <c r="R77" s="34"/>
    </row>
    <row r="78" spans="1:22" x14ac:dyDescent="0.25">
      <c r="A78" s="10" t="s">
        <v>118</v>
      </c>
      <c r="B78" s="11" t="s">
        <v>120</v>
      </c>
      <c r="C78" s="12">
        <f>+datos!Q56</f>
        <v>78000000</v>
      </c>
      <c r="D78" s="12">
        <f>+datos!R56</f>
        <v>0</v>
      </c>
      <c r="E78" s="12">
        <f>+datos!S56</f>
        <v>0</v>
      </c>
      <c r="F78" s="12">
        <f>+datos!T56</f>
        <v>78000000</v>
      </c>
      <c r="G78" s="12">
        <f>+datos!U56</f>
        <v>0</v>
      </c>
      <c r="H78" s="12">
        <f>+datos!V56</f>
        <v>78000000</v>
      </c>
      <c r="I78" s="12">
        <f>+datos!W56</f>
        <v>0</v>
      </c>
      <c r="J78" s="12">
        <f>+datos!X56</f>
        <v>27497441</v>
      </c>
      <c r="K78" s="12">
        <f>+datos!Y56</f>
        <v>27497441</v>
      </c>
      <c r="L78" s="12">
        <f>+datos!Z56</f>
        <v>27497441</v>
      </c>
      <c r="M78" s="12">
        <f>+datos!AA56</f>
        <v>27497441</v>
      </c>
      <c r="N78" s="14">
        <f t="shared" si="2"/>
        <v>0.35253129487179485</v>
      </c>
      <c r="O78" s="14">
        <f t="shared" si="3"/>
        <v>0.35253129487179485</v>
      </c>
      <c r="P78" s="34">
        <f>+C78-Abril!C78</f>
        <v>0</v>
      </c>
      <c r="Q78" s="34" t="b">
        <f>+A78=datos!C55</f>
        <v>0</v>
      </c>
      <c r="R78" s="34"/>
    </row>
    <row r="79" spans="1:22" ht="22.5" x14ac:dyDescent="0.25">
      <c r="A79" s="10" t="s">
        <v>119</v>
      </c>
      <c r="B79" s="11" t="s">
        <v>121</v>
      </c>
      <c r="C79" s="12">
        <f>+datos!Q57</f>
        <v>30000000</v>
      </c>
      <c r="D79" s="12">
        <f>+datos!R57</f>
        <v>0</v>
      </c>
      <c r="E79" s="12">
        <f>+datos!S57</f>
        <v>0</v>
      </c>
      <c r="F79" s="12">
        <f>+datos!T57</f>
        <v>30000000</v>
      </c>
      <c r="G79" s="12">
        <f>+datos!U57</f>
        <v>0</v>
      </c>
      <c r="H79" s="12">
        <f>+datos!V57</f>
        <v>30000000</v>
      </c>
      <c r="I79" s="12">
        <f>+datos!W57</f>
        <v>0</v>
      </c>
      <c r="J79" s="12">
        <f>+datos!X57</f>
        <v>330220</v>
      </c>
      <c r="K79" s="12">
        <f>+datos!Y57</f>
        <v>330220</v>
      </c>
      <c r="L79" s="12">
        <f>+datos!Z57</f>
        <v>330220</v>
      </c>
      <c r="M79" s="12">
        <f>+datos!AA57</f>
        <v>330220</v>
      </c>
      <c r="N79" s="14">
        <f t="shared" si="2"/>
        <v>1.1007333333333333E-2</v>
      </c>
      <c r="O79" s="14">
        <f t="shared" si="3"/>
        <v>1.1007333333333333E-2</v>
      </c>
      <c r="P79" s="34">
        <f>+C79-Abril!C79</f>
        <v>0</v>
      </c>
      <c r="Q79" s="34" t="b">
        <f>+A79=datos!C56</f>
        <v>0</v>
      </c>
      <c r="R79" s="34"/>
    </row>
    <row r="80" spans="1:22" x14ac:dyDescent="0.25">
      <c r="A80" s="10" t="s">
        <v>103</v>
      </c>
      <c r="B80" s="11" t="s">
        <v>105</v>
      </c>
      <c r="C80" s="12">
        <v>758000000</v>
      </c>
      <c r="D80" s="12">
        <v>0</v>
      </c>
      <c r="E80" s="12">
        <v>0</v>
      </c>
      <c r="F80" s="13">
        <f t="shared" ref="F80" si="36">+C80+D80-E80</f>
        <v>758000000</v>
      </c>
      <c r="G80" s="12">
        <v>0</v>
      </c>
      <c r="H80" s="12">
        <v>0</v>
      </c>
      <c r="I80" s="13">
        <f t="shared" si="35"/>
        <v>758000000</v>
      </c>
      <c r="J80" s="12">
        <v>0</v>
      </c>
      <c r="K80" s="12">
        <v>0</v>
      </c>
      <c r="L80" s="12">
        <v>0</v>
      </c>
      <c r="M80" s="12">
        <v>0</v>
      </c>
      <c r="N80" s="14">
        <f t="shared" si="2"/>
        <v>0</v>
      </c>
      <c r="O80" s="14">
        <f t="shared" si="3"/>
        <v>0</v>
      </c>
      <c r="P80" s="34">
        <f>+C80-Abril!C80</f>
        <v>0</v>
      </c>
      <c r="Q80" s="34" t="b">
        <f>+A80=datos!C57</f>
        <v>0</v>
      </c>
      <c r="R80" s="34"/>
    </row>
    <row r="81" spans="1:22" s="3" customFormat="1" x14ac:dyDescent="0.25">
      <c r="A81" s="73" t="s">
        <v>25</v>
      </c>
      <c r="B81" s="73"/>
      <c r="C81" s="7">
        <f>+C82+C86</f>
        <v>80000000</v>
      </c>
      <c r="D81" s="7">
        <f t="shared" ref="D81:M81" si="37">+D82+D86</f>
        <v>0</v>
      </c>
      <c r="E81" s="7">
        <f t="shared" si="37"/>
        <v>0</v>
      </c>
      <c r="F81" s="7">
        <f t="shared" si="37"/>
        <v>80000000</v>
      </c>
      <c r="G81" s="7">
        <f t="shared" si="37"/>
        <v>0</v>
      </c>
      <c r="H81" s="7">
        <f t="shared" si="37"/>
        <v>11973000</v>
      </c>
      <c r="I81" s="7">
        <f t="shared" si="37"/>
        <v>68027000</v>
      </c>
      <c r="J81" s="7">
        <f t="shared" si="37"/>
        <v>11973000</v>
      </c>
      <c r="K81" s="7">
        <f t="shared" si="37"/>
        <v>11973000</v>
      </c>
      <c r="L81" s="7">
        <f t="shared" si="37"/>
        <v>11973000</v>
      </c>
      <c r="M81" s="7">
        <f t="shared" si="37"/>
        <v>11973000</v>
      </c>
      <c r="N81" s="8">
        <f t="shared" si="2"/>
        <v>0.1496625</v>
      </c>
      <c r="O81" s="9">
        <f t="shared" si="3"/>
        <v>0.1496625</v>
      </c>
      <c r="P81" s="34">
        <f>+C81-Abril!C81</f>
        <v>0</v>
      </c>
      <c r="Q81" s="34"/>
      <c r="R81" s="34"/>
      <c r="S81" s="20"/>
      <c r="T81" s="20"/>
      <c r="U81" s="20"/>
      <c r="V81" s="20"/>
    </row>
    <row r="82" spans="1:22" s="20" customFormat="1" ht="11.25" x14ac:dyDescent="0.25">
      <c r="A82" s="15" t="s">
        <v>106</v>
      </c>
      <c r="B82" s="16" t="s">
        <v>107</v>
      </c>
      <c r="C82" s="17">
        <f>+C83</f>
        <v>20000000</v>
      </c>
      <c r="D82" s="17">
        <f t="shared" ref="D82:E82" si="38">+D83</f>
        <v>0</v>
      </c>
      <c r="E82" s="17">
        <f t="shared" si="38"/>
        <v>0</v>
      </c>
      <c r="F82" s="18">
        <f t="shared" ref="F82:F83" si="39">+C82+D82-E82</f>
        <v>20000000</v>
      </c>
      <c r="G82" s="17">
        <f t="shared" ref="G82:H82" si="40">+G83</f>
        <v>0</v>
      </c>
      <c r="H82" s="17">
        <f t="shared" si="40"/>
        <v>11973000</v>
      </c>
      <c r="I82" s="18">
        <f t="shared" ref="I82:I83" si="41">+F82-G82-H82</f>
        <v>8027000</v>
      </c>
      <c r="J82" s="17">
        <f t="shared" ref="J82:M82" si="42">+J83</f>
        <v>11973000</v>
      </c>
      <c r="K82" s="17">
        <f t="shared" si="42"/>
        <v>11973000</v>
      </c>
      <c r="L82" s="17">
        <f t="shared" si="42"/>
        <v>11973000</v>
      </c>
      <c r="M82" s="17">
        <f t="shared" si="42"/>
        <v>11973000</v>
      </c>
      <c r="N82" s="19">
        <f t="shared" si="2"/>
        <v>0.59865000000000002</v>
      </c>
      <c r="O82" s="19">
        <f t="shared" si="3"/>
        <v>0.59865000000000002</v>
      </c>
      <c r="P82" s="34">
        <f>+C82-Abril!C82</f>
        <v>0</v>
      </c>
      <c r="Q82" s="34"/>
      <c r="R82" s="34"/>
    </row>
    <row r="83" spans="1:22" s="20" customFormat="1" ht="11.25" x14ac:dyDescent="0.25">
      <c r="A83" s="15" t="s">
        <v>108</v>
      </c>
      <c r="B83" s="16" t="s">
        <v>109</v>
      </c>
      <c r="C83" s="17">
        <f>SUM(C84:C85)</f>
        <v>20000000</v>
      </c>
      <c r="D83" s="17">
        <f t="shared" ref="D83:E83" si="43">SUM(D84:D85)</f>
        <v>0</v>
      </c>
      <c r="E83" s="17">
        <f t="shared" si="43"/>
        <v>0</v>
      </c>
      <c r="F83" s="18">
        <f t="shared" si="39"/>
        <v>20000000</v>
      </c>
      <c r="G83" s="17">
        <f t="shared" ref="G83:H83" si="44">SUM(G84:G85)</f>
        <v>0</v>
      </c>
      <c r="H83" s="17">
        <f t="shared" si="44"/>
        <v>11973000</v>
      </c>
      <c r="I83" s="18">
        <f t="shared" si="41"/>
        <v>8027000</v>
      </c>
      <c r="J83" s="17">
        <f t="shared" ref="J83:M83" si="45">SUM(J84:J85)</f>
        <v>11973000</v>
      </c>
      <c r="K83" s="17">
        <f t="shared" si="45"/>
        <v>11973000</v>
      </c>
      <c r="L83" s="17">
        <f t="shared" si="45"/>
        <v>11973000</v>
      </c>
      <c r="M83" s="17">
        <f t="shared" si="45"/>
        <v>11973000</v>
      </c>
      <c r="N83" s="19">
        <f t="shared" si="2"/>
        <v>0.59865000000000002</v>
      </c>
      <c r="O83" s="19">
        <f t="shared" si="3"/>
        <v>0.59865000000000002</v>
      </c>
      <c r="P83" s="34">
        <f>+C83-Abril!C83</f>
        <v>0</v>
      </c>
      <c r="Q83" s="34"/>
      <c r="R83" s="34"/>
    </row>
    <row r="84" spans="1:22" s="20" customFormat="1" ht="11.25" x14ac:dyDescent="0.25">
      <c r="A84" s="10" t="s">
        <v>110</v>
      </c>
      <c r="B84" s="11" t="s">
        <v>112</v>
      </c>
      <c r="C84" s="12">
        <f>+datos!Q58</f>
        <v>15000000</v>
      </c>
      <c r="D84" s="12">
        <f>+datos!R58</f>
        <v>0</v>
      </c>
      <c r="E84" s="12">
        <f>+datos!S58</f>
        <v>0</v>
      </c>
      <c r="F84" s="12">
        <f>+datos!T58</f>
        <v>15000000</v>
      </c>
      <c r="G84" s="12">
        <f>+datos!U58</f>
        <v>0</v>
      </c>
      <c r="H84" s="12">
        <f>+datos!V58</f>
        <v>11973000</v>
      </c>
      <c r="I84" s="12">
        <f>+datos!W58</f>
        <v>3027000</v>
      </c>
      <c r="J84" s="12">
        <f>+datos!X58</f>
        <v>11973000</v>
      </c>
      <c r="K84" s="12">
        <f>+datos!Y58</f>
        <v>11973000</v>
      </c>
      <c r="L84" s="12">
        <f>+datos!Z58</f>
        <v>11973000</v>
      </c>
      <c r="M84" s="12">
        <f>+datos!AA58</f>
        <v>11973000</v>
      </c>
      <c r="N84" s="14">
        <f t="shared" si="2"/>
        <v>0.79820000000000002</v>
      </c>
      <c r="O84" s="14">
        <f t="shared" si="3"/>
        <v>0.79820000000000002</v>
      </c>
      <c r="P84" s="34">
        <f>+C84-Abril!C84</f>
        <v>0</v>
      </c>
      <c r="Q84" s="34" t="b">
        <f>+A84=datos!C57</f>
        <v>0</v>
      </c>
      <c r="R84" s="34"/>
    </row>
    <row r="85" spans="1:22" s="20" customFormat="1" ht="11.25" x14ac:dyDescent="0.25">
      <c r="A85" s="10" t="s">
        <v>111</v>
      </c>
      <c r="B85" s="11" t="s">
        <v>113</v>
      </c>
      <c r="C85" s="12">
        <f>+datos!Q59</f>
        <v>5000000</v>
      </c>
      <c r="D85" s="12">
        <f>+datos!R59</f>
        <v>0</v>
      </c>
      <c r="E85" s="12">
        <f>+datos!S59</f>
        <v>0</v>
      </c>
      <c r="F85" s="12">
        <f>+datos!T59</f>
        <v>5000000</v>
      </c>
      <c r="G85" s="12">
        <f>+datos!U59</f>
        <v>0</v>
      </c>
      <c r="H85" s="12">
        <f>+datos!V59</f>
        <v>0</v>
      </c>
      <c r="I85" s="12">
        <f>+datos!W59</f>
        <v>5000000</v>
      </c>
      <c r="J85" s="12">
        <f>+datos!X59</f>
        <v>0</v>
      </c>
      <c r="K85" s="12">
        <f>+datos!Y59</f>
        <v>0</v>
      </c>
      <c r="L85" s="12">
        <f>+datos!Z59</f>
        <v>0</v>
      </c>
      <c r="M85" s="12">
        <f>+datos!AA59</f>
        <v>0</v>
      </c>
      <c r="N85" s="14">
        <f t="shared" si="2"/>
        <v>0</v>
      </c>
      <c r="O85" s="14">
        <f t="shared" si="3"/>
        <v>0</v>
      </c>
      <c r="P85" s="34">
        <f>+C85-Abril!C85</f>
        <v>0</v>
      </c>
      <c r="Q85" s="34" t="b">
        <f>+A85=datos!C58</f>
        <v>0</v>
      </c>
      <c r="R85" s="34"/>
    </row>
    <row r="86" spans="1:22" s="20" customFormat="1" ht="11.25" x14ac:dyDescent="0.25">
      <c r="A86" s="15" t="s">
        <v>114</v>
      </c>
      <c r="B86" s="21" t="s">
        <v>115</v>
      </c>
      <c r="C86" s="32">
        <v>60000000</v>
      </c>
      <c r="D86" s="32">
        <v>0</v>
      </c>
      <c r="E86" s="32">
        <v>0</v>
      </c>
      <c r="F86" s="33">
        <f t="shared" si="17"/>
        <v>60000000</v>
      </c>
      <c r="G86" s="17">
        <v>0</v>
      </c>
      <c r="H86" s="17">
        <v>0</v>
      </c>
      <c r="I86" s="18">
        <f t="shared" ref="I86" si="46">+F86-G86-H86</f>
        <v>60000000</v>
      </c>
      <c r="J86" s="17">
        <v>0</v>
      </c>
      <c r="K86" s="17">
        <v>0</v>
      </c>
      <c r="L86" s="17">
        <v>0</v>
      </c>
      <c r="M86" s="17">
        <v>0</v>
      </c>
      <c r="N86" s="19">
        <f t="shared" si="2"/>
        <v>0</v>
      </c>
      <c r="O86" s="19">
        <f t="shared" si="3"/>
        <v>0</v>
      </c>
      <c r="P86" s="34">
        <f>+C86-Abril!C86</f>
        <v>0</v>
      </c>
      <c r="Q86" s="34"/>
      <c r="R86" s="34"/>
    </row>
    <row r="87" spans="1:22" s="20" customFormat="1" ht="12.75" x14ac:dyDescent="0.25">
      <c r="A87" s="74" t="s">
        <v>21</v>
      </c>
      <c r="B87" s="74"/>
      <c r="C87" s="7">
        <f t="shared" ref="C87:M87" si="47">+C88+C90+C94+C97+C102+C105</f>
        <v>21283374779</v>
      </c>
      <c r="D87" s="7">
        <f t="shared" si="47"/>
        <v>234745370</v>
      </c>
      <c r="E87" s="7">
        <f t="shared" si="47"/>
        <v>234745370</v>
      </c>
      <c r="F87" s="7">
        <f t="shared" si="47"/>
        <v>21283374779</v>
      </c>
      <c r="G87" s="7">
        <f t="shared" si="47"/>
        <v>0</v>
      </c>
      <c r="H87" s="7">
        <f t="shared" si="47"/>
        <v>13060579873.07</v>
      </c>
      <c r="I87" s="7">
        <f t="shared" si="47"/>
        <v>8222794905.9299994</v>
      </c>
      <c r="J87" s="7">
        <f t="shared" si="47"/>
        <v>10135252854.07</v>
      </c>
      <c r="K87" s="7">
        <f t="shared" si="47"/>
        <v>1134036781.02</v>
      </c>
      <c r="L87" s="7">
        <f t="shared" si="47"/>
        <v>1134036781.02</v>
      </c>
      <c r="M87" s="7">
        <f t="shared" si="47"/>
        <v>1131592867.02</v>
      </c>
      <c r="N87" s="8">
        <f t="shared" si="2"/>
        <v>0.47620515821909543</v>
      </c>
      <c r="O87" s="9">
        <f t="shared" si="3"/>
        <v>5.328275204451776E-2</v>
      </c>
      <c r="P87" s="34">
        <f>+C87-Abril!C87</f>
        <v>0</v>
      </c>
      <c r="Q87" s="34">
        <f>+C87-Noviembre!C85</f>
        <v>13283374779</v>
      </c>
      <c r="R87" s="34"/>
    </row>
    <row r="88" spans="1:22" s="20" customFormat="1" ht="22.5" x14ac:dyDescent="0.25">
      <c r="A88" s="15" t="s">
        <v>26</v>
      </c>
      <c r="B88" s="16" t="s">
        <v>32</v>
      </c>
      <c r="C88" s="17">
        <f>+C89</f>
        <v>530450000</v>
      </c>
      <c r="D88" s="17">
        <f t="shared" ref="D88:M88" si="48">+D89</f>
        <v>0</v>
      </c>
      <c r="E88" s="17">
        <f t="shared" si="48"/>
        <v>0</v>
      </c>
      <c r="F88" s="17">
        <f t="shared" si="48"/>
        <v>530450000</v>
      </c>
      <c r="G88" s="17">
        <f t="shared" si="48"/>
        <v>0</v>
      </c>
      <c r="H88" s="17">
        <f t="shared" si="48"/>
        <v>530450000</v>
      </c>
      <c r="I88" s="17">
        <f t="shared" si="48"/>
        <v>0</v>
      </c>
      <c r="J88" s="17">
        <f t="shared" si="48"/>
        <v>0</v>
      </c>
      <c r="K88" s="17">
        <f t="shared" si="48"/>
        <v>0</v>
      </c>
      <c r="L88" s="17">
        <f t="shared" si="48"/>
        <v>0</v>
      </c>
      <c r="M88" s="17">
        <f t="shared" si="48"/>
        <v>0</v>
      </c>
      <c r="N88" s="19">
        <f t="shared" si="2"/>
        <v>0</v>
      </c>
      <c r="O88" s="19">
        <f t="shared" si="3"/>
        <v>0</v>
      </c>
      <c r="P88" s="34">
        <f>+C88-Abril!C88</f>
        <v>0</v>
      </c>
      <c r="Q88" s="34">
        <f>+C88-Noviembre!C86</f>
        <v>15450000</v>
      </c>
      <c r="R88" s="34"/>
    </row>
    <row r="89" spans="1:22" s="20" customFormat="1" ht="22.5" x14ac:dyDescent="0.25">
      <c r="A89" s="24" t="s">
        <v>313</v>
      </c>
      <c r="B89" s="11" t="s">
        <v>135</v>
      </c>
      <c r="C89" s="12">
        <f>+datos!Q60</f>
        <v>530450000</v>
      </c>
      <c r="D89" s="12">
        <f>+datos!R60</f>
        <v>0</v>
      </c>
      <c r="E89" s="12">
        <f>+datos!S60</f>
        <v>0</v>
      </c>
      <c r="F89" s="12">
        <f>+datos!T60</f>
        <v>530450000</v>
      </c>
      <c r="G89" s="12">
        <f>+datos!U60</f>
        <v>0</v>
      </c>
      <c r="H89" s="12">
        <f>+datos!V60</f>
        <v>530450000</v>
      </c>
      <c r="I89" s="12">
        <f>+datos!W60</f>
        <v>0</v>
      </c>
      <c r="J89" s="12">
        <f>+datos!X60</f>
        <v>0</v>
      </c>
      <c r="K89" s="12">
        <f>+datos!Y60</f>
        <v>0</v>
      </c>
      <c r="L89" s="12">
        <f>+datos!Z60</f>
        <v>0</v>
      </c>
      <c r="M89" s="12">
        <f>+datos!AA60</f>
        <v>0</v>
      </c>
      <c r="N89" s="14">
        <f t="shared" si="2"/>
        <v>0</v>
      </c>
      <c r="O89" s="14">
        <f t="shared" si="3"/>
        <v>0</v>
      </c>
      <c r="P89" s="34">
        <f>+C89-Abril!C89</f>
        <v>0</v>
      </c>
      <c r="Q89" s="34">
        <f>+C89-Noviembre!C87</f>
        <v>15450000</v>
      </c>
      <c r="R89" s="34"/>
    </row>
    <row r="90" spans="1:22" s="20" customFormat="1" ht="33.75" x14ac:dyDescent="0.25">
      <c r="A90" s="25" t="s">
        <v>27</v>
      </c>
      <c r="B90" s="16" t="s">
        <v>33</v>
      </c>
      <c r="C90" s="17">
        <f>SUM(C91:C93)</f>
        <v>232000000</v>
      </c>
      <c r="D90" s="17">
        <f t="shared" ref="D90:M90" si="49">SUM(D91:D93)</f>
        <v>0</v>
      </c>
      <c r="E90" s="17">
        <f t="shared" si="49"/>
        <v>0</v>
      </c>
      <c r="F90" s="17">
        <f t="shared" si="49"/>
        <v>232000000</v>
      </c>
      <c r="G90" s="17">
        <f t="shared" si="49"/>
        <v>0</v>
      </c>
      <c r="H90" s="17">
        <f t="shared" si="49"/>
        <v>209920861</v>
      </c>
      <c r="I90" s="17">
        <f t="shared" si="49"/>
        <v>22079139</v>
      </c>
      <c r="J90" s="17">
        <f t="shared" si="49"/>
        <v>28450800</v>
      </c>
      <c r="K90" s="17">
        <f t="shared" si="49"/>
        <v>0</v>
      </c>
      <c r="L90" s="17">
        <f t="shared" si="49"/>
        <v>0</v>
      </c>
      <c r="M90" s="17">
        <f t="shared" si="49"/>
        <v>0</v>
      </c>
      <c r="N90" s="19">
        <f t="shared" si="2"/>
        <v>0.12263275862068966</v>
      </c>
      <c r="O90" s="19">
        <f t="shared" si="3"/>
        <v>0</v>
      </c>
      <c r="P90" s="34">
        <f>+C90-Abril!C90</f>
        <v>0</v>
      </c>
      <c r="Q90" s="34">
        <f>+C90-Noviembre!C88</f>
        <v>-313060000</v>
      </c>
      <c r="R90" s="34"/>
    </row>
    <row r="91" spans="1:22" s="20" customFormat="1" ht="22.5" x14ac:dyDescent="0.25">
      <c r="A91" s="24" t="s">
        <v>132</v>
      </c>
      <c r="B91" s="11" t="s">
        <v>134</v>
      </c>
      <c r="C91" s="12">
        <f>+datos!Q61</f>
        <v>232000000</v>
      </c>
      <c r="D91" s="12">
        <f>+datos!R61</f>
        <v>0</v>
      </c>
      <c r="E91" s="12">
        <f>+datos!S61</f>
        <v>0</v>
      </c>
      <c r="F91" s="12">
        <f>+datos!T61</f>
        <v>232000000</v>
      </c>
      <c r="G91" s="12">
        <f>+datos!U61</f>
        <v>0</v>
      </c>
      <c r="H91" s="12">
        <f>+datos!V61</f>
        <v>209920861</v>
      </c>
      <c r="I91" s="12">
        <f>+datos!W61</f>
        <v>22079139</v>
      </c>
      <c r="J91" s="12">
        <f>+datos!X61</f>
        <v>28450800</v>
      </c>
      <c r="K91" s="12">
        <f>+datos!Y61</f>
        <v>0</v>
      </c>
      <c r="L91" s="12">
        <f>+datos!Z61</f>
        <v>0</v>
      </c>
      <c r="M91" s="12">
        <f>+datos!AA61</f>
        <v>0</v>
      </c>
      <c r="N91" s="14">
        <f t="shared" si="2"/>
        <v>0.12263275862068966</v>
      </c>
      <c r="O91" s="14">
        <f t="shared" si="3"/>
        <v>0</v>
      </c>
      <c r="P91" s="34">
        <f>+C91-Abril!C91</f>
        <v>0</v>
      </c>
      <c r="Q91" s="34">
        <f>+C91-Noviembre!C89</f>
        <v>-213060000</v>
      </c>
      <c r="R91" s="34"/>
    </row>
    <row r="92" spans="1:22" s="20" customFormat="1" ht="22.5" hidden="1" x14ac:dyDescent="0.25">
      <c r="A92" s="24" t="s">
        <v>133</v>
      </c>
      <c r="B92" s="11" t="s">
        <v>135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4">
        <f t="shared" ref="N92:N94" si="50">+IF(F92=0,0,J92/F92)</f>
        <v>0</v>
      </c>
      <c r="O92" s="14">
        <f t="shared" ref="O92:O94" si="51">+IF(F92=0,0,K92/F92)</f>
        <v>0</v>
      </c>
      <c r="P92" s="34">
        <f>+C92-Abril!C92</f>
        <v>0</v>
      </c>
      <c r="Q92" s="34">
        <f>+C92-Noviembre!C90</f>
        <v>-100000000</v>
      </c>
      <c r="R92" s="34"/>
    </row>
    <row r="93" spans="1:22" s="20" customFormat="1" ht="11.25" hidden="1" x14ac:dyDescent="0.25">
      <c r="A93" s="24"/>
      <c r="B93" s="11"/>
      <c r="C93" s="12"/>
      <c r="D93" s="12"/>
      <c r="E93" s="12"/>
      <c r="F93" s="30"/>
      <c r="G93" s="12"/>
      <c r="H93" s="12"/>
      <c r="I93" s="13"/>
      <c r="J93" s="12"/>
      <c r="K93" s="12"/>
      <c r="L93" s="12"/>
      <c r="M93" s="12"/>
      <c r="N93" s="14"/>
      <c r="O93" s="14"/>
      <c r="P93" s="34">
        <f>+C93-Abril!C93</f>
        <v>0</v>
      </c>
      <c r="Q93" s="34">
        <f>+C93-Noviembre!C91</f>
        <v>0</v>
      </c>
      <c r="R93" s="34"/>
    </row>
    <row r="94" spans="1:22" s="20" customFormat="1" ht="67.5" x14ac:dyDescent="0.25">
      <c r="A94" s="25" t="s">
        <v>28</v>
      </c>
      <c r="B94" s="16" t="s">
        <v>34</v>
      </c>
      <c r="C94" s="17">
        <f>SUM(C95:C96)</f>
        <v>3068510562</v>
      </c>
      <c r="D94" s="17">
        <f t="shared" ref="D94:M94" si="52">SUM(D95:D96)</f>
        <v>0</v>
      </c>
      <c r="E94" s="17">
        <f t="shared" si="52"/>
        <v>0</v>
      </c>
      <c r="F94" s="17">
        <f t="shared" si="52"/>
        <v>3068510562</v>
      </c>
      <c r="G94" s="17">
        <f t="shared" si="52"/>
        <v>0</v>
      </c>
      <c r="H94" s="17">
        <f t="shared" si="52"/>
        <v>1795484252.01</v>
      </c>
      <c r="I94" s="17">
        <f t="shared" si="52"/>
        <v>1273026309.99</v>
      </c>
      <c r="J94" s="17">
        <f t="shared" si="52"/>
        <v>1328434828.01</v>
      </c>
      <c r="K94" s="17">
        <f t="shared" si="52"/>
        <v>206105166</v>
      </c>
      <c r="L94" s="17">
        <f t="shared" si="52"/>
        <v>206105166</v>
      </c>
      <c r="M94" s="17">
        <f t="shared" si="52"/>
        <v>206105166</v>
      </c>
      <c r="N94" s="19">
        <f t="shared" si="50"/>
        <v>0.43292496511537182</v>
      </c>
      <c r="O94" s="19">
        <f t="shared" si="51"/>
        <v>6.7167820294437686E-2</v>
      </c>
      <c r="P94" s="34">
        <f>+C94-Abril!C94</f>
        <v>0</v>
      </c>
      <c r="Q94" s="34">
        <f>+C94-Noviembre!C92</f>
        <v>811887438</v>
      </c>
      <c r="R94" s="34"/>
    </row>
    <row r="95" spans="1:22" s="20" customFormat="1" ht="22.5" x14ac:dyDescent="0.25">
      <c r="A95" s="24" t="s">
        <v>137</v>
      </c>
      <c r="B95" s="11" t="s">
        <v>136</v>
      </c>
      <c r="C95" s="12">
        <f>+datos!Q62</f>
        <v>1775330624</v>
      </c>
      <c r="D95" s="12">
        <f>+datos!R62</f>
        <v>0</v>
      </c>
      <c r="E95" s="12">
        <f>+datos!S62</f>
        <v>0</v>
      </c>
      <c r="F95" s="12">
        <f>+datos!T62</f>
        <v>1775330624</v>
      </c>
      <c r="G95" s="12">
        <f>+datos!U62</f>
        <v>0</v>
      </c>
      <c r="H95" s="12">
        <f>+datos!V62</f>
        <v>1086461761.01</v>
      </c>
      <c r="I95" s="12">
        <f>+datos!W62</f>
        <v>688868862.99000001</v>
      </c>
      <c r="J95" s="12">
        <f>+datos!X62</f>
        <v>1044461761.01</v>
      </c>
      <c r="K95" s="12">
        <f>+datos!Y62</f>
        <v>137550599</v>
      </c>
      <c r="L95" s="12">
        <f>+datos!Z62</f>
        <v>137550599</v>
      </c>
      <c r="M95" s="12">
        <f>+datos!AA62</f>
        <v>137550599</v>
      </c>
      <c r="N95" s="14">
        <f>+IF(F96=0,0,J96/F96)</f>
        <v>0.21959284911207771</v>
      </c>
      <c r="O95" s="14">
        <f>+IF(F96=0,0,K96/F96)</f>
        <v>5.3012396021256555E-2</v>
      </c>
      <c r="P95" s="34">
        <f>+C95-Abril!C95</f>
        <v>0</v>
      </c>
      <c r="Q95" s="34">
        <f>+C95-Noviembre!C93</f>
        <v>194325625</v>
      </c>
      <c r="R95" s="34"/>
    </row>
    <row r="96" spans="1:22" s="20" customFormat="1" ht="22.5" x14ac:dyDescent="0.25">
      <c r="A96" s="24" t="s">
        <v>138</v>
      </c>
      <c r="B96" s="11" t="s">
        <v>139</v>
      </c>
      <c r="C96" s="12">
        <f>+datos!Q63</f>
        <v>1293179938</v>
      </c>
      <c r="D96" s="12">
        <f>+datos!R63</f>
        <v>0</v>
      </c>
      <c r="E96" s="12">
        <f>+datos!S63</f>
        <v>0</v>
      </c>
      <c r="F96" s="12">
        <f>+datos!T63</f>
        <v>1293179938</v>
      </c>
      <c r="G96" s="12">
        <f>+datos!U63</f>
        <v>0</v>
      </c>
      <c r="H96" s="12">
        <f>+datos!V63</f>
        <v>709022491</v>
      </c>
      <c r="I96" s="12">
        <f>+datos!W63</f>
        <v>584157447</v>
      </c>
      <c r="J96" s="12">
        <f>+datos!X63</f>
        <v>283973067</v>
      </c>
      <c r="K96" s="12">
        <f>+datos!Y63</f>
        <v>68554567</v>
      </c>
      <c r="L96" s="12">
        <f>+datos!Z63</f>
        <v>68554567</v>
      </c>
      <c r="M96" s="12">
        <f>+datos!AA63</f>
        <v>68554567</v>
      </c>
      <c r="N96" s="14">
        <f>+IF(F95=0,0,J95/F95)</f>
        <v>0.58831957658496403</v>
      </c>
      <c r="O96" s="14">
        <f>+IF(F95=0,0,K95/F95)</f>
        <v>7.7478863452535143E-2</v>
      </c>
      <c r="P96" s="34">
        <f>+C96-Abril!C96</f>
        <v>0</v>
      </c>
      <c r="Q96" s="34">
        <f>+C96-Noviembre!C94</f>
        <v>617561813</v>
      </c>
      <c r="R96" s="34"/>
    </row>
    <row r="97" spans="1:18" s="20" customFormat="1" ht="45" x14ac:dyDescent="0.25">
      <c r="A97" s="25" t="s">
        <v>29</v>
      </c>
      <c r="B97" s="16" t="s">
        <v>35</v>
      </c>
      <c r="C97" s="17">
        <f>SUM(C98:C101)</f>
        <v>15789028074</v>
      </c>
      <c r="D97" s="17">
        <f t="shared" ref="D97:M97" si="53">SUM(D98:D101)</f>
        <v>234745370</v>
      </c>
      <c r="E97" s="17">
        <f t="shared" si="53"/>
        <v>234745370</v>
      </c>
      <c r="F97" s="17">
        <f t="shared" si="53"/>
        <v>15789028074</v>
      </c>
      <c r="G97" s="17">
        <f t="shared" si="53"/>
        <v>0</v>
      </c>
      <c r="H97" s="17">
        <f t="shared" si="53"/>
        <v>9239512633</v>
      </c>
      <c r="I97" s="17">
        <f t="shared" si="53"/>
        <v>6549515441</v>
      </c>
      <c r="J97" s="17">
        <f t="shared" si="53"/>
        <v>7781907873</v>
      </c>
      <c r="K97" s="17">
        <f t="shared" si="53"/>
        <v>871219763</v>
      </c>
      <c r="L97" s="17">
        <f t="shared" si="53"/>
        <v>871219763</v>
      </c>
      <c r="M97" s="17">
        <f t="shared" si="53"/>
        <v>868775849</v>
      </c>
      <c r="N97" s="19">
        <f>+IF(F97=0,0,J97/F97)</f>
        <v>0.49286807500295537</v>
      </c>
      <c r="O97" s="19">
        <f>+IF(F97=0,0,K97/F97)</f>
        <v>5.5178808911908205E-2</v>
      </c>
      <c r="P97" s="34">
        <f>+C97-Abril!C97</f>
        <v>0</v>
      </c>
      <c r="Q97" s="34">
        <f>+C97-Noviembre!C95</f>
        <v>12174786676</v>
      </c>
      <c r="R97" s="34"/>
    </row>
    <row r="98" spans="1:18" s="20" customFormat="1" ht="22.5" x14ac:dyDescent="0.25">
      <c r="A98" s="24" t="s">
        <v>122</v>
      </c>
      <c r="B98" s="11" t="s">
        <v>126</v>
      </c>
      <c r="C98" s="12">
        <f>+datos!Q64</f>
        <v>12939917086</v>
      </c>
      <c r="D98" s="12">
        <f>+datos!R64</f>
        <v>58107168</v>
      </c>
      <c r="E98" s="12">
        <f>+datos!S64</f>
        <v>0</v>
      </c>
      <c r="F98" s="12">
        <f>+datos!T64</f>
        <v>12998024254</v>
      </c>
      <c r="G98" s="12">
        <f>+datos!U64</f>
        <v>0</v>
      </c>
      <c r="H98" s="12">
        <f>+datos!V64</f>
        <v>7323326599</v>
      </c>
      <c r="I98" s="12">
        <f>+datos!W64</f>
        <v>5674697655</v>
      </c>
      <c r="J98" s="12">
        <f>+datos!X64</f>
        <v>5977177668</v>
      </c>
      <c r="K98" s="12">
        <f>+datos!Y64</f>
        <v>504137727</v>
      </c>
      <c r="L98" s="12">
        <f>+datos!Z64</f>
        <v>504137727</v>
      </c>
      <c r="M98" s="12">
        <f>+datos!AA64</f>
        <v>504137727</v>
      </c>
      <c r="N98" s="14">
        <f>+IF(F98=0,0,J98/F98)</f>
        <v>0.45985278617714448</v>
      </c>
      <c r="O98" s="14">
        <f>+IF(F98=0,0,K98/F98)</f>
        <v>3.8785719825446326E-2</v>
      </c>
      <c r="P98" s="34">
        <f>+C98-Abril!C98</f>
        <v>0</v>
      </c>
      <c r="Q98" s="34">
        <f>+C98-Noviembre!C96</f>
        <v>11825559359</v>
      </c>
      <c r="R98" s="34"/>
    </row>
    <row r="99" spans="1:18" s="20" customFormat="1" ht="22.5" x14ac:dyDescent="0.25">
      <c r="A99" s="24" t="s">
        <v>123</v>
      </c>
      <c r="B99" s="11" t="s">
        <v>127</v>
      </c>
      <c r="C99" s="12">
        <f>+datos!Q65</f>
        <v>917280120</v>
      </c>
      <c r="D99" s="12">
        <f>+datos!R65</f>
        <v>0</v>
      </c>
      <c r="E99" s="12">
        <f>+datos!S65</f>
        <v>0</v>
      </c>
      <c r="F99" s="12">
        <f>+datos!T65</f>
        <v>917280120</v>
      </c>
      <c r="G99" s="12">
        <f>+datos!U65</f>
        <v>0</v>
      </c>
      <c r="H99" s="12">
        <f>+datos!V65</f>
        <v>606621133</v>
      </c>
      <c r="I99" s="12">
        <f>+datos!W65</f>
        <v>310658987</v>
      </c>
      <c r="J99" s="12">
        <f>+datos!X65</f>
        <v>521687804</v>
      </c>
      <c r="K99" s="12">
        <f>+datos!Y65</f>
        <v>143624460</v>
      </c>
      <c r="L99" s="12">
        <f>+datos!Z65</f>
        <v>143624460</v>
      </c>
      <c r="M99" s="12">
        <f>+datos!AA65</f>
        <v>141180546</v>
      </c>
      <c r="N99" s="14">
        <f>+IF(F100=0,0,J100/F100)</f>
        <v>0.65305520843346465</v>
      </c>
      <c r="O99" s="14">
        <f>+IF(F100=0,0,K100/F100)</f>
        <v>0.13620173667852223</v>
      </c>
      <c r="P99" s="34">
        <f>+C99-Abril!C99</f>
        <v>0</v>
      </c>
      <c r="Q99" s="34">
        <f>+C99-Noviembre!C97</f>
        <v>503280120</v>
      </c>
      <c r="R99" s="34"/>
    </row>
    <row r="100" spans="1:18" s="20" customFormat="1" ht="33.75" x14ac:dyDescent="0.25">
      <c r="A100" s="24" t="s">
        <v>124</v>
      </c>
      <c r="B100" s="11" t="s">
        <v>128</v>
      </c>
      <c r="C100" s="12">
        <f>+datos!Q66</f>
        <v>213474298</v>
      </c>
      <c r="D100" s="12">
        <f>+datos!R66</f>
        <v>176638202</v>
      </c>
      <c r="E100" s="12">
        <f>+datos!S66</f>
        <v>0</v>
      </c>
      <c r="F100" s="12">
        <f>+datos!T66</f>
        <v>390112500</v>
      </c>
      <c r="G100" s="12">
        <f>+datos!U66</f>
        <v>0</v>
      </c>
      <c r="H100" s="12">
        <f>+datos!V66</f>
        <v>281287500</v>
      </c>
      <c r="I100" s="12">
        <f>+datos!W66</f>
        <v>108825000</v>
      </c>
      <c r="J100" s="12">
        <f>+datos!X66</f>
        <v>254765000</v>
      </c>
      <c r="K100" s="12">
        <f>+datos!Y66</f>
        <v>53134000</v>
      </c>
      <c r="L100" s="12">
        <f>+datos!Z66</f>
        <v>53134000</v>
      </c>
      <c r="M100" s="12">
        <f>+datos!AA66</f>
        <v>53134000</v>
      </c>
      <c r="N100" s="14">
        <f>+IF(F101=0,0,J101/F101)</f>
        <v>0.69309088594100665</v>
      </c>
      <c r="O100" s="14">
        <f>+IF(F101=0,0,K101/F101)</f>
        <v>0.11480337705727754</v>
      </c>
      <c r="P100" s="34">
        <f>+C100-Abril!C100</f>
        <v>0</v>
      </c>
      <c r="Q100" s="34">
        <f>+C100-Noviembre!C98</f>
        <v>-14245702</v>
      </c>
      <c r="R100" s="34"/>
    </row>
    <row r="101" spans="1:18" s="20" customFormat="1" ht="22.5" x14ac:dyDescent="0.25">
      <c r="A101" s="24" t="s">
        <v>125</v>
      </c>
      <c r="B101" s="11" t="s">
        <v>129</v>
      </c>
      <c r="C101" s="12">
        <f>+datos!Q67</f>
        <v>1718356570</v>
      </c>
      <c r="D101" s="12">
        <f>+datos!R67</f>
        <v>0</v>
      </c>
      <c r="E101" s="12">
        <f>+datos!S67</f>
        <v>234745370</v>
      </c>
      <c r="F101" s="12">
        <f>+datos!T67</f>
        <v>1483611200</v>
      </c>
      <c r="G101" s="12">
        <f>+datos!U67</f>
        <v>0</v>
      </c>
      <c r="H101" s="12">
        <f>+datos!V67</f>
        <v>1028277401</v>
      </c>
      <c r="I101" s="12">
        <f>+datos!W67</f>
        <v>455333799</v>
      </c>
      <c r="J101" s="12">
        <f>+datos!X67</f>
        <v>1028277401</v>
      </c>
      <c r="K101" s="12">
        <f>+datos!Y67</f>
        <v>170323576</v>
      </c>
      <c r="L101" s="12">
        <f>+datos!Z67</f>
        <v>170323576</v>
      </c>
      <c r="M101" s="12">
        <f>+datos!AA67</f>
        <v>170323576</v>
      </c>
      <c r="N101" s="14">
        <f>+IF(F99=0,0,J99/F99)</f>
        <v>0.5687333592272773</v>
      </c>
      <c r="O101" s="14">
        <f>+IF(F99=0,0,K99/F99)</f>
        <v>0.15657644471789053</v>
      </c>
      <c r="P101" s="34">
        <f>+C101-Abril!C101</f>
        <v>0</v>
      </c>
      <c r="Q101" s="34">
        <f>+C101-Noviembre!C99</f>
        <v>-139807101</v>
      </c>
      <c r="R101" s="34"/>
    </row>
    <row r="102" spans="1:18" s="20" customFormat="1" ht="45" x14ac:dyDescent="0.25">
      <c r="A102" s="25" t="s">
        <v>30</v>
      </c>
      <c r="B102" s="16" t="s">
        <v>36</v>
      </c>
      <c r="C102" s="17">
        <f>SUM(C103:C104)</f>
        <v>762800000</v>
      </c>
      <c r="D102" s="17">
        <f t="shared" ref="D102:M102" si="54">SUM(D103:D104)</f>
        <v>0</v>
      </c>
      <c r="E102" s="17">
        <f t="shared" si="54"/>
        <v>0</v>
      </c>
      <c r="F102" s="17">
        <f t="shared" si="54"/>
        <v>762800000</v>
      </c>
      <c r="G102" s="17">
        <f t="shared" si="54"/>
        <v>0</v>
      </c>
      <c r="H102" s="17">
        <f t="shared" si="54"/>
        <v>640454126</v>
      </c>
      <c r="I102" s="17">
        <f t="shared" si="54"/>
        <v>122345874</v>
      </c>
      <c r="J102" s="17">
        <f t="shared" si="54"/>
        <v>573838262</v>
      </c>
      <c r="K102" s="17">
        <f t="shared" si="54"/>
        <v>12259333</v>
      </c>
      <c r="L102" s="17">
        <f t="shared" si="54"/>
        <v>12259333</v>
      </c>
      <c r="M102" s="17">
        <f t="shared" si="54"/>
        <v>12259333</v>
      </c>
      <c r="N102" s="19">
        <f>+IF(F102=0,0,J102/F102)</f>
        <v>0.75227879129522812</v>
      </c>
      <c r="O102" s="19">
        <f>+IF(F102=0,0,K102/F102)</f>
        <v>1.607149056109072E-2</v>
      </c>
      <c r="P102" s="34">
        <f>+C102-Abril!C102</f>
        <v>0</v>
      </c>
      <c r="Q102" s="34">
        <f>+C102-Noviembre!C100</f>
        <v>379480000</v>
      </c>
      <c r="R102" s="34"/>
    </row>
    <row r="103" spans="1:18" s="20" customFormat="1" ht="22.5" x14ac:dyDescent="0.25">
      <c r="A103" s="24" t="s">
        <v>141</v>
      </c>
      <c r="B103" s="11" t="s">
        <v>135</v>
      </c>
      <c r="C103" s="12">
        <f>+datos!Q68</f>
        <v>238000000</v>
      </c>
      <c r="D103" s="12">
        <f>+datos!R68</f>
        <v>0</v>
      </c>
      <c r="E103" s="12">
        <f>+datos!S68</f>
        <v>0</v>
      </c>
      <c r="F103" s="12">
        <f>+datos!T68</f>
        <v>238000000</v>
      </c>
      <c r="G103" s="12">
        <f>+datos!U68</f>
        <v>0</v>
      </c>
      <c r="H103" s="12">
        <f>+datos!V68</f>
        <v>129356864</v>
      </c>
      <c r="I103" s="12">
        <f>+datos!W68</f>
        <v>108643136</v>
      </c>
      <c r="J103" s="12">
        <f>+datos!X68</f>
        <v>62741000</v>
      </c>
      <c r="K103" s="12">
        <f>+datos!Y68</f>
        <v>12259333</v>
      </c>
      <c r="L103" s="12">
        <f>+datos!Z68</f>
        <v>12259333</v>
      </c>
      <c r="M103" s="12">
        <f>+datos!AA68</f>
        <v>12259333</v>
      </c>
      <c r="N103" s="14">
        <f>+IF(F104=0,0,J104/F104)</f>
        <v>0.97388959984756096</v>
      </c>
      <c r="O103" s="14">
        <f>+IF(F104=0,0,K104/F104)</f>
        <v>0</v>
      </c>
      <c r="P103" s="34">
        <f>+C103-Abril!C103</f>
        <v>0</v>
      </c>
      <c r="Q103" s="34">
        <f>+C103-Noviembre!C101</f>
        <v>-19000000</v>
      </c>
      <c r="R103" s="34"/>
    </row>
    <row r="104" spans="1:18" s="20" customFormat="1" ht="22.5" x14ac:dyDescent="0.25">
      <c r="A104" s="24" t="s">
        <v>140</v>
      </c>
      <c r="B104" s="11" t="s">
        <v>142</v>
      </c>
      <c r="C104" s="12">
        <f>+datos!Q69</f>
        <v>524800000</v>
      </c>
      <c r="D104" s="12">
        <f>+datos!R69</f>
        <v>0</v>
      </c>
      <c r="E104" s="12">
        <f>+datos!S69</f>
        <v>0</v>
      </c>
      <c r="F104" s="12">
        <f>+datos!T69</f>
        <v>524800000</v>
      </c>
      <c r="G104" s="12">
        <f>+datos!U69</f>
        <v>0</v>
      </c>
      <c r="H104" s="12">
        <f>+datos!V69</f>
        <v>511097262</v>
      </c>
      <c r="I104" s="12">
        <f>+datos!W69</f>
        <v>13702738</v>
      </c>
      <c r="J104" s="12">
        <f>+datos!X69</f>
        <v>511097262</v>
      </c>
      <c r="K104" s="12">
        <f>+datos!Y69</f>
        <v>0</v>
      </c>
      <c r="L104" s="12">
        <f>+datos!Z69</f>
        <v>0</v>
      </c>
      <c r="M104" s="12">
        <f>+datos!AA69</f>
        <v>0</v>
      </c>
      <c r="N104" s="14">
        <f>+IF(F103=0,0,J103/F103)</f>
        <v>0.26361764705882351</v>
      </c>
      <c r="O104" s="14">
        <f>+IF(F103=0,0,K103/F103)</f>
        <v>5.1509802521008403E-2</v>
      </c>
      <c r="P104" s="34">
        <f>+C104-Abril!C104</f>
        <v>0</v>
      </c>
      <c r="Q104" s="34">
        <f>+C104-Noviembre!C102</f>
        <v>398480000</v>
      </c>
      <c r="R104" s="34"/>
    </row>
    <row r="105" spans="1:18" s="20" customFormat="1" ht="33.75" x14ac:dyDescent="0.25">
      <c r="A105" s="25" t="s">
        <v>31</v>
      </c>
      <c r="B105" s="16" t="s">
        <v>37</v>
      </c>
      <c r="C105" s="17">
        <f>SUM(C106:C107)</f>
        <v>900586143</v>
      </c>
      <c r="D105" s="17">
        <f t="shared" ref="D105:M105" si="55">SUM(D106:D107)</f>
        <v>0</v>
      </c>
      <c r="E105" s="17">
        <f t="shared" si="55"/>
        <v>0</v>
      </c>
      <c r="F105" s="17">
        <f t="shared" si="55"/>
        <v>900586143</v>
      </c>
      <c r="G105" s="17">
        <f t="shared" si="55"/>
        <v>0</v>
      </c>
      <c r="H105" s="17">
        <f t="shared" si="55"/>
        <v>644758001.05999994</v>
      </c>
      <c r="I105" s="17">
        <f t="shared" si="55"/>
        <v>255828141.94</v>
      </c>
      <c r="J105" s="17">
        <f t="shared" si="55"/>
        <v>422621091.06</v>
      </c>
      <c r="K105" s="17">
        <f t="shared" si="55"/>
        <v>44452519.020000003</v>
      </c>
      <c r="L105" s="17">
        <f t="shared" si="55"/>
        <v>44452519.020000003</v>
      </c>
      <c r="M105" s="17">
        <f t="shared" si="55"/>
        <v>44452519.020000003</v>
      </c>
      <c r="N105" s="19">
        <f>+IF(F105=0,0,J105/F105)</f>
        <v>0.46927336640133049</v>
      </c>
      <c r="O105" s="19">
        <f>+IF(F105=0,0,K105/F105)</f>
        <v>4.9359541411464959E-2</v>
      </c>
      <c r="P105" s="34">
        <f>+C105-Abril!C105</f>
        <v>0</v>
      </c>
      <c r="Q105" s="34">
        <f>+C105-Noviembre!C103</f>
        <v>214830665</v>
      </c>
      <c r="R105" s="34"/>
    </row>
    <row r="106" spans="1:18" s="20" customFormat="1" ht="33.75" x14ac:dyDescent="0.25">
      <c r="A106" s="24" t="s">
        <v>144</v>
      </c>
      <c r="B106" s="11" t="s">
        <v>128</v>
      </c>
      <c r="C106" s="12">
        <f>+datos!Q70</f>
        <v>58018854</v>
      </c>
      <c r="D106" s="12">
        <f>+datos!R70</f>
        <v>0</v>
      </c>
      <c r="E106" s="12">
        <f>+datos!S70</f>
        <v>0</v>
      </c>
      <c r="F106" s="12">
        <f>+datos!T70</f>
        <v>58018854</v>
      </c>
      <c r="G106" s="12">
        <f>+datos!U70</f>
        <v>0</v>
      </c>
      <c r="H106" s="12">
        <f>+datos!V70</f>
        <v>58018854</v>
      </c>
      <c r="I106" s="12">
        <f>+datos!W70</f>
        <v>0</v>
      </c>
      <c r="J106" s="12">
        <f>+datos!X70</f>
        <v>0</v>
      </c>
      <c r="K106" s="12">
        <f>+datos!Y70</f>
        <v>0</v>
      </c>
      <c r="L106" s="12">
        <f>+datos!Z70</f>
        <v>0</v>
      </c>
      <c r="M106" s="12">
        <f>+datos!AA70</f>
        <v>0</v>
      </c>
      <c r="N106" s="14">
        <f>+IF(F107=0,0,J107/F107)</f>
        <v>0.50158734688310458</v>
      </c>
      <c r="O106" s="14">
        <f>+IF(F107=0,0,K107/F107)</f>
        <v>5.2758420128982721E-2</v>
      </c>
      <c r="P106" s="34">
        <f>+C106-Abril!C106</f>
        <v>0</v>
      </c>
      <c r="Q106" s="34">
        <f>+C106-Noviembre!C104</f>
        <v>1689870</v>
      </c>
      <c r="R106" s="34"/>
    </row>
    <row r="107" spans="1:18" s="20" customFormat="1" ht="22.5" x14ac:dyDescent="0.25">
      <c r="A107" s="24" t="s">
        <v>143</v>
      </c>
      <c r="B107" s="11" t="s">
        <v>142</v>
      </c>
      <c r="C107" s="12">
        <f>+datos!Q71</f>
        <v>842567289</v>
      </c>
      <c r="D107" s="12">
        <f>+datos!R71</f>
        <v>0</v>
      </c>
      <c r="E107" s="12">
        <f>+datos!S71</f>
        <v>0</v>
      </c>
      <c r="F107" s="12">
        <f>+datos!T71</f>
        <v>842567289</v>
      </c>
      <c r="G107" s="12">
        <f>+datos!U71</f>
        <v>0</v>
      </c>
      <c r="H107" s="12">
        <f>+datos!V71</f>
        <v>586739147.05999994</v>
      </c>
      <c r="I107" s="12">
        <f>+datos!W71</f>
        <v>255828141.94</v>
      </c>
      <c r="J107" s="12">
        <f>+datos!X71</f>
        <v>422621091.06</v>
      </c>
      <c r="K107" s="12">
        <f>+datos!Y71</f>
        <v>44452519.020000003</v>
      </c>
      <c r="L107" s="12">
        <f>+datos!Z71</f>
        <v>44452519.020000003</v>
      </c>
      <c r="M107" s="12">
        <f>+datos!AA71</f>
        <v>44452519.020000003</v>
      </c>
      <c r="N107" s="14">
        <f>+IF(F106=0,0,J106/F106)</f>
        <v>0</v>
      </c>
      <c r="O107" s="14">
        <f>+IF(F106=0,0,K106/F106)</f>
        <v>0</v>
      </c>
      <c r="P107" s="34">
        <f>+C107-Abril!C107</f>
        <v>0</v>
      </c>
      <c r="Q107" s="34">
        <f>+C107-Noviembre!C105</f>
        <v>213140795</v>
      </c>
      <c r="R107" s="34"/>
    </row>
    <row r="108" spans="1:18" s="20" customFormat="1" ht="12" x14ac:dyDescent="0.25">
      <c r="A108" s="74" t="s">
        <v>116</v>
      </c>
      <c r="B108" s="74" t="s">
        <v>0</v>
      </c>
      <c r="C108" s="6">
        <f t="shared" ref="C108:M108" si="56">+C5+C87</f>
        <v>53020812779</v>
      </c>
      <c r="D108" s="7">
        <f t="shared" si="56"/>
        <v>2652947490</v>
      </c>
      <c r="E108" s="7">
        <f t="shared" si="56"/>
        <v>2652947490</v>
      </c>
      <c r="F108" s="7">
        <f t="shared" si="56"/>
        <v>53020812779.000107</v>
      </c>
      <c r="G108" s="7">
        <f t="shared" si="56"/>
        <v>0</v>
      </c>
      <c r="H108" s="7">
        <f t="shared" si="56"/>
        <v>37845744364.099998</v>
      </c>
      <c r="I108" s="7">
        <f t="shared" si="56"/>
        <v>15175068414.90011</v>
      </c>
      <c r="J108" s="7">
        <f t="shared" si="56"/>
        <v>21577212151.809998</v>
      </c>
      <c r="K108" s="7">
        <f t="shared" si="56"/>
        <v>9685380910.6499996</v>
      </c>
      <c r="L108" s="7">
        <f t="shared" si="56"/>
        <v>9685380910.6499996</v>
      </c>
      <c r="M108" s="7">
        <f t="shared" si="56"/>
        <v>9681452743.6499996</v>
      </c>
      <c r="N108" s="8">
        <f>+IF(F108=0,0,J108/F108)</f>
        <v>0.40695740070503145</v>
      </c>
      <c r="O108" s="9">
        <f>+IF(F108=0,0,K108/F108)</f>
        <v>0.18267130213601851</v>
      </c>
      <c r="P108" s="34"/>
      <c r="Q108" s="34"/>
      <c r="R108" s="34"/>
    </row>
    <row r="109" spans="1:18" s="20" customFormat="1" x14ac:dyDescent="0.25">
      <c r="A109" s="4" t="s">
        <v>22</v>
      </c>
      <c r="B109" s="1"/>
      <c r="C109" s="35"/>
      <c r="D109" s="1"/>
      <c r="E109" s="64"/>
      <c r="F109" s="64"/>
      <c r="G109" s="1"/>
      <c r="H109" s="38"/>
      <c r="I109" s="1"/>
      <c r="J109" s="38"/>
      <c r="K109" s="1"/>
      <c r="L109" s="1"/>
      <c r="M109" s="1"/>
      <c r="N109" s="1"/>
      <c r="O109" s="1"/>
      <c r="P109" s="27"/>
      <c r="Q109" s="27"/>
      <c r="R109" s="27"/>
    </row>
  </sheetData>
  <mergeCells count="10">
    <mergeCell ref="A76:B76"/>
    <mergeCell ref="A81:B81"/>
    <mergeCell ref="A87:B87"/>
    <mergeCell ref="A108:B108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90"/>
  <sheetViews>
    <sheetView topLeftCell="S70" zoomScale="85" zoomScaleNormal="85" workbookViewId="0">
      <selection activeCell="X74" sqref="X74"/>
    </sheetView>
  </sheetViews>
  <sheetFormatPr baseColWidth="10" defaultRowHeight="15" x14ac:dyDescent="0.25"/>
  <cols>
    <col min="1" max="1" width="13.42578125" style="26" customWidth="1"/>
    <col min="2" max="2" width="27" style="26" customWidth="1"/>
    <col min="3" max="3" width="21.5703125" style="26" customWidth="1"/>
    <col min="4" max="8" width="5.42578125" style="26" customWidth="1"/>
    <col min="9" max="9" width="10.42578125" style="26" customWidth="1"/>
    <col min="10" max="11" width="5.42578125" style="26" customWidth="1"/>
    <col min="12" max="12" width="7" style="26" customWidth="1"/>
    <col min="13" max="13" width="9.5703125" style="26" customWidth="1"/>
    <col min="14" max="14" width="8" style="26" customWidth="1"/>
    <col min="15" max="15" width="9.5703125" style="26" customWidth="1"/>
    <col min="16" max="16" width="27.5703125" style="26" customWidth="1"/>
    <col min="17" max="27" width="18.85546875" style="26" customWidth="1"/>
    <col min="28" max="28" width="0" style="26" hidden="1" customWidth="1"/>
    <col min="29" max="29" width="6.42578125" style="26" customWidth="1"/>
    <col min="30" max="16384" width="11.42578125" style="26"/>
  </cols>
  <sheetData>
    <row r="1" spans="1:27" x14ac:dyDescent="0.25">
      <c r="A1" s="65" t="s">
        <v>208</v>
      </c>
      <c r="B1" s="65">
        <v>2021</v>
      </c>
      <c r="C1" s="66" t="s">
        <v>0</v>
      </c>
      <c r="D1" s="66" t="s">
        <v>0</v>
      </c>
      <c r="E1" s="66" t="s">
        <v>0</v>
      </c>
      <c r="F1" s="66" t="s">
        <v>0</v>
      </c>
      <c r="G1" s="66" t="s">
        <v>0</v>
      </c>
      <c r="H1" s="66" t="s">
        <v>0</v>
      </c>
      <c r="I1" s="66" t="s">
        <v>0</v>
      </c>
      <c r="J1" s="66" t="s">
        <v>0</v>
      </c>
      <c r="K1" s="66" t="s">
        <v>0</v>
      </c>
      <c r="L1" s="66" t="s">
        <v>0</v>
      </c>
      <c r="M1" s="66" t="s">
        <v>0</v>
      </c>
      <c r="N1" s="66" t="s">
        <v>0</v>
      </c>
      <c r="O1" s="66" t="s">
        <v>0</v>
      </c>
      <c r="P1" s="66" t="s">
        <v>0</v>
      </c>
      <c r="Q1" s="66" t="s">
        <v>0</v>
      </c>
      <c r="R1" s="66" t="s">
        <v>0</v>
      </c>
      <c r="S1" s="66" t="s">
        <v>0</v>
      </c>
      <c r="T1" s="66" t="s">
        <v>0</v>
      </c>
      <c r="U1" s="66" t="s">
        <v>0</v>
      </c>
      <c r="V1" s="66" t="s">
        <v>0</v>
      </c>
      <c r="W1" s="66" t="s">
        <v>0</v>
      </c>
      <c r="X1" s="66" t="s">
        <v>0</v>
      </c>
      <c r="Y1" s="66" t="s">
        <v>0</v>
      </c>
      <c r="Z1" s="66" t="s">
        <v>0</v>
      </c>
      <c r="AA1" s="66" t="s">
        <v>0</v>
      </c>
    </row>
    <row r="2" spans="1:27" x14ac:dyDescent="0.25">
      <c r="A2" s="65" t="s">
        <v>207</v>
      </c>
      <c r="B2" s="65" t="s">
        <v>206</v>
      </c>
      <c r="C2" s="66" t="s">
        <v>0</v>
      </c>
      <c r="D2" s="66" t="s">
        <v>0</v>
      </c>
      <c r="E2" s="66" t="s">
        <v>0</v>
      </c>
      <c r="F2" s="66" t="s">
        <v>0</v>
      </c>
      <c r="G2" s="66" t="s">
        <v>0</v>
      </c>
      <c r="H2" s="66" t="s">
        <v>0</v>
      </c>
      <c r="I2" s="66" t="s">
        <v>0</v>
      </c>
      <c r="J2" s="66" t="s">
        <v>0</v>
      </c>
      <c r="K2" s="66" t="s">
        <v>0</v>
      </c>
      <c r="L2" s="66" t="s">
        <v>0</v>
      </c>
      <c r="M2" s="66" t="s">
        <v>0</v>
      </c>
      <c r="N2" s="66" t="s">
        <v>0</v>
      </c>
      <c r="O2" s="66" t="s">
        <v>0</v>
      </c>
      <c r="P2" s="66" t="s">
        <v>0</v>
      </c>
      <c r="Q2" s="66" t="s">
        <v>0</v>
      </c>
      <c r="R2" s="66" t="s">
        <v>0</v>
      </c>
      <c r="S2" s="66" t="s">
        <v>0</v>
      </c>
      <c r="T2" s="66" t="s">
        <v>0</v>
      </c>
      <c r="U2" s="66" t="s">
        <v>0</v>
      </c>
      <c r="V2" s="66" t="s">
        <v>0</v>
      </c>
      <c r="W2" s="66" t="s">
        <v>0</v>
      </c>
      <c r="X2" s="66" t="s">
        <v>0</v>
      </c>
      <c r="Y2" s="66" t="s">
        <v>0</v>
      </c>
      <c r="Z2" s="66" t="s">
        <v>0</v>
      </c>
      <c r="AA2" s="66" t="s">
        <v>0</v>
      </c>
    </row>
    <row r="3" spans="1:27" x14ac:dyDescent="0.25">
      <c r="A3" s="65" t="s">
        <v>205</v>
      </c>
      <c r="B3" s="65" t="s">
        <v>320</v>
      </c>
      <c r="C3" s="66" t="s">
        <v>0</v>
      </c>
      <c r="D3" s="66" t="s">
        <v>0</v>
      </c>
      <c r="E3" s="66" t="s">
        <v>0</v>
      </c>
      <c r="F3" s="66" t="s">
        <v>0</v>
      </c>
      <c r="G3" s="66" t="s">
        <v>0</v>
      </c>
      <c r="H3" s="66" t="s">
        <v>0</v>
      </c>
      <c r="I3" s="66" t="s">
        <v>0</v>
      </c>
      <c r="J3" s="66" t="s">
        <v>0</v>
      </c>
      <c r="K3" s="66" t="s">
        <v>0</v>
      </c>
      <c r="L3" s="66" t="s">
        <v>0</v>
      </c>
      <c r="M3" s="66" t="s">
        <v>0</v>
      </c>
      <c r="N3" s="66" t="s">
        <v>0</v>
      </c>
      <c r="O3" s="66" t="s">
        <v>0</v>
      </c>
      <c r="P3" s="66" t="s">
        <v>0</v>
      </c>
      <c r="Q3" s="66" t="s">
        <v>0</v>
      </c>
      <c r="R3" s="66" t="s">
        <v>0</v>
      </c>
      <c r="S3" s="66" t="s">
        <v>0</v>
      </c>
      <c r="T3" s="66" t="s">
        <v>0</v>
      </c>
      <c r="U3" s="66" t="s">
        <v>0</v>
      </c>
      <c r="V3" s="66" t="s">
        <v>0</v>
      </c>
      <c r="W3" s="66" t="s">
        <v>0</v>
      </c>
      <c r="X3" s="66" t="s">
        <v>0</v>
      </c>
      <c r="Y3" s="66" t="s">
        <v>0</v>
      </c>
      <c r="Z3" s="66" t="s">
        <v>0</v>
      </c>
      <c r="AA3" s="66" t="s">
        <v>0</v>
      </c>
    </row>
    <row r="4" spans="1:27" ht="24" x14ac:dyDescent="0.25">
      <c r="A4" s="65" t="s">
        <v>204</v>
      </c>
      <c r="B4" s="65" t="s">
        <v>203</v>
      </c>
      <c r="C4" s="65" t="s">
        <v>202</v>
      </c>
      <c r="D4" s="65" t="s">
        <v>201</v>
      </c>
      <c r="E4" s="65" t="s">
        <v>200</v>
      </c>
      <c r="F4" s="65" t="s">
        <v>199</v>
      </c>
      <c r="G4" s="65" t="s">
        <v>198</v>
      </c>
      <c r="H4" s="65" t="s">
        <v>197</v>
      </c>
      <c r="I4" s="65" t="s">
        <v>196</v>
      </c>
      <c r="J4" s="65" t="s">
        <v>195</v>
      </c>
      <c r="K4" s="65" t="s">
        <v>194</v>
      </c>
      <c r="L4" s="65" t="s">
        <v>193</v>
      </c>
      <c r="M4" s="65" t="s">
        <v>192</v>
      </c>
      <c r="N4" s="65" t="s">
        <v>191</v>
      </c>
      <c r="O4" s="65" t="s">
        <v>190</v>
      </c>
      <c r="P4" s="65" t="s">
        <v>1</v>
      </c>
      <c r="Q4" s="65" t="s">
        <v>2</v>
      </c>
      <c r="R4" s="65" t="s">
        <v>3</v>
      </c>
      <c r="S4" s="65" t="s">
        <v>4</v>
      </c>
      <c r="T4" s="65" t="s">
        <v>5</v>
      </c>
      <c r="U4" s="65" t="s">
        <v>6</v>
      </c>
      <c r="V4" s="65" t="s">
        <v>7</v>
      </c>
      <c r="W4" s="65" t="s">
        <v>8</v>
      </c>
      <c r="X4" s="65" t="s">
        <v>9</v>
      </c>
      <c r="Y4" s="65" t="s">
        <v>10</v>
      </c>
      <c r="Z4" s="65" t="s">
        <v>11</v>
      </c>
      <c r="AA4" s="65" t="s">
        <v>12</v>
      </c>
    </row>
    <row r="5" spans="1:27" ht="33.75" x14ac:dyDescent="0.25">
      <c r="A5" s="60" t="s">
        <v>160</v>
      </c>
      <c r="B5" s="61" t="s">
        <v>159</v>
      </c>
      <c r="C5" s="62" t="s">
        <v>44</v>
      </c>
      <c r="D5" s="60" t="s">
        <v>176</v>
      </c>
      <c r="E5" s="60" t="s">
        <v>174</v>
      </c>
      <c r="F5" s="60" t="s">
        <v>174</v>
      </c>
      <c r="G5" s="60" t="s">
        <v>174</v>
      </c>
      <c r="H5" s="60" t="s">
        <v>177</v>
      </c>
      <c r="I5" s="60" t="s">
        <v>177</v>
      </c>
      <c r="J5" s="60"/>
      <c r="K5" s="60"/>
      <c r="L5" s="60"/>
      <c r="M5" s="60" t="s">
        <v>151</v>
      </c>
      <c r="N5" s="60" t="s">
        <v>150</v>
      </c>
      <c r="O5" s="60" t="s">
        <v>149</v>
      </c>
      <c r="P5" s="61" t="s">
        <v>45</v>
      </c>
      <c r="Q5" s="63">
        <v>7900372000</v>
      </c>
      <c r="R5" s="63">
        <v>0</v>
      </c>
      <c r="S5" s="63">
        <v>0</v>
      </c>
      <c r="T5" s="63">
        <v>7900372000</v>
      </c>
      <c r="U5" s="63">
        <v>0</v>
      </c>
      <c r="V5" s="63">
        <v>7900372000</v>
      </c>
      <c r="W5" s="63">
        <v>0</v>
      </c>
      <c r="X5" s="63">
        <v>3376145554</v>
      </c>
      <c r="Y5" s="63">
        <v>3376145554</v>
      </c>
      <c r="Z5" s="63">
        <v>3376145554</v>
      </c>
      <c r="AA5" s="63">
        <v>3376145554</v>
      </c>
    </row>
    <row r="6" spans="1:27" ht="33.75" x14ac:dyDescent="0.25">
      <c r="A6" s="60" t="s">
        <v>160</v>
      </c>
      <c r="B6" s="61" t="s">
        <v>159</v>
      </c>
      <c r="C6" s="62" t="s">
        <v>48</v>
      </c>
      <c r="D6" s="60" t="s">
        <v>176</v>
      </c>
      <c r="E6" s="60" t="s">
        <v>174</v>
      </c>
      <c r="F6" s="60" t="s">
        <v>174</v>
      </c>
      <c r="G6" s="60" t="s">
        <v>174</v>
      </c>
      <c r="H6" s="60" t="s">
        <v>177</v>
      </c>
      <c r="I6" s="60" t="s">
        <v>187</v>
      </c>
      <c r="J6" s="60"/>
      <c r="K6" s="60"/>
      <c r="L6" s="60"/>
      <c r="M6" s="60" t="s">
        <v>151</v>
      </c>
      <c r="N6" s="60" t="s">
        <v>150</v>
      </c>
      <c r="O6" s="60" t="s">
        <v>149</v>
      </c>
      <c r="P6" s="61" t="s">
        <v>49</v>
      </c>
      <c r="Q6" s="63">
        <v>500000000</v>
      </c>
      <c r="R6" s="63">
        <v>0</v>
      </c>
      <c r="S6" s="63">
        <v>0</v>
      </c>
      <c r="T6" s="63">
        <v>500000000</v>
      </c>
      <c r="U6" s="63">
        <v>0</v>
      </c>
      <c r="V6" s="63">
        <v>500000000</v>
      </c>
      <c r="W6" s="63">
        <v>0</v>
      </c>
      <c r="X6" s="63">
        <v>210993500</v>
      </c>
      <c r="Y6" s="63">
        <v>210993500</v>
      </c>
      <c r="Z6" s="63">
        <v>210993500</v>
      </c>
      <c r="AA6" s="63">
        <v>210993500</v>
      </c>
    </row>
    <row r="7" spans="1:27" ht="33.75" x14ac:dyDescent="0.25">
      <c r="A7" s="60" t="s">
        <v>160</v>
      </c>
      <c r="B7" s="61" t="s">
        <v>159</v>
      </c>
      <c r="C7" s="62" t="s">
        <v>50</v>
      </c>
      <c r="D7" s="60" t="s">
        <v>176</v>
      </c>
      <c r="E7" s="60" t="s">
        <v>174</v>
      </c>
      <c r="F7" s="60" t="s">
        <v>174</v>
      </c>
      <c r="G7" s="60" t="s">
        <v>174</v>
      </c>
      <c r="H7" s="60" t="s">
        <v>177</v>
      </c>
      <c r="I7" s="60" t="s">
        <v>186</v>
      </c>
      <c r="J7" s="60"/>
      <c r="K7" s="60"/>
      <c r="L7" s="60"/>
      <c r="M7" s="60" t="s">
        <v>151</v>
      </c>
      <c r="N7" s="60" t="s">
        <v>150</v>
      </c>
      <c r="O7" s="60" t="s">
        <v>149</v>
      </c>
      <c r="P7" s="61" t="s">
        <v>51</v>
      </c>
      <c r="Q7" s="63">
        <v>20000000</v>
      </c>
      <c r="R7" s="63">
        <v>0</v>
      </c>
      <c r="S7" s="63">
        <v>0</v>
      </c>
      <c r="T7" s="63">
        <v>20000000</v>
      </c>
      <c r="U7" s="63">
        <v>0</v>
      </c>
      <c r="V7" s="63">
        <v>20000000</v>
      </c>
      <c r="W7" s="63">
        <v>0</v>
      </c>
      <c r="X7" s="63">
        <v>5653583</v>
      </c>
      <c r="Y7" s="63">
        <v>5653583</v>
      </c>
      <c r="Z7" s="63">
        <v>5653583</v>
      </c>
      <c r="AA7" s="63">
        <v>5653583</v>
      </c>
    </row>
    <row r="8" spans="1:27" ht="33.75" x14ac:dyDescent="0.25">
      <c r="A8" s="60" t="s">
        <v>160</v>
      </c>
      <c r="B8" s="61" t="s">
        <v>159</v>
      </c>
      <c r="C8" s="62" t="s">
        <v>53</v>
      </c>
      <c r="D8" s="60" t="s">
        <v>176</v>
      </c>
      <c r="E8" s="60" t="s">
        <v>174</v>
      </c>
      <c r="F8" s="60" t="s">
        <v>174</v>
      </c>
      <c r="G8" s="60" t="s">
        <v>174</v>
      </c>
      <c r="H8" s="60" t="s">
        <v>177</v>
      </c>
      <c r="I8" s="60" t="s">
        <v>173</v>
      </c>
      <c r="J8" s="60"/>
      <c r="K8" s="60"/>
      <c r="L8" s="60"/>
      <c r="M8" s="60" t="s">
        <v>151</v>
      </c>
      <c r="N8" s="60" t="s">
        <v>150</v>
      </c>
      <c r="O8" s="60" t="s">
        <v>149</v>
      </c>
      <c r="P8" s="61" t="s">
        <v>13</v>
      </c>
      <c r="Q8" s="63">
        <v>350000000</v>
      </c>
      <c r="R8" s="63">
        <v>0</v>
      </c>
      <c r="S8" s="63">
        <v>0</v>
      </c>
      <c r="T8" s="63">
        <v>350000000</v>
      </c>
      <c r="U8" s="63">
        <v>0</v>
      </c>
      <c r="V8" s="63">
        <v>350000000</v>
      </c>
      <c r="W8" s="63">
        <v>0</v>
      </c>
      <c r="X8" s="63">
        <v>11993151</v>
      </c>
      <c r="Y8" s="63">
        <v>11993151</v>
      </c>
      <c r="Z8" s="63">
        <v>11993151</v>
      </c>
      <c r="AA8" s="63">
        <v>11993151</v>
      </c>
    </row>
    <row r="9" spans="1:27" ht="33.75" x14ac:dyDescent="0.25">
      <c r="A9" s="60" t="s">
        <v>160</v>
      </c>
      <c r="B9" s="61" t="s">
        <v>159</v>
      </c>
      <c r="C9" s="62" t="s">
        <v>54</v>
      </c>
      <c r="D9" s="60" t="s">
        <v>176</v>
      </c>
      <c r="E9" s="60" t="s">
        <v>174</v>
      </c>
      <c r="F9" s="60" t="s">
        <v>174</v>
      </c>
      <c r="G9" s="60" t="s">
        <v>174</v>
      </c>
      <c r="H9" s="60" t="s">
        <v>177</v>
      </c>
      <c r="I9" s="60" t="s">
        <v>185</v>
      </c>
      <c r="J9" s="60"/>
      <c r="K9" s="60"/>
      <c r="L9" s="60"/>
      <c r="M9" s="60" t="s">
        <v>151</v>
      </c>
      <c r="N9" s="60" t="s">
        <v>150</v>
      </c>
      <c r="O9" s="60" t="s">
        <v>149</v>
      </c>
      <c r="P9" s="61" t="s">
        <v>55</v>
      </c>
      <c r="Q9" s="63">
        <v>300000000</v>
      </c>
      <c r="R9" s="63">
        <v>0</v>
      </c>
      <c r="S9" s="63">
        <v>0</v>
      </c>
      <c r="T9" s="63">
        <v>300000000</v>
      </c>
      <c r="U9" s="63">
        <v>0</v>
      </c>
      <c r="V9" s="63">
        <v>300000000</v>
      </c>
      <c r="W9" s="63">
        <v>0</v>
      </c>
      <c r="X9" s="63">
        <v>120317904</v>
      </c>
      <c r="Y9" s="63">
        <v>120317904</v>
      </c>
      <c r="Z9" s="63">
        <v>120317904</v>
      </c>
      <c r="AA9" s="63">
        <v>120317904</v>
      </c>
    </row>
    <row r="10" spans="1:27" ht="33.75" x14ac:dyDescent="0.25">
      <c r="A10" s="60" t="s">
        <v>160</v>
      </c>
      <c r="B10" s="61" t="s">
        <v>159</v>
      </c>
      <c r="C10" s="62" t="s">
        <v>56</v>
      </c>
      <c r="D10" s="60" t="s">
        <v>176</v>
      </c>
      <c r="E10" s="60" t="s">
        <v>174</v>
      </c>
      <c r="F10" s="60" t="s">
        <v>174</v>
      </c>
      <c r="G10" s="60" t="s">
        <v>174</v>
      </c>
      <c r="H10" s="60" t="s">
        <v>177</v>
      </c>
      <c r="I10" s="60" t="s">
        <v>184</v>
      </c>
      <c r="J10" s="60"/>
      <c r="K10" s="60"/>
      <c r="L10" s="60"/>
      <c r="M10" s="60" t="s">
        <v>151</v>
      </c>
      <c r="N10" s="60" t="s">
        <v>150</v>
      </c>
      <c r="O10" s="60" t="s">
        <v>149</v>
      </c>
      <c r="P10" s="61" t="s">
        <v>57</v>
      </c>
      <c r="Q10" s="63">
        <v>40000000</v>
      </c>
      <c r="R10" s="63">
        <v>0</v>
      </c>
      <c r="S10" s="63">
        <v>0</v>
      </c>
      <c r="T10" s="63">
        <v>40000000</v>
      </c>
      <c r="U10" s="63">
        <v>0</v>
      </c>
      <c r="V10" s="63">
        <v>40000000</v>
      </c>
      <c r="W10" s="63">
        <v>0</v>
      </c>
      <c r="X10" s="63">
        <v>13274241</v>
      </c>
      <c r="Y10" s="63">
        <v>13274241</v>
      </c>
      <c r="Z10" s="63">
        <v>13274241</v>
      </c>
      <c r="AA10" s="63">
        <v>13274241</v>
      </c>
    </row>
    <row r="11" spans="1:27" ht="33.75" x14ac:dyDescent="0.25">
      <c r="A11" s="60" t="s">
        <v>160</v>
      </c>
      <c r="B11" s="61" t="s">
        <v>159</v>
      </c>
      <c r="C11" s="62" t="s">
        <v>58</v>
      </c>
      <c r="D11" s="60" t="s">
        <v>176</v>
      </c>
      <c r="E11" s="60" t="s">
        <v>174</v>
      </c>
      <c r="F11" s="60" t="s">
        <v>174</v>
      </c>
      <c r="G11" s="60" t="s">
        <v>174</v>
      </c>
      <c r="H11" s="60" t="s">
        <v>177</v>
      </c>
      <c r="I11" s="60" t="s">
        <v>183</v>
      </c>
      <c r="J11" s="60"/>
      <c r="K11" s="60"/>
      <c r="L11" s="60"/>
      <c r="M11" s="60" t="s">
        <v>151</v>
      </c>
      <c r="N11" s="60" t="s">
        <v>150</v>
      </c>
      <c r="O11" s="60" t="s">
        <v>149</v>
      </c>
      <c r="P11" s="61" t="s">
        <v>15</v>
      </c>
      <c r="Q11" s="63">
        <v>800000000</v>
      </c>
      <c r="R11" s="63">
        <v>0</v>
      </c>
      <c r="S11" s="63">
        <v>0</v>
      </c>
      <c r="T11" s="63">
        <v>800000000</v>
      </c>
      <c r="U11" s="63">
        <v>0</v>
      </c>
      <c r="V11" s="63">
        <v>800000000</v>
      </c>
      <c r="W11" s="63">
        <v>0</v>
      </c>
      <c r="X11" s="63">
        <v>7217599</v>
      </c>
      <c r="Y11" s="63">
        <v>7217599</v>
      </c>
      <c r="Z11" s="63">
        <v>7217599</v>
      </c>
      <c r="AA11" s="63">
        <v>7217599</v>
      </c>
    </row>
    <row r="12" spans="1:27" ht="33.75" x14ac:dyDescent="0.25">
      <c r="A12" s="60" t="s">
        <v>160</v>
      </c>
      <c r="B12" s="61" t="s">
        <v>159</v>
      </c>
      <c r="C12" s="62" t="s">
        <v>59</v>
      </c>
      <c r="D12" s="60" t="s">
        <v>176</v>
      </c>
      <c r="E12" s="60" t="s">
        <v>174</v>
      </c>
      <c r="F12" s="60" t="s">
        <v>174</v>
      </c>
      <c r="G12" s="60" t="s">
        <v>174</v>
      </c>
      <c r="H12" s="60" t="s">
        <v>177</v>
      </c>
      <c r="I12" s="60" t="s">
        <v>182</v>
      </c>
      <c r="J12" s="60"/>
      <c r="K12" s="60"/>
      <c r="L12" s="60"/>
      <c r="M12" s="60" t="s">
        <v>151</v>
      </c>
      <c r="N12" s="60" t="s">
        <v>150</v>
      </c>
      <c r="O12" s="60" t="s">
        <v>149</v>
      </c>
      <c r="P12" s="61" t="s">
        <v>14</v>
      </c>
      <c r="Q12" s="63">
        <v>400000000</v>
      </c>
      <c r="R12" s="63">
        <v>0</v>
      </c>
      <c r="S12" s="63">
        <v>0</v>
      </c>
      <c r="T12" s="63">
        <v>400000000</v>
      </c>
      <c r="U12" s="63">
        <v>0</v>
      </c>
      <c r="V12" s="63">
        <v>400000000</v>
      </c>
      <c r="W12" s="63">
        <v>0</v>
      </c>
      <c r="X12" s="63">
        <v>73881531</v>
      </c>
      <c r="Y12" s="63">
        <v>73881531</v>
      </c>
      <c r="Z12" s="63">
        <v>73881531</v>
      </c>
      <c r="AA12" s="63">
        <v>73881531</v>
      </c>
    </row>
    <row r="13" spans="1:27" ht="33.75" x14ac:dyDescent="0.25">
      <c r="A13" s="60" t="s">
        <v>160</v>
      </c>
      <c r="B13" s="61" t="s">
        <v>159</v>
      </c>
      <c r="C13" s="62" t="s">
        <v>291</v>
      </c>
      <c r="D13" s="60" t="s">
        <v>176</v>
      </c>
      <c r="E13" s="60" t="s">
        <v>174</v>
      </c>
      <c r="F13" s="60" t="s">
        <v>174</v>
      </c>
      <c r="G13" s="60" t="s">
        <v>174</v>
      </c>
      <c r="H13" s="60" t="s">
        <v>177</v>
      </c>
      <c r="I13" s="60" t="s">
        <v>179</v>
      </c>
      <c r="J13" s="60"/>
      <c r="K13" s="60"/>
      <c r="L13" s="60"/>
      <c r="M13" s="60" t="s">
        <v>151</v>
      </c>
      <c r="N13" s="60" t="s">
        <v>150</v>
      </c>
      <c r="O13" s="60" t="s">
        <v>149</v>
      </c>
      <c r="P13" s="61" t="s">
        <v>292</v>
      </c>
      <c r="Q13" s="63">
        <v>10000000</v>
      </c>
      <c r="R13" s="63">
        <v>0</v>
      </c>
      <c r="S13" s="63">
        <v>0</v>
      </c>
      <c r="T13" s="63">
        <v>10000000</v>
      </c>
      <c r="U13" s="63">
        <v>0</v>
      </c>
      <c r="V13" s="63">
        <v>10000000</v>
      </c>
      <c r="W13" s="63">
        <v>0</v>
      </c>
      <c r="X13" s="63">
        <v>3983879</v>
      </c>
      <c r="Y13" s="63">
        <v>3983879</v>
      </c>
      <c r="Z13" s="63">
        <v>3983879</v>
      </c>
      <c r="AA13" s="63">
        <v>3983879</v>
      </c>
    </row>
    <row r="14" spans="1:27" ht="33.75" x14ac:dyDescent="0.25">
      <c r="A14" s="60" t="s">
        <v>160</v>
      </c>
      <c r="B14" s="61" t="s">
        <v>159</v>
      </c>
      <c r="C14" s="62" t="s">
        <v>62</v>
      </c>
      <c r="D14" s="60" t="s">
        <v>176</v>
      </c>
      <c r="E14" s="60" t="s">
        <v>174</v>
      </c>
      <c r="F14" s="60" t="s">
        <v>174</v>
      </c>
      <c r="G14" s="60" t="s">
        <v>152</v>
      </c>
      <c r="H14" s="60" t="s">
        <v>177</v>
      </c>
      <c r="I14" s="60"/>
      <c r="J14" s="60"/>
      <c r="K14" s="60"/>
      <c r="L14" s="60"/>
      <c r="M14" s="60" t="s">
        <v>151</v>
      </c>
      <c r="N14" s="60" t="s">
        <v>150</v>
      </c>
      <c r="O14" s="60" t="s">
        <v>149</v>
      </c>
      <c r="P14" s="61" t="s">
        <v>305</v>
      </c>
      <c r="Q14" s="63">
        <v>1130000000</v>
      </c>
      <c r="R14" s="63">
        <v>0</v>
      </c>
      <c r="S14" s="63">
        <v>0</v>
      </c>
      <c r="T14" s="63">
        <v>1130000000</v>
      </c>
      <c r="U14" s="63">
        <v>0</v>
      </c>
      <c r="V14" s="63">
        <v>1130000000</v>
      </c>
      <c r="W14" s="63">
        <v>0</v>
      </c>
      <c r="X14" s="63">
        <v>475408753</v>
      </c>
      <c r="Y14" s="63">
        <v>475408753</v>
      </c>
      <c r="Z14" s="63">
        <v>475408753</v>
      </c>
      <c r="AA14" s="63">
        <v>475408753</v>
      </c>
    </row>
    <row r="15" spans="1:27" ht="33.75" x14ac:dyDescent="0.25">
      <c r="A15" s="60" t="s">
        <v>160</v>
      </c>
      <c r="B15" s="61" t="s">
        <v>159</v>
      </c>
      <c r="C15" s="62" t="s">
        <v>64</v>
      </c>
      <c r="D15" s="60" t="s">
        <v>176</v>
      </c>
      <c r="E15" s="60" t="s">
        <v>174</v>
      </c>
      <c r="F15" s="60" t="s">
        <v>174</v>
      </c>
      <c r="G15" s="60" t="s">
        <v>152</v>
      </c>
      <c r="H15" s="60" t="s">
        <v>178</v>
      </c>
      <c r="I15" s="60"/>
      <c r="J15" s="60"/>
      <c r="K15" s="60"/>
      <c r="L15" s="60"/>
      <c r="M15" s="60" t="s">
        <v>151</v>
      </c>
      <c r="N15" s="60" t="s">
        <v>150</v>
      </c>
      <c r="O15" s="60" t="s">
        <v>149</v>
      </c>
      <c r="P15" s="61" t="s">
        <v>306</v>
      </c>
      <c r="Q15" s="63">
        <v>800000000</v>
      </c>
      <c r="R15" s="63">
        <v>0</v>
      </c>
      <c r="S15" s="63">
        <v>0</v>
      </c>
      <c r="T15" s="63">
        <v>800000000</v>
      </c>
      <c r="U15" s="63">
        <v>0</v>
      </c>
      <c r="V15" s="63">
        <v>800000000</v>
      </c>
      <c r="W15" s="63">
        <v>0</v>
      </c>
      <c r="X15" s="63">
        <v>336753753</v>
      </c>
      <c r="Y15" s="63">
        <v>336753753</v>
      </c>
      <c r="Z15" s="63">
        <v>336753753</v>
      </c>
      <c r="AA15" s="63">
        <v>336753753</v>
      </c>
    </row>
    <row r="16" spans="1:27" ht="33.75" x14ac:dyDescent="0.25">
      <c r="A16" s="60" t="s">
        <v>160</v>
      </c>
      <c r="B16" s="61" t="s">
        <v>159</v>
      </c>
      <c r="C16" s="62" t="s">
        <v>66</v>
      </c>
      <c r="D16" s="60" t="s">
        <v>176</v>
      </c>
      <c r="E16" s="60" t="s">
        <v>174</v>
      </c>
      <c r="F16" s="60" t="s">
        <v>174</v>
      </c>
      <c r="G16" s="60" t="s">
        <v>152</v>
      </c>
      <c r="H16" s="60" t="s">
        <v>187</v>
      </c>
      <c r="I16" s="60"/>
      <c r="J16" s="60"/>
      <c r="K16" s="60"/>
      <c r="L16" s="60"/>
      <c r="M16" s="60" t="s">
        <v>151</v>
      </c>
      <c r="N16" s="60" t="s">
        <v>150</v>
      </c>
      <c r="O16" s="60" t="s">
        <v>149</v>
      </c>
      <c r="P16" s="61" t="s">
        <v>220</v>
      </c>
      <c r="Q16" s="63">
        <v>919679000</v>
      </c>
      <c r="R16" s="63">
        <v>0</v>
      </c>
      <c r="S16" s="63">
        <v>0</v>
      </c>
      <c r="T16" s="63">
        <v>919679000</v>
      </c>
      <c r="U16" s="63">
        <v>0</v>
      </c>
      <c r="V16" s="63">
        <v>919679000</v>
      </c>
      <c r="W16" s="63">
        <v>0</v>
      </c>
      <c r="X16" s="63">
        <v>343671210</v>
      </c>
      <c r="Y16" s="63">
        <v>343671210</v>
      </c>
      <c r="Z16" s="63">
        <v>343671210</v>
      </c>
      <c r="AA16" s="63">
        <v>343671210</v>
      </c>
    </row>
    <row r="17" spans="1:27" ht="33.75" x14ac:dyDescent="0.25">
      <c r="A17" s="60" t="s">
        <v>160</v>
      </c>
      <c r="B17" s="61" t="s">
        <v>159</v>
      </c>
      <c r="C17" s="62" t="s">
        <v>68</v>
      </c>
      <c r="D17" s="60" t="s">
        <v>176</v>
      </c>
      <c r="E17" s="60" t="s">
        <v>174</v>
      </c>
      <c r="F17" s="60" t="s">
        <v>174</v>
      </c>
      <c r="G17" s="60" t="s">
        <v>152</v>
      </c>
      <c r="H17" s="60" t="s">
        <v>186</v>
      </c>
      <c r="I17" s="60"/>
      <c r="J17" s="60"/>
      <c r="K17" s="60"/>
      <c r="L17" s="60"/>
      <c r="M17" s="60" t="s">
        <v>151</v>
      </c>
      <c r="N17" s="60" t="s">
        <v>150</v>
      </c>
      <c r="O17" s="60" t="s">
        <v>149</v>
      </c>
      <c r="P17" s="61" t="s">
        <v>307</v>
      </c>
      <c r="Q17" s="63">
        <v>400000000</v>
      </c>
      <c r="R17" s="63">
        <v>0</v>
      </c>
      <c r="S17" s="63">
        <v>0</v>
      </c>
      <c r="T17" s="63">
        <v>400000000</v>
      </c>
      <c r="U17" s="63">
        <v>0</v>
      </c>
      <c r="V17" s="63">
        <v>400000000</v>
      </c>
      <c r="W17" s="63">
        <v>0</v>
      </c>
      <c r="X17" s="63">
        <v>152049600</v>
      </c>
      <c r="Y17" s="63">
        <v>152049600</v>
      </c>
      <c r="Z17" s="63">
        <v>152049600</v>
      </c>
      <c r="AA17" s="63">
        <v>152049600</v>
      </c>
    </row>
    <row r="18" spans="1:27" ht="33.75" x14ac:dyDescent="0.25">
      <c r="A18" s="60" t="s">
        <v>160</v>
      </c>
      <c r="B18" s="61" t="s">
        <v>159</v>
      </c>
      <c r="C18" s="62" t="s">
        <v>70</v>
      </c>
      <c r="D18" s="60" t="s">
        <v>176</v>
      </c>
      <c r="E18" s="60" t="s">
        <v>174</v>
      </c>
      <c r="F18" s="60" t="s">
        <v>174</v>
      </c>
      <c r="G18" s="60" t="s">
        <v>152</v>
      </c>
      <c r="H18" s="60" t="s">
        <v>189</v>
      </c>
      <c r="I18" s="60"/>
      <c r="J18" s="60"/>
      <c r="K18" s="60"/>
      <c r="L18" s="60"/>
      <c r="M18" s="60" t="s">
        <v>151</v>
      </c>
      <c r="N18" s="60" t="s">
        <v>150</v>
      </c>
      <c r="O18" s="60" t="s">
        <v>149</v>
      </c>
      <c r="P18" s="61" t="s">
        <v>71</v>
      </c>
      <c r="Q18" s="63">
        <v>60000000</v>
      </c>
      <c r="R18" s="63">
        <v>0</v>
      </c>
      <c r="S18" s="63">
        <v>0</v>
      </c>
      <c r="T18" s="63">
        <v>60000000</v>
      </c>
      <c r="U18" s="63">
        <v>0</v>
      </c>
      <c r="V18" s="63">
        <v>60000000</v>
      </c>
      <c r="W18" s="63">
        <v>0</v>
      </c>
      <c r="X18" s="63">
        <v>20958100</v>
      </c>
      <c r="Y18" s="63">
        <v>20958100</v>
      </c>
      <c r="Z18" s="63">
        <v>20958100</v>
      </c>
      <c r="AA18" s="63">
        <v>20958100</v>
      </c>
    </row>
    <row r="19" spans="1:27" ht="33.75" x14ac:dyDescent="0.25">
      <c r="A19" s="60" t="s">
        <v>160</v>
      </c>
      <c r="B19" s="61" t="s">
        <v>159</v>
      </c>
      <c r="C19" s="62" t="s">
        <v>72</v>
      </c>
      <c r="D19" s="60" t="s">
        <v>176</v>
      </c>
      <c r="E19" s="60" t="s">
        <v>174</v>
      </c>
      <c r="F19" s="60" t="s">
        <v>174</v>
      </c>
      <c r="G19" s="60" t="s">
        <v>152</v>
      </c>
      <c r="H19" s="60" t="s">
        <v>173</v>
      </c>
      <c r="I19" s="60"/>
      <c r="J19" s="60"/>
      <c r="K19" s="60"/>
      <c r="L19" s="60"/>
      <c r="M19" s="60" t="s">
        <v>151</v>
      </c>
      <c r="N19" s="60" t="s">
        <v>150</v>
      </c>
      <c r="O19" s="60" t="s">
        <v>149</v>
      </c>
      <c r="P19" s="61" t="s">
        <v>16</v>
      </c>
      <c r="Q19" s="63">
        <v>300000000</v>
      </c>
      <c r="R19" s="63">
        <v>0</v>
      </c>
      <c r="S19" s="63">
        <v>0</v>
      </c>
      <c r="T19" s="63">
        <v>300000000</v>
      </c>
      <c r="U19" s="63">
        <v>0</v>
      </c>
      <c r="V19" s="63">
        <v>300000000</v>
      </c>
      <c r="W19" s="63">
        <v>0</v>
      </c>
      <c r="X19" s="63">
        <v>114047700</v>
      </c>
      <c r="Y19" s="63">
        <v>114047700</v>
      </c>
      <c r="Z19" s="63">
        <v>114047700</v>
      </c>
      <c r="AA19" s="63">
        <v>114047700</v>
      </c>
    </row>
    <row r="20" spans="1:27" ht="33.75" x14ac:dyDescent="0.25">
      <c r="A20" s="60" t="s">
        <v>160</v>
      </c>
      <c r="B20" s="61" t="s">
        <v>159</v>
      </c>
      <c r="C20" s="62" t="s">
        <v>73</v>
      </c>
      <c r="D20" s="60" t="s">
        <v>176</v>
      </c>
      <c r="E20" s="60" t="s">
        <v>174</v>
      </c>
      <c r="F20" s="60" t="s">
        <v>174</v>
      </c>
      <c r="G20" s="60" t="s">
        <v>152</v>
      </c>
      <c r="H20" s="60" t="s">
        <v>185</v>
      </c>
      <c r="I20" s="60"/>
      <c r="J20" s="60"/>
      <c r="K20" s="60"/>
      <c r="L20" s="60"/>
      <c r="M20" s="60" t="s">
        <v>151</v>
      </c>
      <c r="N20" s="60" t="s">
        <v>150</v>
      </c>
      <c r="O20" s="60" t="s">
        <v>149</v>
      </c>
      <c r="P20" s="61" t="s">
        <v>17</v>
      </c>
      <c r="Q20" s="63">
        <v>55000000</v>
      </c>
      <c r="R20" s="63">
        <v>0</v>
      </c>
      <c r="S20" s="63">
        <v>0</v>
      </c>
      <c r="T20" s="63">
        <v>55000000</v>
      </c>
      <c r="U20" s="63">
        <v>0</v>
      </c>
      <c r="V20" s="63">
        <v>55000000</v>
      </c>
      <c r="W20" s="63">
        <v>0</v>
      </c>
      <c r="X20" s="63">
        <v>19044200</v>
      </c>
      <c r="Y20" s="63">
        <v>19044200</v>
      </c>
      <c r="Z20" s="63">
        <v>19044200</v>
      </c>
      <c r="AA20" s="63">
        <v>19044200</v>
      </c>
    </row>
    <row r="21" spans="1:27" ht="33.75" x14ac:dyDescent="0.25">
      <c r="A21" s="60" t="s">
        <v>160</v>
      </c>
      <c r="B21" s="61" t="s">
        <v>159</v>
      </c>
      <c r="C21" s="62" t="s">
        <v>74</v>
      </c>
      <c r="D21" s="60" t="s">
        <v>176</v>
      </c>
      <c r="E21" s="60" t="s">
        <v>174</v>
      </c>
      <c r="F21" s="60" t="s">
        <v>174</v>
      </c>
      <c r="G21" s="60" t="s">
        <v>152</v>
      </c>
      <c r="H21" s="60" t="s">
        <v>184</v>
      </c>
      <c r="I21" s="60"/>
      <c r="J21" s="60"/>
      <c r="K21" s="60"/>
      <c r="L21" s="60"/>
      <c r="M21" s="60" t="s">
        <v>151</v>
      </c>
      <c r="N21" s="60" t="s">
        <v>150</v>
      </c>
      <c r="O21" s="60" t="s">
        <v>149</v>
      </c>
      <c r="P21" s="61" t="s">
        <v>18</v>
      </c>
      <c r="Q21" s="63">
        <v>55000000</v>
      </c>
      <c r="R21" s="63">
        <v>0</v>
      </c>
      <c r="S21" s="63">
        <v>0</v>
      </c>
      <c r="T21" s="63">
        <v>55000000</v>
      </c>
      <c r="U21" s="63">
        <v>0</v>
      </c>
      <c r="V21" s="63">
        <v>55000000</v>
      </c>
      <c r="W21" s="63">
        <v>0</v>
      </c>
      <c r="X21" s="63">
        <v>19044200</v>
      </c>
      <c r="Y21" s="63">
        <v>19044200</v>
      </c>
      <c r="Z21" s="63">
        <v>19044200</v>
      </c>
      <c r="AA21" s="63">
        <v>19044200</v>
      </c>
    </row>
    <row r="22" spans="1:27" ht="33.75" x14ac:dyDescent="0.25">
      <c r="A22" s="60" t="s">
        <v>160</v>
      </c>
      <c r="B22" s="61" t="s">
        <v>159</v>
      </c>
      <c r="C22" s="62" t="s">
        <v>75</v>
      </c>
      <c r="D22" s="60" t="s">
        <v>176</v>
      </c>
      <c r="E22" s="60" t="s">
        <v>174</v>
      </c>
      <c r="F22" s="60" t="s">
        <v>174</v>
      </c>
      <c r="G22" s="60" t="s">
        <v>152</v>
      </c>
      <c r="H22" s="60" t="s">
        <v>183</v>
      </c>
      <c r="I22" s="60"/>
      <c r="J22" s="60"/>
      <c r="K22" s="60"/>
      <c r="L22" s="60"/>
      <c r="M22" s="60" t="s">
        <v>151</v>
      </c>
      <c r="N22" s="60" t="s">
        <v>150</v>
      </c>
      <c r="O22" s="60" t="s">
        <v>149</v>
      </c>
      <c r="P22" s="61" t="s">
        <v>76</v>
      </c>
      <c r="Q22" s="63">
        <v>100000000</v>
      </c>
      <c r="R22" s="63">
        <v>0</v>
      </c>
      <c r="S22" s="63">
        <v>0</v>
      </c>
      <c r="T22" s="63">
        <v>100000000</v>
      </c>
      <c r="U22" s="63">
        <v>0</v>
      </c>
      <c r="V22" s="63">
        <v>100000000</v>
      </c>
      <c r="W22" s="63">
        <v>0</v>
      </c>
      <c r="X22" s="63">
        <v>38043200</v>
      </c>
      <c r="Y22" s="63">
        <v>38043200</v>
      </c>
      <c r="Z22" s="63">
        <v>38043200</v>
      </c>
      <c r="AA22" s="63">
        <v>38043200</v>
      </c>
    </row>
    <row r="23" spans="1:27" ht="33.75" x14ac:dyDescent="0.25">
      <c r="A23" s="60" t="s">
        <v>160</v>
      </c>
      <c r="B23" s="61" t="s">
        <v>159</v>
      </c>
      <c r="C23" s="62" t="s">
        <v>79</v>
      </c>
      <c r="D23" s="60" t="s">
        <v>176</v>
      </c>
      <c r="E23" s="60" t="s">
        <v>174</v>
      </c>
      <c r="F23" s="60" t="s">
        <v>174</v>
      </c>
      <c r="G23" s="60" t="s">
        <v>181</v>
      </c>
      <c r="H23" s="60" t="s">
        <v>177</v>
      </c>
      <c r="I23" s="60" t="s">
        <v>177</v>
      </c>
      <c r="J23" s="60"/>
      <c r="K23" s="60"/>
      <c r="L23" s="60"/>
      <c r="M23" s="60" t="s">
        <v>151</v>
      </c>
      <c r="N23" s="60" t="s">
        <v>150</v>
      </c>
      <c r="O23" s="60" t="s">
        <v>149</v>
      </c>
      <c r="P23" s="61" t="s">
        <v>308</v>
      </c>
      <c r="Q23" s="63">
        <v>941597000</v>
      </c>
      <c r="R23" s="63">
        <v>0</v>
      </c>
      <c r="S23" s="63">
        <v>0</v>
      </c>
      <c r="T23" s="63">
        <v>941597000</v>
      </c>
      <c r="U23" s="63">
        <v>0</v>
      </c>
      <c r="V23" s="63">
        <v>941597000</v>
      </c>
      <c r="W23" s="63">
        <v>0</v>
      </c>
      <c r="X23" s="63">
        <v>89769320</v>
      </c>
      <c r="Y23" s="63">
        <v>89769320</v>
      </c>
      <c r="Z23" s="63">
        <v>89769320</v>
      </c>
      <c r="AA23" s="63">
        <v>89769320</v>
      </c>
    </row>
    <row r="24" spans="1:27" ht="33.75" x14ac:dyDescent="0.25">
      <c r="A24" s="60" t="s">
        <v>160</v>
      </c>
      <c r="B24" s="61" t="s">
        <v>159</v>
      </c>
      <c r="C24" s="62" t="s">
        <v>81</v>
      </c>
      <c r="D24" s="60" t="s">
        <v>176</v>
      </c>
      <c r="E24" s="60" t="s">
        <v>174</v>
      </c>
      <c r="F24" s="60" t="s">
        <v>174</v>
      </c>
      <c r="G24" s="60" t="s">
        <v>181</v>
      </c>
      <c r="H24" s="60" t="s">
        <v>177</v>
      </c>
      <c r="I24" s="60" t="s">
        <v>178</v>
      </c>
      <c r="J24" s="60"/>
      <c r="K24" s="60"/>
      <c r="L24" s="60"/>
      <c r="M24" s="60" t="s">
        <v>151</v>
      </c>
      <c r="N24" s="60" t="s">
        <v>150</v>
      </c>
      <c r="O24" s="60" t="s">
        <v>149</v>
      </c>
      <c r="P24" s="61" t="s">
        <v>82</v>
      </c>
      <c r="Q24" s="63">
        <v>400000000</v>
      </c>
      <c r="R24" s="63">
        <v>0</v>
      </c>
      <c r="S24" s="63">
        <v>0</v>
      </c>
      <c r="T24" s="63">
        <v>400000000</v>
      </c>
      <c r="U24" s="63">
        <v>0</v>
      </c>
      <c r="V24" s="63">
        <v>400000000</v>
      </c>
      <c r="W24" s="63">
        <v>0</v>
      </c>
      <c r="X24" s="63">
        <v>22948207</v>
      </c>
      <c r="Y24" s="63">
        <v>22948207</v>
      </c>
      <c r="Z24" s="63">
        <v>22948207</v>
      </c>
      <c r="AA24" s="63">
        <v>22948207</v>
      </c>
    </row>
    <row r="25" spans="1:27" ht="33.75" x14ac:dyDescent="0.25">
      <c r="A25" s="60" t="s">
        <v>160</v>
      </c>
      <c r="B25" s="61" t="s">
        <v>159</v>
      </c>
      <c r="C25" s="62" t="s">
        <v>83</v>
      </c>
      <c r="D25" s="60" t="s">
        <v>176</v>
      </c>
      <c r="E25" s="60" t="s">
        <v>174</v>
      </c>
      <c r="F25" s="60" t="s">
        <v>174</v>
      </c>
      <c r="G25" s="60" t="s">
        <v>181</v>
      </c>
      <c r="H25" s="60" t="s">
        <v>177</v>
      </c>
      <c r="I25" s="60" t="s">
        <v>187</v>
      </c>
      <c r="J25" s="60"/>
      <c r="K25" s="60"/>
      <c r="L25" s="60"/>
      <c r="M25" s="60" t="s">
        <v>151</v>
      </c>
      <c r="N25" s="60" t="s">
        <v>150</v>
      </c>
      <c r="O25" s="60" t="s">
        <v>149</v>
      </c>
      <c r="P25" s="61" t="s">
        <v>84</v>
      </c>
      <c r="Q25" s="63">
        <v>100000000</v>
      </c>
      <c r="R25" s="63">
        <v>0</v>
      </c>
      <c r="S25" s="63">
        <v>0</v>
      </c>
      <c r="T25" s="63">
        <v>100000000</v>
      </c>
      <c r="U25" s="63">
        <v>0</v>
      </c>
      <c r="V25" s="63">
        <v>100000000</v>
      </c>
      <c r="W25" s="63">
        <v>0</v>
      </c>
      <c r="X25" s="63">
        <v>8317411</v>
      </c>
      <c r="Y25" s="63">
        <v>8317411</v>
      </c>
      <c r="Z25" s="63">
        <v>8317411</v>
      </c>
      <c r="AA25" s="63">
        <v>8317411</v>
      </c>
    </row>
    <row r="26" spans="1:27" ht="33.75" x14ac:dyDescent="0.25">
      <c r="A26" s="60" t="s">
        <v>160</v>
      </c>
      <c r="B26" s="61" t="s">
        <v>159</v>
      </c>
      <c r="C26" s="62" t="s">
        <v>85</v>
      </c>
      <c r="D26" s="60" t="s">
        <v>176</v>
      </c>
      <c r="E26" s="60" t="s">
        <v>174</v>
      </c>
      <c r="F26" s="60" t="s">
        <v>174</v>
      </c>
      <c r="G26" s="60" t="s">
        <v>181</v>
      </c>
      <c r="H26" s="60" t="s">
        <v>178</v>
      </c>
      <c r="I26" s="60"/>
      <c r="J26" s="60"/>
      <c r="K26" s="60"/>
      <c r="L26" s="60"/>
      <c r="M26" s="60" t="s">
        <v>151</v>
      </c>
      <c r="N26" s="60" t="s">
        <v>150</v>
      </c>
      <c r="O26" s="60" t="s">
        <v>149</v>
      </c>
      <c r="P26" s="61" t="s">
        <v>86</v>
      </c>
      <c r="Q26" s="63">
        <v>250000000</v>
      </c>
      <c r="R26" s="63">
        <v>0</v>
      </c>
      <c r="S26" s="63">
        <v>0</v>
      </c>
      <c r="T26" s="63">
        <v>250000000</v>
      </c>
      <c r="U26" s="63">
        <v>0</v>
      </c>
      <c r="V26" s="63">
        <v>250000000</v>
      </c>
      <c r="W26" s="63">
        <v>0</v>
      </c>
      <c r="X26" s="63">
        <v>94761477</v>
      </c>
      <c r="Y26" s="63">
        <v>94761477</v>
      </c>
      <c r="Z26" s="63">
        <v>94761477</v>
      </c>
      <c r="AA26" s="63">
        <v>94761477</v>
      </c>
    </row>
    <row r="27" spans="1:27" ht="33.75" x14ac:dyDescent="0.25">
      <c r="A27" s="60" t="s">
        <v>160</v>
      </c>
      <c r="B27" s="61" t="s">
        <v>159</v>
      </c>
      <c r="C27" s="62" t="s">
        <v>87</v>
      </c>
      <c r="D27" s="60" t="s">
        <v>176</v>
      </c>
      <c r="E27" s="60" t="s">
        <v>174</v>
      </c>
      <c r="F27" s="60" t="s">
        <v>174</v>
      </c>
      <c r="G27" s="60" t="s">
        <v>181</v>
      </c>
      <c r="H27" s="60" t="s">
        <v>188</v>
      </c>
      <c r="I27" s="60"/>
      <c r="J27" s="60"/>
      <c r="K27" s="60"/>
      <c r="L27" s="60"/>
      <c r="M27" s="60" t="s">
        <v>151</v>
      </c>
      <c r="N27" s="60" t="s">
        <v>150</v>
      </c>
      <c r="O27" s="60" t="s">
        <v>149</v>
      </c>
      <c r="P27" s="61" t="s">
        <v>88</v>
      </c>
      <c r="Q27" s="63">
        <v>150000000</v>
      </c>
      <c r="R27" s="63">
        <v>0</v>
      </c>
      <c r="S27" s="63">
        <v>0</v>
      </c>
      <c r="T27" s="63">
        <v>150000000</v>
      </c>
      <c r="U27" s="63">
        <v>0</v>
      </c>
      <c r="V27" s="63">
        <v>150000000</v>
      </c>
      <c r="W27" s="63">
        <v>0</v>
      </c>
      <c r="X27" s="63">
        <v>39572806</v>
      </c>
      <c r="Y27" s="63">
        <v>39572806</v>
      </c>
      <c r="Z27" s="63">
        <v>39572806</v>
      </c>
      <c r="AA27" s="63">
        <v>39572806</v>
      </c>
    </row>
    <row r="28" spans="1:27" ht="33.75" x14ac:dyDescent="0.25">
      <c r="A28" s="60" t="s">
        <v>160</v>
      </c>
      <c r="B28" s="61" t="s">
        <v>159</v>
      </c>
      <c r="C28" s="62" t="s">
        <v>222</v>
      </c>
      <c r="D28" s="60" t="s">
        <v>176</v>
      </c>
      <c r="E28" s="60" t="s">
        <v>152</v>
      </c>
      <c r="F28" s="60" t="s">
        <v>174</v>
      </c>
      <c r="G28" s="60" t="s">
        <v>174</v>
      </c>
      <c r="H28" s="60" t="s">
        <v>186</v>
      </c>
      <c r="I28" s="60" t="s">
        <v>189</v>
      </c>
      <c r="J28" s="60"/>
      <c r="K28" s="60"/>
      <c r="L28" s="60"/>
      <c r="M28" s="60" t="s">
        <v>151</v>
      </c>
      <c r="N28" s="60" t="s">
        <v>150</v>
      </c>
      <c r="O28" s="60" t="s">
        <v>149</v>
      </c>
      <c r="P28" s="61" t="s">
        <v>223</v>
      </c>
      <c r="Q28" s="63">
        <v>80000000</v>
      </c>
      <c r="R28" s="63">
        <v>0</v>
      </c>
      <c r="S28" s="63">
        <v>0</v>
      </c>
      <c r="T28" s="63">
        <v>80000000</v>
      </c>
      <c r="U28" s="63">
        <v>0</v>
      </c>
      <c r="V28" s="63">
        <v>0</v>
      </c>
      <c r="W28" s="63">
        <v>80000000</v>
      </c>
      <c r="X28" s="63">
        <v>0</v>
      </c>
      <c r="Y28" s="63">
        <v>0</v>
      </c>
      <c r="Z28" s="63">
        <v>0</v>
      </c>
      <c r="AA28" s="63">
        <v>0</v>
      </c>
    </row>
    <row r="29" spans="1:27" ht="33.75" x14ac:dyDescent="0.25">
      <c r="A29" s="60" t="s">
        <v>160</v>
      </c>
      <c r="B29" s="61" t="s">
        <v>159</v>
      </c>
      <c r="C29" s="62" t="s">
        <v>224</v>
      </c>
      <c r="D29" s="60" t="s">
        <v>176</v>
      </c>
      <c r="E29" s="60" t="s">
        <v>152</v>
      </c>
      <c r="F29" s="60" t="s">
        <v>174</v>
      </c>
      <c r="G29" s="60" t="s">
        <v>174</v>
      </c>
      <c r="H29" s="60" t="s">
        <v>173</v>
      </c>
      <c r="I29" s="60" t="s">
        <v>178</v>
      </c>
      <c r="J29" s="60"/>
      <c r="K29" s="60"/>
      <c r="L29" s="60"/>
      <c r="M29" s="60" t="s">
        <v>151</v>
      </c>
      <c r="N29" s="60" t="s">
        <v>150</v>
      </c>
      <c r="O29" s="60" t="s">
        <v>149</v>
      </c>
      <c r="P29" s="61" t="s">
        <v>225</v>
      </c>
      <c r="Q29" s="63">
        <v>56931000</v>
      </c>
      <c r="R29" s="63">
        <v>0</v>
      </c>
      <c r="S29" s="63">
        <v>0</v>
      </c>
      <c r="T29" s="63">
        <v>56931000</v>
      </c>
      <c r="U29" s="63">
        <v>0</v>
      </c>
      <c r="V29" s="63">
        <v>1749300</v>
      </c>
      <c r="W29" s="63">
        <v>55181700</v>
      </c>
      <c r="X29" s="63">
        <v>1749300</v>
      </c>
      <c r="Y29" s="63">
        <v>0</v>
      </c>
      <c r="Z29" s="63">
        <v>0</v>
      </c>
      <c r="AA29" s="63">
        <v>0</v>
      </c>
    </row>
    <row r="30" spans="1:27" ht="56.25" x14ac:dyDescent="0.25">
      <c r="A30" s="60" t="s">
        <v>160</v>
      </c>
      <c r="B30" s="61" t="s">
        <v>159</v>
      </c>
      <c r="C30" s="62" t="s">
        <v>226</v>
      </c>
      <c r="D30" s="60" t="s">
        <v>176</v>
      </c>
      <c r="E30" s="60" t="s">
        <v>152</v>
      </c>
      <c r="F30" s="60" t="s">
        <v>152</v>
      </c>
      <c r="G30" s="60" t="s">
        <v>174</v>
      </c>
      <c r="H30" s="60" t="s">
        <v>178</v>
      </c>
      <c r="I30" s="60" t="s">
        <v>187</v>
      </c>
      <c r="J30" s="60"/>
      <c r="K30" s="60"/>
      <c r="L30" s="60"/>
      <c r="M30" s="60" t="s">
        <v>151</v>
      </c>
      <c r="N30" s="60" t="s">
        <v>150</v>
      </c>
      <c r="O30" s="60" t="s">
        <v>149</v>
      </c>
      <c r="P30" s="61" t="s">
        <v>227</v>
      </c>
      <c r="Q30" s="63">
        <v>1000000</v>
      </c>
      <c r="R30" s="63">
        <v>0</v>
      </c>
      <c r="S30" s="63">
        <v>0</v>
      </c>
      <c r="T30" s="63">
        <v>1000000</v>
      </c>
      <c r="U30" s="63">
        <v>0</v>
      </c>
      <c r="V30" s="63">
        <v>300000</v>
      </c>
      <c r="W30" s="63">
        <v>700000</v>
      </c>
      <c r="X30" s="63">
        <v>300000</v>
      </c>
      <c r="Y30" s="63">
        <v>300000</v>
      </c>
      <c r="Z30" s="63">
        <v>300000</v>
      </c>
      <c r="AA30" s="63">
        <v>300000</v>
      </c>
    </row>
    <row r="31" spans="1:27" ht="33.75" x14ac:dyDescent="0.25">
      <c r="A31" s="60" t="s">
        <v>160</v>
      </c>
      <c r="B31" s="61" t="s">
        <v>159</v>
      </c>
      <c r="C31" s="62" t="s">
        <v>228</v>
      </c>
      <c r="D31" s="60" t="s">
        <v>176</v>
      </c>
      <c r="E31" s="60" t="s">
        <v>152</v>
      </c>
      <c r="F31" s="60" t="s">
        <v>152</v>
      </c>
      <c r="G31" s="60" t="s">
        <v>174</v>
      </c>
      <c r="H31" s="60" t="s">
        <v>178</v>
      </c>
      <c r="I31" s="60" t="s">
        <v>184</v>
      </c>
      <c r="J31" s="60"/>
      <c r="K31" s="60"/>
      <c r="L31" s="60"/>
      <c r="M31" s="60" t="s">
        <v>151</v>
      </c>
      <c r="N31" s="60" t="s">
        <v>150</v>
      </c>
      <c r="O31" s="60" t="s">
        <v>149</v>
      </c>
      <c r="P31" s="61" t="s">
        <v>229</v>
      </c>
      <c r="Q31" s="63">
        <v>20000000</v>
      </c>
      <c r="R31" s="63">
        <v>0</v>
      </c>
      <c r="S31" s="63">
        <v>0</v>
      </c>
      <c r="T31" s="63">
        <v>20000000</v>
      </c>
      <c r="U31" s="63">
        <v>0</v>
      </c>
      <c r="V31" s="63">
        <v>0</v>
      </c>
      <c r="W31" s="63">
        <v>20000000</v>
      </c>
      <c r="X31" s="63">
        <v>0</v>
      </c>
      <c r="Y31" s="63">
        <v>0</v>
      </c>
      <c r="Z31" s="63">
        <v>0</v>
      </c>
      <c r="AA31" s="63">
        <v>0</v>
      </c>
    </row>
    <row r="32" spans="1:27" ht="45" x14ac:dyDescent="0.25">
      <c r="A32" s="60" t="s">
        <v>160</v>
      </c>
      <c r="B32" s="61" t="s">
        <v>159</v>
      </c>
      <c r="C32" s="62" t="s">
        <v>230</v>
      </c>
      <c r="D32" s="60" t="s">
        <v>176</v>
      </c>
      <c r="E32" s="60" t="s">
        <v>152</v>
      </c>
      <c r="F32" s="60" t="s">
        <v>152</v>
      </c>
      <c r="G32" s="60" t="s">
        <v>174</v>
      </c>
      <c r="H32" s="60" t="s">
        <v>187</v>
      </c>
      <c r="I32" s="60" t="s">
        <v>178</v>
      </c>
      <c r="J32" s="60"/>
      <c r="K32" s="60"/>
      <c r="L32" s="60"/>
      <c r="M32" s="60" t="s">
        <v>151</v>
      </c>
      <c r="N32" s="60" t="s">
        <v>150</v>
      </c>
      <c r="O32" s="60" t="s">
        <v>149</v>
      </c>
      <c r="P32" s="61" t="s">
        <v>231</v>
      </c>
      <c r="Q32" s="63">
        <v>5000000</v>
      </c>
      <c r="R32" s="63">
        <v>0</v>
      </c>
      <c r="S32" s="63">
        <v>0</v>
      </c>
      <c r="T32" s="63">
        <v>5000000</v>
      </c>
      <c r="U32" s="63">
        <v>0</v>
      </c>
      <c r="V32" s="63">
        <v>2599285</v>
      </c>
      <c r="W32" s="63">
        <v>2400715</v>
      </c>
      <c r="X32" s="63">
        <v>2599285</v>
      </c>
      <c r="Y32" s="63">
        <v>2184273</v>
      </c>
      <c r="Z32" s="63">
        <v>2184273</v>
      </c>
      <c r="AA32" s="63">
        <v>2184273</v>
      </c>
    </row>
    <row r="33" spans="1:31" ht="45" x14ac:dyDescent="0.25">
      <c r="A33" s="60" t="s">
        <v>160</v>
      </c>
      <c r="B33" s="61" t="s">
        <v>159</v>
      </c>
      <c r="C33" s="62" t="s">
        <v>232</v>
      </c>
      <c r="D33" s="60" t="s">
        <v>176</v>
      </c>
      <c r="E33" s="60" t="s">
        <v>152</v>
      </c>
      <c r="F33" s="60" t="s">
        <v>152</v>
      </c>
      <c r="G33" s="60" t="s">
        <v>174</v>
      </c>
      <c r="H33" s="60" t="s">
        <v>187</v>
      </c>
      <c r="I33" s="60" t="s">
        <v>187</v>
      </c>
      <c r="J33" s="60"/>
      <c r="K33" s="60"/>
      <c r="L33" s="60"/>
      <c r="M33" s="60" t="s">
        <v>151</v>
      </c>
      <c r="N33" s="60" t="s">
        <v>150</v>
      </c>
      <c r="O33" s="60" t="s">
        <v>149</v>
      </c>
      <c r="P33" s="61" t="s">
        <v>233</v>
      </c>
      <c r="Q33" s="63">
        <v>30000000</v>
      </c>
      <c r="R33" s="63">
        <v>0</v>
      </c>
      <c r="S33" s="63">
        <v>0</v>
      </c>
      <c r="T33" s="63">
        <v>30000000</v>
      </c>
      <c r="U33" s="63">
        <v>0</v>
      </c>
      <c r="V33" s="63">
        <v>28929060</v>
      </c>
      <c r="W33" s="63">
        <v>1070940</v>
      </c>
      <c r="X33" s="63">
        <v>28929060</v>
      </c>
      <c r="Y33" s="63">
        <v>3983431</v>
      </c>
      <c r="Z33" s="63">
        <v>3983431</v>
      </c>
      <c r="AA33" s="63">
        <v>3983431</v>
      </c>
    </row>
    <row r="34" spans="1:31" ht="45" x14ac:dyDescent="0.25">
      <c r="A34" s="60" t="s">
        <v>160</v>
      </c>
      <c r="B34" s="61" t="s">
        <v>159</v>
      </c>
      <c r="C34" s="62" t="s">
        <v>316</v>
      </c>
      <c r="D34" s="60" t="s">
        <v>176</v>
      </c>
      <c r="E34" s="60" t="s">
        <v>152</v>
      </c>
      <c r="F34" s="60" t="s">
        <v>152</v>
      </c>
      <c r="G34" s="60" t="s">
        <v>174</v>
      </c>
      <c r="H34" s="60" t="s">
        <v>187</v>
      </c>
      <c r="I34" s="60" t="s">
        <v>189</v>
      </c>
      <c r="J34" s="60"/>
      <c r="K34" s="60"/>
      <c r="L34" s="60"/>
      <c r="M34" s="60" t="s">
        <v>151</v>
      </c>
      <c r="N34" s="60" t="s">
        <v>150</v>
      </c>
      <c r="O34" s="60" t="s">
        <v>149</v>
      </c>
      <c r="P34" s="61" t="s">
        <v>317</v>
      </c>
      <c r="Q34" s="63">
        <v>25414400</v>
      </c>
      <c r="R34" s="63">
        <v>0</v>
      </c>
      <c r="S34" s="63">
        <v>0</v>
      </c>
      <c r="T34" s="63">
        <v>25414400</v>
      </c>
      <c r="U34" s="63">
        <v>0</v>
      </c>
      <c r="V34" s="63">
        <v>16174500</v>
      </c>
      <c r="W34" s="63">
        <v>9239900</v>
      </c>
      <c r="X34" s="63">
        <v>16174500</v>
      </c>
      <c r="Y34" s="63">
        <v>0</v>
      </c>
      <c r="Z34" s="63">
        <v>0</v>
      </c>
      <c r="AA34" s="63">
        <v>0</v>
      </c>
    </row>
    <row r="35" spans="1:31" ht="33.75" x14ac:dyDescent="0.25">
      <c r="A35" s="60" t="s">
        <v>160</v>
      </c>
      <c r="B35" s="61" t="s">
        <v>159</v>
      </c>
      <c r="C35" s="62" t="s">
        <v>234</v>
      </c>
      <c r="D35" s="60" t="s">
        <v>176</v>
      </c>
      <c r="E35" s="60" t="s">
        <v>152</v>
      </c>
      <c r="F35" s="60" t="s">
        <v>152</v>
      </c>
      <c r="G35" s="60" t="s">
        <v>174</v>
      </c>
      <c r="H35" s="60" t="s">
        <v>187</v>
      </c>
      <c r="I35" s="60" t="s">
        <v>184</v>
      </c>
      <c r="J35" s="60"/>
      <c r="K35" s="60"/>
      <c r="L35" s="60"/>
      <c r="M35" s="60" t="s">
        <v>151</v>
      </c>
      <c r="N35" s="60" t="s">
        <v>150</v>
      </c>
      <c r="O35" s="60" t="s">
        <v>149</v>
      </c>
      <c r="P35" s="61" t="s">
        <v>235</v>
      </c>
      <c r="Q35" s="63">
        <v>5000000</v>
      </c>
      <c r="R35" s="63">
        <v>0</v>
      </c>
      <c r="S35" s="63">
        <v>0</v>
      </c>
      <c r="T35" s="63">
        <v>5000000</v>
      </c>
      <c r="U35" s="63">
        <v>0</v>
      </c>
      <c r="V35" s="63">
        <v>700000</v>
      </c>
      <c r="W35" s="63">
        <v>4300000</v>
      </c>
      <c r="X35" s="63">
        <v>700000</v>
      </c>
      <c r="Y35" s="63">
        <v>700000</v>
      </c>
      <c r="Z35" s="63">
        <v>700000</v>
      </c>
      <c r="AA35" s="63">
        <v>700000</v>
      </c>
    </row>
    <row r="36" spans="1:31" ht="33.75" x14ac:dyDescent="0.25">
      <c r="A36" s="60" t="s">
        <v>160</v>
      </c>
      <c r="B36" s="61" t="s">
        <v>159</v>
      </c>
      <c r="C36" s="62" t="s">
        <v>236</v>
      </c>
      <c r="D36" s="60" t="s">
        <v>176</v>
      </c>
      <c r="E36" s="60" t="s">
        <v>152</v>
      </c>
      <c r="F36" s="60" t="s">
        <v>152</v>
      </c>
      <c r="G36" s="60" t="s">
        <v>174</v>
      </c>
      <c r="H36" s="60" t="s">
        <v>186</v>
      </c>
      <c r="I36" s="60" t="s">
        <v>189</v>
      </c>
      <c r="J36" s="60"/>
      <c r="K36" s="60"/>
      <c r="L36" s="60"/>
      <c r="M36" s="60" t="s">
        <v>151</v>
      </c>
      <c r="N36" s="60" t="s">
        <v>150</v>
      </c>
      <c r="O36" s="60" t="s">
        <v>149</v>
      </c>
      <c r="P36" s="61" t="s">
        <v>223</v>
      </c>
      <c r="Q36" s="63">
        <v>55000000</v>
      </c>
      <c r="R36" s="63">
        <v>0</v>
      </c>
      <c r="S36" s="63">
        <v>0</v>
      </c>
      <c r="T36" s="63">
        <v>55000000</v>
      </c>
      <c r="U36" s="63">
        <v>0</v>
      </c>
      <c r="V36" s="63">
        <v>15594627.51</v>
      </c>
      <c r="W36" s="63">
        <v>39405372.490000002</v>
      </c>
      <c r="X36" s="63">
        <v>15594627.51</v>
      </c>
      <c r="Y36" s="63">
        <v>0</v>
      </c>
      <c r="Z36" s="63">
        <v>0</v>
      </c>
      <c r="AA36" s="63">
        <v>0</v>
      </c>
    </row>
    <row r="37" spans="1:31" ht="33.75" x14ac:dyDescent="0.25">
      <c r="A37" s="60" t="s">
        <v>160</v>
      </c>
      <c r="B37" s="61" t="s">
        <v>159</v>
      </c>
      <c r="C37" s="62" t="s">
        <v>237</v>
      </c>
      <c r="D37" s="60" t="s">
        <v>176</v>
      </c>
      <c r="E37" s="60" t="s">
        <v>152</v>
      </c>
      <c r="F37" s="60" t="s">
        <v>152</v>
      </c>
      <c r="G37" s="60" t="s">
        <v>174</v>
      </c>
      <c r="H37" s="60" t="s">
        <v>186</v>
      </c>
      <c r="I37" s="60" t="s">
        <v>185</v>
      </c>
      <c r="J37" s="60"/>
      <c r="K37" s="60"/>
      <c r="L37" s="60"/>
      <c r="M37" s="60" t="s">
        <v>151</v>
      </c>
      <c r="N37" s="60" t="s">
        <v>150</v>
      </c>
      <c r="O37" s="60" t="s">
        <v>149</v>
      </c>
      <c r="P37" s="61" t="s">
        <v>238</v>
      </c>
      <c r="Q37" s="63">
        <v>118367000</v>
      </c>
      <c r="R37" s="63">
        <v>1345000000</v>
      </c>
      <c r="S37" s="63">
        <v>0</v>
      </c>
      <c r="T37" s="63">
        <v>1463367000</v>
      </c>
      <c r="U37" s="63">
        <v>0</v>
      </c>
      <c r="V37" s="63">
        <v>756300258</v>
      </c>
      <c r="W37" s="63">
        <v>707066742</v>
      </c>
      <c r="X37" s="63">
        <v>200000000</v>
      </c>
      <c r="Y37" s="63">
        <v>0</v>
      </c>
      <c r="Z37" s="63">
        <v>0</v>
      </c>
      <c r="AA37" s="63">
        <v>0</v>
      </c>
    </row>
    <row r="38" spans="1:31" ht="33.75" x14ac:dyDescent="0.25">
      <c r="A38" s="60" t="s">
        <v>160</v>
      </c>
      <c r="B38" s="61" t="s">
        <v>159</v>
      </c>
      <c r="C38" s="62" t="s">
        <v>239</v>
      </c>
      <c r="D38" s="60" t="s">
        <v>176</v>
      </c>
      <c r="E38" s="60" t="s">
        <v>152</v>
      </c>
      <c r="F38" s="60" t="s">
        <v>152</v>
      </c>
      <c r="G38" s="60" t="s">
        <v>152</v>
      </c>
      <c r="H38" s="60" t="s">
        <v>173</v>
      </c>
      <c r="I38" s="60" t="s">
        <v>187</v>
      </c>
      <c r="J38" s="60"/>
      <c r="K38" s="60"/>
      <c r="L38" s="60"/>
      <c r="M38" s="60" t="s">
        <v>151</v>
      </c>
      <c r="N38" s="60" t="s">
        <v>150</v>
      </c>
      <c r="O38" s="60" t="s">
        <v>149</v>
      </c>
      <c r="P38" s="61" t="s">
        <v>240</v>
      </c>
      <c r="Q38" s="63">
        <v>40000000</v>
      </c>
      <c r="R38" s="63">
        <v>0</v>
      </c>
      <c r="S38" s="63">
        <v>30000000</v>
      </c>
      <c r="T38" s="63">
        <v>10000000</v>
      </c>
      <c r="U38" s="63">
        <v>0</v>
      </c>
      <c r="V38" s="63">
        <v>9700000</v>
      </c>
      <c r="W38" s="63">
        <v>300000</v>
      </c>
      <c r="X38" s="63">
        <v>1107319</v>
      </c>
      <c r="Y38" s="63">
        <v>1107319</v>
      </c>
      <c r="Z38" s="63">
        <v>1107319</v>
      </c>
      <c r="AA38" s="63">
        <v>1107319</v>
      </c>
    </row>
    <row r="39" spans="1:31" ht="33.75" x14ac:dyDescent="0.25">
      <c r="A39" s="60" t="s">
        <v>160</v>
      </c>
      <c r="B39" s="61" t="s">
        <v>159</v>
      </c>
      <c r="C39" s="62" t="s">
        <v>241</v>
      </c>
      <c r="D39" s="60" t="s">
        <v>176</v>
      </c>
      <c r="E39" s="60" t="s">
        <v>152</v>
      </c>
      <c r="F39" s="60" t="s">
        <v>152</v>
      </c>
      <c r="G39" s="60" t="s">
        <v>152</v>
      </c>
      <c r="H39" s="60" t="s">
        <v>173</v>
      </c>
      <c r="I39" s="60" t="s">
        <v>186</v>
      </c>
      <c r="J39" s="60"/>
      <c r="K39" s="60"/>
      <c r="L39" s="60"/>
      <c r="M39" s="60" t="s">
        <v>151</v>
      </c>
      <c r="N39" s="60" t="s">
        <v>150</v>
      </c>
      <c r="O39" s="60" t="s">
        <v>149</v>
      </c>
      <c r="P39" s="61" t="s">
        <v>242</v>
      </c>
      <c r="Q39" s="63">
        <v>1571000000</v>
      </c>
      <c r="R39" s="63">
        <v>0</v>
      </c>
      <c r="S39" s="63">
        <v>750100000</v>
      </c>
      <c r="T39" s="63">
        <v>820900000</v>
      </c>
      <c r="U39" s="63">
        <v>0</v>
      </c>
      <c r="V39" s="63">
        <v>663602197</v>
      </c>
      <c r="W39" s="63">
        <v>157297803</v>
      </c>
      <c r="X39" s="63">
        <v>620402197</v>
      </c>
      <c r="Y39" s="63">
        <v>137156744</v>
      </c>
      <c r="Z39" s="63">
        <v>137156744</v>
      </c>
      <c r="AA39" s="63">
        <v>137156744</v>
      </c>
    </row>
    <row r="40" spans="1:31" ht="33.75" x14ac:dyDescent="0.25">
      <c r="A40" s="60" t="s">
        <v>160</v>
      </c>
      <c r="B40" s="61" t="s">
        <v>159</v>
      </c>
      <c r="C40" s="62" t="s">
        <v>309</v>
      </c>
      <c r="D40" s="60" t="s">
        <v>176</v>
      </c>
      <c r="E40" s="60" t="s">
        <v>152</v>
      </c>
      <c r="F40" s="60" t="s">
        <v>152</v>
      </c>
      <c r="G40" s="60" t="s">
        <v>152</v>
      </c>
      <c r="H40" s="60" t="s">
        <v>173</v>
      </c>
      <c r="I40" s="60" t="s">
        <v>185</v>
      </c>
      <c r="J40" s="60"/>
      <c r="K40" s="60"/>
      <c r="L40" s="60"/>
      <c r="M40" s="60" t="s">
        <v>151</v>
      </c>
      <c r="N40" s="60" t="s">
        <v>150</v>
      </c>
      <c r="O40" s="60" t="s">
        <v>149</v>
      </c>
      <c r="P40" s="61" t="s">
        <v>310</v>
      </c>
      <c r="Q40" s="63">
        <v>1000000</v>
      </c>
      <c r="R40" s="63">
        <v>0</v>
      </c>
      <c r="S40" s="63">
        <v>0</v>
      </c>
      <c r="T40" s="63">
        <v>1000000</v>
      </c>
      <c r="U40" s="63">
        <v>0</v>
      </c>
      <c r="V40" s="63">
        <v>200000</v>
      </c>
      <c r="W40" s="63">
        <v>800000</v>
      </c>
      <c r="X40" s="63">
        <v>200000</v>
      </c>
      <c r="Y40" s="63">
        <v>200000</v>
      </c>
      <c r="Z40" s="63">
        <v>200000</v>
      </c>
      <c r="AA40" s="63">
        <v>200000</v>
      </c>
    </row>
    <row r="41" spans="1:31" ht="33.75" x14ac:dyDescent="0.25">
      <c r="A41" s="60" t="s">
        <v>160</v>
      </c>
      <c r="B41" s="61" t="s">
        <v>159</v>
      </c>
      <c r="C41" s="62" t="s">
        <v>243</v>
      </c>
      <c r="D41" s="60" t="s">
        <v>176</v>
      </c>
      <c r="E41" s="60" t="s">
        <v>152</v>
      </c>
      <c r="F41" s="60" t="s">
        <v>152</v>
      </c>
      <c r="G41" s="60" t="s">
        <v>152</v>
      </c>
      <c r="H41" s="60" t="s">
        <v>173</v>
      </c>
      <c r="I41" s="60" t="s">
        <v>184</v>
      </c>
      <c r="J41" s="60"/>
      <c r="K41" s="60"/>
      <c r="L41" s="60"/>
      <c r="M41" s="60" t="s">
        <v>151</v>
      </c>
      <c r="N41" s="60" t="s">
        <v>150</v>
      </c>
      <c r="O41" s="60" t="s">
        <v>149</v>
      </c>
      <c r="P41" s="61" t="s">
        <v>244</v>
      </c>
      <c r="Q41" s="63">
        <v>27000000</v>
      </c>
      <c r="R41" s="63">
        <v>0</v>
      </c>
      <c r="S41" s="63">
        <v>0</v>
      </c>
      <c r="T41" s="63">
        <v>27000000</v>
      </c>
      <c r="U41" s="63">
        <v>0</v>
      </c>
      <c r="V41" s="63">
        <v>26325448</v>
      </c>
      <c r="W41" s="63">
        <v>674552</v>
      </c>
      <c r="X41" s="63">
        <v>26325448</v>
      </c>
      <c r="Y41" s="63">
        <v>623720</v>
      </c>
      <c r="Z41" s="63">
        <v>623720</v>
      </c>
      <c r="AA41" s="63">
        <v>623720</v>
      </c>
    </row>
    <row r="42" spans="1:31" ht="33.75" x14ac:dyDescent="0.25">
      <c r="A42" s="60" t="s">
        <v>160</v>
      </c>
      <c r="B42" s="61" t="s">
        <v>159</v>
      </c>
      <c r="C42" s="62" t="s">
        <v>245</v>
      </c>
      <c r="D42" s="60" t="s">
        <v>176</v>
      </c>
      <c r="E42" s="60" t="s">
        <v>152</v>
      </c>
      <c r="F42" s="60" t="s">
        <v>152</v>
      </c>
      <c r="G42" s="60" t="s">
        <v>152</v>
      </c>
      <c r="H42" s="60" t="s">
        <v>173</v>
      </c>
      <c r="I42" s="60" t="s">
        <v>183</v>
      </c>
      <c r="J42" s="60"/>
      <c r="K42" s="60"/>
      <c r="L42" s="60"/>
      <c r="M42" s="60" t="s">
        <v>151</v>
      </c>
      <c r="N42" s="60" t="s">
        <v>150</v>
      </c>
      <c r="O42" s="60" t="s">
        <v>149</v>
      </c>
      <c r="P42" s="61" t="s">
        <v>246</v>
      </c>
      <c r="Q42" s="63">
        <v>100000000</v>
      </c>
      <c r="R42" s="63">
        <v>0</v>
      </c>
      <c r="S42" s="63">
        <v>0</v>
      </c>
      <c r="T42" s="63">
        <v>100000000</v>
      </c>
      <c r="U42" s="63">
        <v>0</v>
      </c>
      <c r="V42" s="63">
        <v>100000000</v>
      </c>
      <c r="W42" s="63">
        <v>0</v>
      </c>
      <c r="X42" s="63">
        <v>27016505</v>
      </c>
      <c r="Y42" s="63">
        <v>27016505</v>
      </c>
      <c r="Z42" s="63">
        <v>27016505</v>
      </c>
      <c r="AA42" s="63">
        <v>27016505</v>
      </c>
    </row>
    <row r="43" spans="1:31" ht="33.75" x14ac:dyDescent="0.25">
      <c r="A43" s="60" t="s">
        <v>160</v>
      </c>
      <c r="B43" s="61" t="s">
        <v>159</v>
      </c>
      <c r="C43" s="62" t="s">
        <v>247</v>
      </c>
      <c r="D43" s="60" t="s">
        <v>176</v>
      </c>
      <c r="E43" s="60" t="s">
        <v>152</v>
      </c>
      <c r="F43" s="60" t="s">
        <v>152</v>
      </c>
      <c r="G43" s="60" t="s">
        <v>152</v>
      </c>
      <c r="H43" s="60" t="s">
        <v>185</v>
      </c>
      <c r="I43" s="60" t="s">
        <v>177</v>
      </c>
      <c r="J43" s="60"/>
      <c r="K43" s="60"/>
      <c r="L43" s="60"/>
      <c r="M43" s="60" t="s">
        <v>151</v>
      </c>
      <c r="N43" s="60" t="s">
        <v>150</v>
      </c>
      <c r="O43" s="60" t="s">
        <v>149</v>
      </c>
      <c r="P43" s="61" t="s">
        <v>248</v>
      </c>
      <c r="Q43" s="63">
        <v>13000000</v>
      </c>
      <c r="R43" s="63">
        <v>0</v>
      </c>
      <c r="S43" s="63">
        <v>0</v>
      </c>
      <c r="T43" s="63">
        <v>13000000</v>
      </c>
      <c r="U43" s="63">
        <v>0</v>
      </c>
      <c r="V43" s="63">
        <v>5000000</v>
      </c>
      <c r="W43" s="63">
        <v>8000000</v>
      </c>
      <c r="X43" s="63">
        <v>5000000</v>
      </c>
      <c r="Y43" s="63">
        <v>0</v>
      </c>
      <c r="Z43" s="63">
        <v>0</v>
      </c>
      <c r="AA43" s="63">
        <v>0</v>
      </c>
    </row>
    <row r="44" spans="1:31" ht="33.75" x14ac:dyDescent="0.25">
      <c r="A44" s="60" t="s">
        <v>160</v>
      </c>
      <c r="B44" s="61" t="s">
        <v>159</v>
      </c>
      <c r="C44" s="62" t="s">
        <v>249</v>
      </c>
      <c r="D44" s="60" t="s">
        <v>176</v>
      </c>
      <c r="E44" s="60" t="s">
        <v>152</v>
      </c>
      <c r="F44" s="60" t="s">
        <v>152</v>
      </c>
      <c r="G44" s="60" t="s">
        <v>152</v>
      </c>
      <c r="H44" s="60" t="s">
        <v>185</v>
      </c>
      <c r="I44" s="60" t="s">
        <v>178</v>
      </c>
      <c r="J44" s="60"/>
      <c r="K44" s="60"/>
      <c r="L44" s="60"/>
      <c r="M44" s="60" t="s">
        <v>151</v>
      </c>
      <c r="N44" s="60" t="s">
        <v>150</v>
      </c>
      <c r="O44" s="60" t="s">
        <v>149</v>
      </c>
      <c r="P44" s="61" t="s">
        <v>250</v>
      </c>
      <c r="Q44" s="63">
        <v>4641000000</v>
      </c>
      <c r="R44" s="63">
        <v>0</v>
      </c>
      <c r="S44" s="63">
        <v>833787720</v>
      </c>
      <c r="T44" s="63">
        <v>3807212280</v>
      </c>
      <c r="U44" s="63">
        <v>0</v>
      </c>
      <c r="V44" s="63">
        <v>3807184680</v>
      </c>
      <c r="W44" s="63">
        <v>27600</v>
      </c>
      <c r="X44" s="63">
        <v>2027491680</v>
      </c>
      <c r="Y44" s="63">
        <v>2007042886</v>
      </c>
      <c r="Z44" s="63">
        <v>2007042886</v>
      </c>
      <c r="AA44" s="63">
        <v>2007042886</v>
      </c>
    </row>
    <row r="45" spans="1:31" ht="33.75" x14ac:dyDescent="0.25">
      <c r="A45" s="60" t="s">
        <v>160</v>
      </c>
      <c r="B45" s="61" t="s">
        <v>159</v>
      </c>
      <c r="C45" s="62" t="s">
        <v>251</v>
      </c>
      <c r="D45" s="60" t="s">
        <v>176</v>
      </c>
      <c r="E45" s="60" t="s">
        <v>152</v>
      </c>
      <c r="F45" s="60" t="s">
        <v>152</v>
      </c>
      <c r="G45" s="60" t="s">
        <v>152</v>
      </c>
      <c r="H45" s="60" t="s">
        <v>184</v>
      </c>
      <c r="I45" s="60" t="s">
        <v>178</v>
      </c>
      <c r="J45" s="60"/>
      <c r="K45" s="60"/>
      <c r="L45" s="60"/>
      <c r="M45" s="60" t="s">
        <v>151</v>
      </c>
      <c r="N45" s="60" t="s">
        <v>150</v>
      </c>
      <c r="O45" s="60" t="s">
        <v>149</v>
      </c>
      <c r="P45" s="61" t="s">
        <v>252</v>
      </c>
      <c r="Q45" s="63">
        <v>800000000</v>
      </c>
      <c r="R45" s="63">
        <v>79553720</v>
      </c>
      <c r="S45" s="63">
        <v>0</v>
      </c>
      <c r="T45" s="63">
        <v>879553720</v>
      </c>
      <c r="U45" s="63">
        <v>0</v>
      </c>
      <c r="V45" s="63">
        <v>809107000</v>
      </c>
      <c r="W45" s="63">
        <v>70446720</v>
      </c>
      <c r="X45" s="63">
        <v>809107000</v>
      </c>
      <c r="Y45" s="63">
        <v>217546900</v>
      </c>
      <c r="Z45" s="63">
        <v>217546900</v>
      </c>
      <c r="AA45" s="63">
        <v>217546900</v>
      </c>
    </row>
    <row r="46" spans="1:31" ht="33.75" x14ac:dyDescent="0.25">
      <c r="A46" s="60" t="s">
        <v>160</v>
      </c>
      <c r="B46" s="61" t="s">
        <v>159</v>
      </c>
      <c r="C46" s="62" t="s">
        <v>253</v>
      </c>
      <c r="D46" s="60" t="s">
        <v>176</v>
      </c>
      <c r="E46" s="60" t="s">
        <v>152</v>
      </c>
      <c r="F46" s="60" t="s">
        <v>152</v>
      </c>
      <c r="G46" s="60" t="s">
        <v>152</v>
      </c>
      <c r="H46" s="60" t="s">
        <v>184</v>
      </c>
      <c r="I46" s="60" t="s">
        <v>187</v>
      </c>
      <c r="J46" s="60"/>
      <c r="K46" s="60"/>
      <c r="L46" s="60"/>
      <c r="M46" s="60" t="s">
        <v>151</v>
      </c>
      <c r="N46" s="60" t="s">
        <v>150</v>
      </c>
      <c r="O46" s="60" t="s">
        <v>149</v>
      </c>
      <c r="P46" s="61" t="s">
        <v>254</v>
      </c>
      <c r="Q46" s="63">
        <v>337000000</v>
      </c>
      <c r="R46" s="63">
        <v>282234000</v>
      </c>
      <c r="S46" s="63">
        <v>8000000</v>
      </c>
      <c r="T46" s="63">
        <v>611234000</v>
      </c>
      <c r="U46" s="63">
        <v>0</v>
      </c>
      <c r="V46" s="63">
        <v>542887355</v>
      </c>
      <c r="W46" s="63">
        <v>68346645</v>
      </c>
      <c r="X46" s="63">
        <v>542887355</v>
      </c>
      <c r="Y46" s="63">
        <v>137743222</v>
      </c>
      <c r="Z46" s="63">
        <v>137743222</v>
      </c>
      <c r="AA46" s="63">
        <v>137743222</v>
      </c>
      <c r="AE46" s="28">
        <v>58298333</v>
      </c>
    </row>
    <row r="47" spans="1:31" ht="45" x14ac:dyDescent="0.25">
      <c r="A47" s="60" t="s">
        <v>160</v>
      </c>
      <c r="B47" s="61" t="s">
        <v>159</v>
      </c>
      <c r="C47" s="62" t="s">
        <v>255</v>
      </c>
      <c r="D47" s="60" t="s">
        <v>176</v>
      </c>
      <c r="E47" s="60" t="s">
        <v>152</v>
      </c>
      <c r="F47" s="60" t="s">
        <v>152</v>
      </c>
      <c r="G47" s="60" t="s">
        <v>152</v>
      </c>
      <c r="H47" s="60" t="s">
        <v>184</v>
      </c>
      <c r="I47" s="60" t="s">
        <v>186</v>
      </c>
      <c r="J47" s="60"/>
      <c r="K47" s="60"/>
      <c r="L47" s="60"/>
      <c r="M47" s="60" t="s">
        <v>151</v>
      </c>
      <c r="N47" s="60" t="s">
        <v>150</v>
      </c>
      <c r="O47" s="60" t="s">
        <v>149</v>
      </c>
      <c r="P47" s="61" t="s">
        <v>256</v>
      </c>
      <c r="Q47" s="63">
        <v>119000000</v>
      </c>
      <c r="R47" s="63">
        <v>50000000</v>
      </c>
      <c r="S47" s="63">
        <v>0</v>
      </c>
      <c r="T47" s="63">
        <v>169000000</v>
      </c>
      <c r="U47" s="63">
        <v>0</v>
      </c>
      <c r="V47" s="63">
        <v>161524841.19999999</v>
      </c>
      <c r="W47" s="63">
        <v>7475158.7999999998</v>
      </c>
      <c r="X47" s="63">
        <v>44397432.909999996</v>
      </c>
      <c r="Y47" s="63">
        <v>37635488.109999999</v>
      </c>
      <c r="Z47" s="63">
        <v>37635488.109999999</v>
      </c>
      <c r="AA47" s="63">
        <v>37635488.109999999</v>
      </c>
      <c r="AE47" s="28">
        <v>13256238</v>
      </c>
    </row>
    <row r="48" spans="1:31" ht="33.75" x14ac:dyDescent="0.25">
      <c r="A48" s="60" t="s">
        <v>160</v>
      </c>
      <c r="B48" s="61" t="s">
        <v>159</v>
      </c>
      <c r="C48" s="62" t="s">
        <v>257</v>
      </c>
      <c r="D48" s="60" t="s">
        <v>176</v>
      </c>
      <c r="E48" s="60" t="s">
        <v>152</v>
      </c>
      <c r="F48" s="60" t="s">
        <v>152</v>
      </c>
      <c r="G48" s="60" t="s">
        <v>152</v>
      </c>
      <c r="H48" s="60" t="s">
        <v>184</v>
      </c>
      <c r="I48" s="60" t="s">
        <v>189</v>
      </c>
      <c r="J48" s="60"/>
      <c r="K48" s="60"/>
      <c r="L48" s="60"/>
      <c r="M48" s="60" t="s">
        <v>151</v>
      </c>
      <c r="N48" s="60" t="s">
        <v>150</v>
      </c>
      <c r="O48" s="60" t="s">
        <v>149</v>
      </c>
      <c r="P48" s="61" t="s">
        <v>258</v>
      </c>
      <c r="Q48" s="63">
        <v>682000000</v>
      </c>
      <c r="R48" s="63">
        <v>123000000</v>
      </c>
      <c r="S48" s="63">
        <v>239600000</v>
      </c>
      <c r="T48" s="63">
        <v>565400000</v>
      </c>
      <c r="U48" s="63">
        <v>0</v>
      </c>
      <c r="V48" s="63">
        <v>564542959.62</v>
      </c>
      <c r="W48" s="63">
        <v>857040.38</v>
      </c>
      <c r="X48" s="63">
        <v>548607641.62</v>
      </c>
      <c r="Y48" s="63">
        <v>147839284</v>
      </c>
      <c r="Z48" s="63">
        <v>147839284</v>
      </c>
      <c r="AA48" s="63">
        <v>147839284</v>
      </c>
      <c r="AE48" s="28">
        <v>117328776</v>
      </c>
    </row>
    <row r="49" spans="1:31" ht="45" x14ac:dyDescent="0.25">
      <c r="A49" s="60" t="s">
        <v>160</v>
      </c>
      <c r="B49" s="61" t="s">
        <v>159</v>
      </c>
      <c r="C49" s="62" t="s">
        <v>259</v>
      </c>
      <c r="D49" s="60" t="s">
        <v>176</v>
      </c>
      <c r="E49" s="60" t="s">
        <v>152</v>
      </c>
      <c r="F49" s="60" t="s">
        <v>152</v>
      </c>
      <c r="G49" s="60" t="s">
        <v>152</v>
      </c>
      <c r="H49" s="60" t="s">
        <v>184</v>
      </c>
      <c r="I49" s="60" t="s">
        <v>185</v>
      </c>
      <c r="J49" s="60"/>
      <c r="K49" s="60"/>
      <c r="L49" s="60"/>
      <c r="M49" s="60" t="s">
        <v>151</v>
      </c>
      <c r="N49" s="60" t="s">
        <v>150</v>
      </c>
      <c r="O49" s="60" t="s">
        <v>149</v>
      </c>
      <c r="P49" s="61" t="s">
        <v>260</v>
      </c>
      <c r="Q49" s="63">
        <v>350000000</v>
      </c>
      <c r="R49" s="63">
        <v>0</v>
      </c>
      <c r="S49" s="63">
        <v>24300000</v>
      </c>
      <c r="T49" s="63">
        <v>325700000</v>
      </c>
      <c r="U49" s="63">
        <v>0</v>
      </c>
      <c r="V49" s="63">
        <v>257787106.69999999</v>
      </c>
      <c r="W49" s="63">
        <v>67912893.299999997</v>
      </c>
      <c r="X49" s="63">
        <v>256338799.69999999</v>
      </c>
      <c r="Y49" s="63">
        <v>82498763.519999996</v>
      </c>
      <c r="Z49" s="63">
        <v>82498763.519999996</v>
      </c>
      <c r="AA49" s="63">
        <v>82498763.519999996</v>
      </c>
      <c r="AE49" s="28">
        <v>160000000</v>
      </c>
    </row>
    <row r="50" spans="1:31" ht="56.25" x14ac:dyDescent="0.25">
      <c r="A50" s="60" t="s">
        <v>160</v>
      </c>
      <c r="B50" s="61" t="s">
        <v>159</v>
      </c>
      <c r="C50" s="62" t="s">
        <v>261</v>
      </c>
      <c r="D50" s="60" t="s">
        <v>176</v>
      </c>
      <c r="E50" s="60" t="s">
        <v>152</v>
      </c>
      <c r="F50" s="60" t="s">
        <v>152</v>
      </c>
      <c r="G50" s="60" t="s">
        <v>152</v>
      </c>
      <c r="H50" s="60" t="s">
        <v>184</v>
      </c>
      <c r="I50" s="60" t="s">
        <v>183</v>
      </c>
      <c r="J50" s="60"/>
      <c r="K50" s="60"/>
      <c r="L50" s="60"/>
      <c r="M50" s="60" t="s">
        <v>151</v>
      </c>
      <c r="N50" s="60" t="s">
        <v>150</v>
      </c>
      <c r="O50" s="60" t="s">
        <v>149</v>
      </c>
      <c r="P50" s="61" t="s">
        <v>262</v>
      </c>
      <c r="Q50" s="63">
        <v>15000000</v>
      </c>
      <c r="R50" s="63">
        <v>9000000</v>
      </c>
      <c r="S50" s="63">
        <v>0</v>
      </c>
      <c r="T50" s="63">
        <v>24000000</v>
      </c>
      <c r="U50" s="63">
        <v>0</v>
      </c>
      <c r="V50" s="63">
        <v>22800000</v>
      </c>
      <c r="W50" s="63">
        <v>1200000</v>
      </c>
      <c r="X50" s="63">
        <v>22800000</v>
      </c>
      <c r="Y50" s="63">
        <v>9018700</v>
      </c>
      <c r="Z50" s="63">
        <v>9018700</v>
      </c>
      <c r="AA50" s="63">
        <v>9018700</v>
      </c>
      <c r="AE50" s="28">
        <v>220000000</v>
      </c>
    </row>
    <row r="51" spans="1:31" ht="33.75" x14ac:dyDescent="0.25">
      <c r="A51" s="60" t="s">
        <v>160</v>
      </c>
      <c r="B51" s="61" t="s">
        <v>159</v>
      </c>
      <c r="C51" s="62" t="s">
        <v>265</v>
      </c>
      <c r="D51" s="60" t="s">
        <v>176</v>
      </c>
      <c r="E51" s="60" t="s">
        <v>152</v>
      </c>
      <c r="F51" s="60" t="s">
        <v>152</v>
      </c>
      <c r="G51" s="60" t="s">
        <v>152</v>
      </c>
      <c r="H51" s="60" t="s">
        <v>183</v>
      </c>
      <c r="I51" s="60" t="s">
        <v>187</v>
      </c>
      <c r="J51" s="60"/>
      <c r="K51" s="60"/>
      <c r="L51" s="60"/>
      <c r="M51" s="60" t="s">
        <v>151</v>
      </c>
      <c r="N51" s="60" t="s">
        <v>150</v>
      </c>
      <c r="O51" s="60" t="s">
        <v>149</v>
      </c>
      <c r="P51" s="61" t="s">
        <v>266</v>
      </c>
      <c r="Q51" s="63">
        <v>114000000</v>
      </c>
      <c r="R51" s="63">
        <v>0</v>
      </c>
      <c r="S51" s="63">
        <v>28414400</v>
      </c>
      <c r="T51" s="63">
        <v>85585600</v>
      </c>
      <c r="U51" s="63">
        <v>0</v>
      </c>
      <c r="V51" s="63">
        <v>66534873</v>
      </c>
      <c r="W51" s="63">
        <v>19050727</v>
      </c>
      <c r="X51" s="63">
        <v>0</v>
      </c>
      <c r="Y51" s="63">
        <v>0</v>
      </c>
      <c r="Z51" s="63">
        <v>0</v>
      </c>
      <c r="AA51" s="63">
        <v>0</v>
      </c>
    </row>
    <row r="52" spans="1:31" ht="67.5" x14ac:dyDescent="0.25">
      <c r="A52" s="60" t="s">
        <v>160</v>
      </c>
      <c r="B52" s="61" t="s">
        <v>159</v>
      </c>
      <c r="C52" s="62" t="s">
        <v>267</v>
      </c>
      <c r="D52" s="60" t="s">
        <v>176</v>
      </c>
      <c r="E52" s="60" t="s">
        <v>152</v>
      </c>
      <c r="F52" s="60" t="s">
        <v>152</v>
      </c>
      <c r="G52" s="60" t="s">
        <v>152</v>
      </c>
      <c r="H52" s="60" t="s">
        <v>183</v>
      </c>
      <c r="I52" s="60" t="s">
        <v>186</v>
      </c>
      <c r="J52" s="60"/>
      <c r="K52" s="60"/>
      <c r="L52" s="60"/>
      <c r="M52" s="60" t="s">
        <v>151</v>
      </c>
      <c r="N52" s="60" t="s">
        <v>150</v>
      </c>
      <c r="O52" s="60" t="s">
        <v>149</v>
      </c>
      <c r="P52" s="61" t="s">
        <v>268</v>
      </c>
      <c r="Q52" s="63">
        <v>20000000</v>
      </c>
      <c r="R52" s="63">
        <v>0</v>
      </c>
      <c r="S52" s="63">
        <v>0</v>
      </c>
      <c r="T52" s="63">
        <v>20000000</v>
      </c>
      <c r="U52" s="63">
        <v>0</v>
      </c>
      <c r="V52" s="63">
        <v>20000000</v>
      </c>
      <c r="W52" s="63">
        <v>0</v>
      </c>
      <c r="X52" s="63">
        <v>1417015</v>
      </c>
      <c r="Y52" s="63">
        <v>1417015</v>
      </c>
      <c r="Z52" s="63">
        <v>1417015</v>
      </c>
      <c r="AA52" s="63">
        <v>1417015</v>
      </c>
    </row>
    <row r="53" spans="1:31" ht="33.75" x14ac:dyDescent="0.25">
      <c r="A53" s="60" t="s">
        <v>160</v>
      </c>
      <c r="B53" s="61" t="s">
        <v>159</v>
      </c>
      <c r="C53" s="62" t="s">
        <v>269</v>
      </c>
      <c r="D53" s="60" t="s">
        <v>176</v>
      </c>
      <c r="E53" s="60" t="s">
        <v>152</v>
      </c>
      <c r="F53" s="60" t="s">
        <v>152</v>
      </c>
      <c r="G53" s="60" t="s">
        <v>152</v>
      </c>
      <c r="H53" s="60" t="s">
        <v>183</v>
      </c>
      <c r="I53" s="60" t="s">
        <v>173</v>
      </c>
      <c r="J53" s="60"/>
      <c r="K53" s="60"/>
      <c r="L53" s="60"/>
      <c r="M53" s="60" t="s">
        <v>151</v>
      </c>
      <c r="N53" s="60" t="s">
        <v>150</v>
      </c>
      <c r="O53" s="60" t="s">
        <v>149</v>
      </c>
      <c r="P53" s="61" t="s">
        <v>270</v>
      </c>
      <c r="Q53" s="63">
        <v>83000000</v>
      </c>
      <c r="R53" s="63">
        <v>504000000</v>
      </c>
      <c r="S53" s="63">
        <v>0</v>
      </c>
      <c r="T53" s="63">
        <v>587000000</v>
      </c>
      <c r="U53" s="63">
        <v>0</v>
      </c>
      <c r="V53" s="63">
        <v>504000000</v>
      </c>
      <c r="W53" s="63">
        <v>83000000</v>
      </c>
      <c r="X53" s="63">
        <v>504000000</v>
      </c>
      <c r="Y53" s="63">
        <v>0</v>
      </c>
      <c r="Z53" s="63">
        <v>0</v>
      </c>
      <c r="AA53" s="63">
        <v>0</v>
      </c>
    </row>
    <row r="54" spans="1:31" ht="33.75" x14ac:dyDescent="0.25">
      <c r="A54" s="60" t="s">
        <v>160</v>
      </c>
      <c r="B54" s="61" t="s">
        <v>159</v>
      </c>
      <c r="C54" s="62" t="s">
        <v>311</v>
      </c>
      <c r="D54" s="60" t="s">
        <v>176</v>
      </c>
      <c r="E54" s="60" t="s">
        <v>152</v>
      </c>
      <c r="F54" s="60" t="s">
        <v>152</v>
      </c>
      <c r="G54" s="60" t="s">
        <v>152</v>
      </c>
      <c r="H54" s="60" t="s">
        <v>183</v>
      </c>
      <c r="I54" s="60" t="s">
        <v>185</v>
      </c>
      <c r="J54" s="60"/>
      <c r="K54" s="60"/>
      <c r="L54" s="60"/>
      <c r="M54" s="60" t="s">
        <v>151</v>
      </c>
      <c r="N54" s="60" t="s">
        <v>150</v>
      </c>
      <c r="O54" s="60" t="s">
        <v>149</v>
      </c>
      <c r="P54" s="61" t="s">
        <v>312</v>
      </c>
      <c r="Q54" s="63">
        <v>504000000</v>
      </c>
      <c r="R54" s="63">
        <v>0</v>
      </c>
      <c r="S54" s="63">
        <v>504000000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</row>
    <row r="55" spans="1:31" ht="33" customHeight="1" x14ac:dyDescent="0.25">
      <c r="A55" s="60" t="s">
        <v>160</v>
      </c>
      <c r="B55" s="61" t="s">
        <v>159</v>
      </c>
      <c r="C55" s="62" t="s">
        <v>100</v>
      </c>
      <c r="D55" s="60" t="s">
        <v>176</v>
      </c>
      <c r="E55" s="60" t="s">
        <v>152</v>
      </c>
      <c r="F55" s="60" t="s">
        <v>152</v>
      </c>
      <c r="G55" s="60" t="s">
        <v>152</v>
      </c>
      <c r="H55" s="60" t="s">
        <v>182</v>
      </c>
      <c r="I55" s="60"/>
      <c r="J55" s="60"/>
      <c r="K55" s="60"/>
      <c r="L55" s="60"/>
      <c r="M55" s="60" t="s">
        <v>151</v>
      </c>
      <c r="N55" s="60" t="s">
        <v>150</v>
      </c>
      <c r="O55" s="60" t="s">
        <v>149</v>
      </c>
      <c r="P55" s="61" t="s">
        <v>101</v>
      </c>
      <c r="Q55" s="63">
        <v>500000000</v>
      </c>
      <c r="R55" s="63">
        <v>0</v>
      </c>
      <c r="S55" s="63">
        <v>0</v>
      </c>
      <c r="T55" s="63">
        <v>500000000</v>
      </c>
      <c r="U55" s="63">
        <v>0</v>
      </c>
      <c r="V55" s="63">
        <v>300000000</v>
      </c>
      <c r="W55" s="63">
        <v>200000000</v>
      </c>
      <c r="X55" s="63">
        <v>101162592</v>
      </c>
      <c r="Y55" s="63">
        <v>99678339</v>
      </c>
      <c r="Z55" s="63">
        <v>99678339</v>
      </c>
      <c r="AA55" s="63">
        <v>98194086</v>
      </c>
    </row>
    <row r="56" spans="1:31" ht="33.75" x14ac:dyDescent="0.25">
      <c r="A56" s="60" t="s">
        <v>160</v>
      </c>
      <c r="B56" s="61" t="s">
        <v>159</v>
      </c>
      <c r="C56" s="62" t="s">
        <v>118</v>
      </c>
      <c r="D56" s="60" t="s">
        <v>176</v>
      </c>
      <c r="E56" s="60" t="s">
        <v>181</v>
      </c>
      <c r="F56" s="60" t="s">
        <v>180</v>
      </c>
      <c r="G56" s="60" t="s">
        <v>152</v>
      </c>
      <c r="H56" s="60" t="s">
        <v>179</v>
      </c>
      <c r="I56" s="60" t="s">
        <v>177</v>
      </c>
      <c r="J56" s="60"/>
      <c r="K56" s="60"/>
      <c r="L56" s="60"/>
      <c r="M56" s="60" t="s">
        <v>151</v>
      </c>
      <c r="N56" s="60" t="s">
        <v>150</v>
      </c>
      <c r="O56" s="60" t="s">
        <v>149</v>
      </c>
      <c r="P56" s="61" t="s">
        <v>120</v>
      </c>
      <c r="Q56" s="63">
        <v>78000000</v>
      </c>
      <c r="R56" s="63">
        <v>0</v>
      </c>
      <c r="S56" s="63">
        <v>0</v>
      </c>
      <c r="T56" s="63">
        <v>78000000</v>
      </c>
      <c r="U56" s="63">
        <v>0</v>
      </c>
      <c r="V56" s="63">
        <v>78000000</v>
      </c>
      <c r="W56" s="63">
        <v>0</v>
      </c>
      <c r="X56" s="63">
        <v>27497441</v>
      </c>
      <c r="Y56" s="63">
        <v>27497441</v>
      </c>
      <c r="Z56" s="63">
        <v>27497441</v>
      </c>
      <c r="AA56" s="63">
        <v>27497441</v>
      </c>
      <c r="AE56" s="28">
        <v>78200000</v>
      </c>
    </row>
    <row r="57" spans="1:31" ht="33.75" x14ac:dyDescent="0.25">
      <c r="A57" s="60" t="s">
        <v>160</v>
      </c>
      <c r="B57" s="61" t="s">
        <v>159</v>
      </c>
      <c r="C57" s="62" t="s">
        <v>119</v>
      </c>
      <c r="D57" s="60" t="s">
        <v>176</v>
      </c>
      <c r="E57" s="60" t="s">
        <v>181</v>
      </c>
      <c r="F57" s="60" t="s">
        <v>180</v>
      </c>
      <c r="G57" s="60" t="s">
        <v>152</v>
      </c>
      <c r="H57" s="60" t="s">
        <v>179</v>
      </c>
      <c r="I57" s="60" t="s">
        <v>178</v>
      </c>
      <c r="J57" s="60"/>
      <c r="K57" s="60"/>
      <c r="L57" s="60"/>
      <c r="M57" s="60" t="s">
        <v>151</v>
      </c>
      <c r="N57" s="60" t="s">
        <v>150</v>
      </c>
      <c r="O57" s="60" t="s">
        <v>149</v>
      </c>
      <c r="P57" s="61" t="s">
        <v>121</v>
      </c>
      <c r="Q57" s="63">
        <v>30000000</v>
      </c>
      <c r="R57" s="63">
        <v>0</v>
      </c>
      <c r="S57" s="63">
        <v>0</v>
      </c>
      <c r="T57" s="63">
        <v>30000000</v>
      </c>
      <c r="U57" s="63">
        <v>0</v>
      </c>
      <c r="V57" s="63">
        <v>30000000</v>
      </c>
      <c r="W57" s="63">
        <v>0</v>
      </c>
      <c r="X57" s="63">
        <v>330220</v>
      </c>
      <c r="Y57" s="63">
        <v>330220</v>
      </c>
      <c r="Z57" s="63">
        <v>330220</v>
      </c>
      <c r="AA57" s="63">
        <v>330220</v>
      </c>
    </row>
    <row r="58" spans="1:31" ht="33.75" x14ac:dyDescent="0.25">
      <c r="A58" s="60" t="s">
        <v>160</v>
      </c>
      <c r="B58" s="61" t="s">
        <v>159</v>
      </c>
      <c r="C58" s="62" t="s">
        <v>110</v>
      </c>
      <c r="D58" s="60" t="s">
        <v>176</v>
      </c>
      <c r="E58" s="60" t="s">
        <v>175</v>
      </c>
      <c r="F58" s="60" t="s">
        <v>174</v>
      </c>
      <c r="G58" s="60" t="s">
        <v>152</v>
      </c>
      <c r="H58" s="60" t="s">
        <v>177</v>
      </c>
      <c r="I58" s="60"/>
      <c r="J58" s="60"/>
      <c r="K58" s="60"/>
      <c r="L58" s="60"/>
      <c r="M58" s="60" t="s">
        <v>151</v>
      </c>
      <c r="N58" s="60" t="s">
        <v>150</v>
      </c>
      <c r="O58" s="60" t="s">
        <v>149</v>
      </c>
      <c r="P58" s="61" t="s">
        <v>112</v>
      </c>
      <c r="Q58" s="63">
        <v>15000000</v>
      </c>
      <c r="R58" s="63">
        <v>0</v>
      </c>
      <c r="S58" s="63">
        <v>0</v>
      </c>
      <c r="T58" s="63">
        <v>15000000</v>
      </c>
      <c r="U58" s="63">
        <v>0</v>
      </c>
      <c r="V58" s="63">
        <v>11973000</v>
      </c>
      <c r="W58" s="63">
        <v>3027000</v>
      </c>
      <c r="X58" s="63">
        <v>11973000</v>
      </c>
      <c r="Y58" s="63">
        <v>11973000</v>
      </c>
      <c r="Z58" s="63">
        <v>11973000</v>
      </c>
      <c r="AA58" s="63">
        <v>11973000</v>
      </c>
    </row>
    <row r="59" spans="1:31" ht="33.75" x14ac:dyDescent="0.25">
      <c r="A59" s="60" t="s">
        <v>160</v>
      </c>
      <c r="B59" s="61" t="s">
        <v>159</v>
      </c>
      <c r="C59" s="62" t="s">
        <v>111</v>
      </c>
      <c r="D59" s="60" t="s">
        <v>176</v>
      </c>
      <c r="E59" s="60" t="s">
        <v>175</v>
      </c>
      <c r="F59" s="60" t="s">
        <v>174</v>
      </c>
      <c r="G59" s="60" t="s">
        <v>152</v>
      </c>
      <c r="H59" s="60" t="s">
        <v>173</v>
      </c>
      <c r="I59" s="60"/>
      <c r="J59" s="60"/>
      <c r="K59" s="60"/>
      <c r="L59" s="60"/>
      <c r="M59" s="60" t="s">
        <v>151</v>
      </c>
      <c r="N59" s="60" t="s">
        <v>150</v>
      </c>
      <c r="O59" s="60" t="s">
        <v>149</v>
      </c>
      <c r="P59" s="61" t="s">
        <v>113</v>
      </c>
      <c r="Q59" s="63">
        <v>5000000</v>
      </c>
      <c r="R59" s="63">
        <v>0</v>
      </c>
      <c r="S59" s="63">
        <v>0</v>
      </c>
      <c r="T59" s="63">
        <v>5000000</v>
      </c>
      <c r="U59" s="63">
        <v>0</v>
      </c>
      <c r="V59" s="63">
        <v>0</v>
      </c>
      <c r="W59" s="63">
        <v>5000000</v>
      </c>
      <c r="X59" s="63">
        <v>0</v>
      </c>
      <c r="Y59" s="63">
        <v>0</v>
      </c>
      <c r="Z59" s="63">
        <v>0</v>
      </c>
      <c r="AA59" s="63">
        <v>0</v>
      </c>
    </row>
    <row r="60" spans="1:31" ht="78.75" x14ac:dyDescent="0.25">
      <c r="A60" s="60" t="s">
        <v>160</v>
      </c>
      <c r="B60" s="61" t="s">
        <v>159</v>
      </c>
      <c r="C60" s="62" t="s">
        <v>313</v>
      </c>
      <c r="D60" s="60" t="s">
        <v>158</v>
      </c>
      <c r="E60" s="60" t="s">
        <v>172</v>
      </c>
      <c r="F60" s="60" t="s">
        <v>156</v>
      </c>
      <c r="G60" s="60" t="s">
        <v>171</v>
      </c>
      <c r="H60" s="60" t="s">
        <v>154</v>
      </c>
      <c r="I60" s="60" t="s">
        <v>314</v>
      </c>
      <c r="J60" s="60" t="s">
        <v>152</v>
      </c>
      <c r="K60" s="60"/>
      <c r="L60" s="60"/>
      <c r="M60" s="60" t="s">
        <v>151</v>
      </c>
      <c r="N60" s="60" t="s">
        <v>150</v>
      </c>
      <c r="O60" s="60" t="s">
        <v>149</v>
      </c>
      <c r="P60" s="61" t="s">
        <v>315</v>
      </c>
      <c r="Q60" s="63">
        <v>530450000</v>
      </c>
      <c r="R60" s="63">
        <v>0</v>
      </c>
      <c r="S60" s="63">
        <v>0</v>
      </c>
      <c r="T60" s="63">
        <v>530450000</v>
      </c>
      <c r="U60" s="63">
        <v>0</v>
      </c>
      <c r="V60" s="63">
        <v>530450000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</row>
    <row r="61" spans="1:31" ht="58.5" customHeight="1" x14ac:dyDescent="0.25">
      <c r="A61" s="60" t="s">
        <v>160</v>
      </c>
      <c r="B61" s="61" t="s">
        <v>159</v>
      </c>
      <c r="C61" s="62" t="s">
        <v>132</v>
      </c>
      <c r="D61" s="60" t="s">
        <v>158</v>
      </c>
      <c r="E61" s="60" t="s">
        <v>157</v>
      </c>
      <c r="F61" s="60" t="s">
        <v>156</v>
      </c>
      <c r="G61" s="60" t="s">
        <v>169</v>
      </c>
      <c r="H61" s="60" t="s">
        <v>154</v>
      </c>
      <c r="I61" s="60" t="s">
        <v>170</v>
      </c>
      <c r="J61" s="60" t="s">
        <v>152</v>
      </c>
      <c r="K61" s="60"/>
      <c r="L61" s="60"/>
      <c r="M61" s="60" t="s">
        <v>151</v>
      </c>
      <c r="N61" s="60" t="s">
        <v>150</v>
      </c>
      <c r="O61" s="60" t="s">
        <v>149</v>
      </c>
      <c r="P61" s="61" t="s">
        <v>209</v>
      </c>
      <c r="Q61" s="63">
        <v>232000000</v>
      </c>
      <c r="R61" s="63">
        <v>0</v>
      </c>
      <c r="S61" s="63">
        <v>0</v>
      </c>
      <c r="T61" s="63">
        <v>232000000</v>
      </c>
      <c r="U61" s="63">
        <v>0</v>
      </c>
      <c r="V61" s="63">
        <v>209920861</v>
      </c>
      <c r="W61" s="63">
        <v>22079139</v>
      </c>
      <c r="X61" s="63">
        <v>28450800</v>
      </c>
      <c r="Y61" s="63">
        <v>0</v>
      </c>
      <c r="Z61" s="63">
        <v>0</v>
      </c>
      <c r="AA61" s="63">
        <v>0</v>
      </c>
    </row>
    <row r="62" spans="1:31" ht="112.5" x14ac:dyDescent="0.25">
      <c r="A62" s="60" t="s">
        <v>160</v>
      </c>
      <c r="B62" s="61" t="s">
        <v>159</v>
      </c>
      <c r="C62" s="62" t="s">
        <v>137</v>
      </c>
      <c r="D62" s="60" t="s">
        <v>158</v>
      </c>
      <c r="E62" s="60" t="s">
        <v>157</v>
      </c>
      <c r="F62" s="60" t="s">
        <v>156</v>
      </c>
      <c r="G62" s="60" t="s">
        <v>167</v>
      </c>
      <c r="H62" s="60" t="s">
        <v>154</v>
      </c>
      <c r="I62" s="60" t="s">
        <v>168</v>
      </c>
      <c r="J62" s="60" t="s">
        <v>152</v>
      </c>
      <c r="K62" s="60"/>
      <c r="L62" s="60"/>
      <c r="M62" s="60" t="s">
        <v>151</v>
      </c>
      <c r="N62" s="60" t="s">
        <v>150</v>
      </c>
      <c r="O62" s="60" t="s">
        <v>149</v>
      </c>
      <c r="P62" s="61" t="s">
        <v>211</v>
      </c>
      <c r="Q62" s="63">
        <v>1775330624</v>
      </c>
      <c r="R62" s="63">
        <v>0</v>
      </c>
      <c r="S62" s="63">
        <v>0</v>
      </c>
      <c r="T62" s="63">
        <v>1775330624</v>
      </c>
      <c r="U62" s="63">
        <v>0</v>
      </c>
      <c r="V62" s="63">
        <v>1086461761.01</v>
      </c>
      <c r="W62" s="63">
        <v>688868862.99000001</v>
      </c>
      <c r="X62" s="63">
        <v>1044461761.01</v>
      </c>
      <c r="Y62" s="63">
        <v>137550599</v>
      </c>
      <c r="Z62" s="63">
        <v>137550599</v>
      </c>
      <c r="AA62" s="63">
        <v>137550599</v>
      </c>
    </row>
    <row r="63" spans="1:31" ht="112.5" x14ac:dyDescent="0.25">
      <c r="A63" s="60" t="s">
        <v>160</v>
      </c>
      <c r="B63" s="61" t="s">
        <v>159</v>
      </c>
      <c r="C63" s="62" t="s">
        <v>138</v>
      </c>
      <c r="D63" s="60" t="s">
        <v>158</v>
      </c>
      <c r="E63" s="60" t="s">
        <v>157</v>
      </c>
      <c r="F63" s="60" t="s">
        <v>156</v>
      </c>
      <c r="G63" s="60" t="s">
        <v>167</v>
      </c>
      <c r="H63" s="60" t="s">
        <v>154</v>
      </c>
      <c r="I63" s="60" t="s">
        <v>166</v>
      </c>
      <c r="J63" s="60" t="s">
        <v>152</v>
      </c>
      <c r="K63" s="60"/>
      <c r="L63" s="60"/>
      <c r="M63" s="60" t="s">
        <v>151</v>
      </c>
      <c r="N63" s="60" t="s">
        <v>150</v>
      </c>
      <c r="O63" s="60" t="s">
        <v>149</v>
      </c>
      <c r="P63" s="61" t="s">
        <v>210</v>
      </c>
      <c r="Q63" s="63">
        <v>1293179938</v>
      </c>
      <c r="R63" s="63">
        <v>0</v>
      </c>
      <c r="S63" s="63">
        <v>0</v>
      </c>
      <c r="T63" s="63">
        <v>1293179938</v>
      </c>
      <c r="U63" s="63">
        <v>0</v>
      </c>
      <c r="V63" s="63">
        <v>709022491</v>
      </c>
      <c r="W63" s="63">
        <v>584157447</v>
      </c>
      <c r="X63" s="63">
        <v>283973067</v>
      </c>
      <c r="Y63" s="63">
        <v>68554567</v>
      </c>
      <c r="Z63" s="63">
        <v>68554567</v>
      </c>
      <c r="AA63" s="63">
        <v>68554567</v>
      </c>
    </row>
    <row r="64" spans="1:31" ht="101.25" x14ac:dyDescent="0.25">
      <c r="A64" s="60" t="s">
        <v>160</v>
      </c>
      <c r="B64" s="61" t="s">
        <v>159</v>
      </c>
      <c r="C64" s="62" t="s">
        <v>122</v>
      </c>
      <c r="D64" s="60" t="s">
        <v>158</v>
      </c>
      <c r="E64" s="60" t="s">
        <v>157</v>
      </c>
      <c r="F64" s="60" t="s">
        <v>156</v>
      </c>
      <c r="G64" s="60" t="s">
        <v>164</v>
      </c>
      <c r="H64" s="60" t="s">
        <v>154</v>
      </c>
      <c r="I64" s="60" t="s">
        <v>162</v>
      </c>
      <c r="J64" s="60" t="s">
        <v>152</v>
      </c>
      <c r="K64" s="60"/>
      <c r="L64" s="60"/>
      <c r="M64" s="60" t="s">
        <v>151</v>
      </c>
      <c r="N64" s="60" t="s">
        <v>150</v>
      </c>
      <c r="O64" s="60" t="s">
        <v>149</v>
      </c>
      <c r="P64" s="61" t="s">
        <v>215</v>
      </c>
      <c r="Q64" s="63">
        <v>12939917086</v>
      </c>
      <c r="R64" s="63">
        <v>58107168</v>
      </c>
      <c r="S64" s="63">
        <v>0</v>
      </c>
      <c r="T64" s="63">
        <v>12998024254</v>
      </c>
      <c r="U64" s="63">
        <v>0</v>
      </c>
      <c r="V64" s="63">
        <v>7323326599</v>
      </c>
      <c r="W64" s="63">
        <v>5674697655</v>
      </c>
      <c r="X64" s="63">
        <v>5977177668</v>
      </c>
      <c r="Y64" s="63">
        <v>504137727</v>
      </c>
      <c r="Z64" s="63">
        <v>504137727</v>
      </c>
      <c r="AA64" s="63">
        <v>504137727</v>
      </c>
    </row>
    <row r="65" spans="1:27" ht="101.25" x14ac:dyDescent="0.25">
      <c r="A65" s="60" t="s">
        <v>160</v>
      </c>
      <c r="B65" s="61" t="s">
        <v>159</v>
      </c>
      <c r="C65" s="62" t="s">
        <v>123</v>
      </c>
      <c r="D65" s="60" t="s">
        <v>158</v>
      </c>
      <c r="E65" s="60" t="s">
        <v>157</v>
      </c>
      <c r="F65" s="60" t="s">
        <v>156</v>
      </c>
      <c r="G65" s="60" t="s">
        <v>164</v>
      </c>
      <c r="H65" s="60" t="s">
        <v>154</v>
      </c>
      <c r="I65" s="60" t="s">
        <v>165</v>
      </c>
      <c r="J65" s="60" t="s">
        <v>152</v>
      </c>
      <c r="K65" s="60"/>
      <c r="L65" s="60"/>
      <c r="M65" s="60" t="s">
        <v>151</v>
      </c>
      <c r="N65" s="60" t="s">
        <v>150</v>
      </c>
      <c r="O65" s="60" t="s">
        <v>149</v>
      </c>
      <c r="P65" s="61" t="s">
        <v>212</v>
      </c>
      <c r="Q65" s="63">
        <v>917280120</v>
      </c>
      <c r="R65" s="63">
        <v>0</v>
      </c>
      <c r="S65" s="63">
        <v>0</v>
      </c>
      <c r="T65" s="63">
        <v>917280120</v>
      </c>
      <c r="U65" s="63">
        <v>0</v>
      </c>
      <c r="V65" s="63">
        <v>606621133</v>
      </c>
      <c r="W65" s="63">
        <v>310658987</v>
      </c>
      <c r="X65" s="63">
        <v>521687804</v>
      </c>
      <c r="Y65" s="63">
        <v>143624460</v>
      </c>
      <c r="Z65" s="63">
        <v>143624460</v>
      </c>
      <c r="AA65" s="63">
        <v>141180546</v>
      </c>
    </row>
    <row r="66" spans="1:27" ht="112.5" x14ac:dyDescent="0.25">
      <c r="A66" s="60" t="s">
        <v>160</v>
      </c>
      <c r="B66" s="61" t="s">
        <v>159</v>
      </c>
      <c r="C66" s="62" t="s">
        <v>124</v>
      </c>
      <c r="D66" s="60" t="s">
        <v>158</v>
      </c>
      <c r="E66" s="60" t="s">
        <v>157</v>
      </c>
      <c r="F66" s="60" t="s">
        <v>156</v>
      </c>
      <c r="G66" s="60" t="s">
        <v>164</v>
      </c>
      <c r="H66" s="60" t="s">
        <v>154</v>
      </c>
      <c r="I66" s="60" t="s">
        <v>153</v>
      </c>
      <c r="J66" s="60" t="s">
        <v>152</v>
      </c>
      <c r="K66" s="60"/>
      <c r="L66" s="60"/>
      <c r="M66" s="60" t="s">
        <v>151</v>
      </c>
      <c r="N66" s="60" t="s">
        <v>150</v>
      </c>
      <c r="O66" s="60" t="s">
        <v>149</v>
      </c>
      <c r="P66" s="61" t="s">
        <v>213</v>
      </c>
      <c r="Q66" s="63">
        <v>213474298</v>
      </c>
      <c r="R66" s="63">
        <v>176638202</v>
      </c>
      <c r="S66" s="63">
        <v>0</v>
      </c>
      <c r="T66" s="63">
        <v>390112500</v>
      </c>
      <c r="U66" s="63">
        <v>0</v>
      </c>
      <c r="V66" s="63">
        <v>281287500</v>
      </c>
      <c r="W66" s="63">
        <v>108825000</v>
      </c>
      <c r="X66" s="63">
        <v>254765000</v>
      </c>
      <c r="Y66" s="63">
        <v>53134000</v>
      </c>
      <c r="Z66" s="63">
        <v>53134000</v>
      </c>
      <c r="AA66" s="63">
        <v>53134000</v>
      </c>
    </row>
    <row r="67" spans="1:27" ht="112.5" x14ac:dyDescent="0.25">
      <c r="A67" s="60" t="s">
        <v>160</v>
      </c>
      <c r="B67" s="61" t="s">
        <v>159</v>
      </c>
      <c r="C67" s="62" t="s">
        <v>125</v>
      </c>
      <c r="D67" s="60" t="s">
        <v>158</v>
      </c>
      <c r="E67" s="60" t="s">
        <v>157</v>
      </c>
      <c r="F67" s="60" t="s">
        <v>156</v>
      </c>
      <c r="G67" s="60" t="s">
        <v>164</v>
      </c>
      <c r="H67" s="60" t="s">
        <v>154</v>
      </c>
      <c r="I67" s="60" t="s">
        <v>161</v>
      </c>
      <c r="J67" s="60" t="s">
        <v>152</v>
      </c>
      <c r="K67" s="60"/>
      <c r="L67" s="60"/>
      <c r="M67" s="60" t="s">
        <v>151</v>
      </c>
      <c r="N67" s="60" t="s">
        <v>150</v>
      </c>
      <c r="O67" s="60" t="s">
        <v>149</v>
      </c>
      <c r="P67" s="61" t="s">
        <v>214</v>
      </c>
      <c r="Q67" s="63">
        <v>1718356570</v>
      </c>
      <c r="R67" s="63">
        <v>0</v>
      </c>
      <c r="S67" s="63">
        <v>234745370</v>
      </c>
      <c r="T67" s="63">
        <v>1483611200</v>
      </c>
      <c r="U67" s="63">
        <v>0</v>
      </c>
      <c r="V67" s="63">
        <v>1028277401</v>
      </c>
      <c r="W67" s="63">
        <v>455333799</v>
      </c>
      <c r="X67" s="63">
        <v>1028277401</v>
      </c>
      <c r="Y67" s="63">
        <v>170323576</v>
      </c>
      <c r="Z67" s="63">
        <v>170323576</v>
      </c>
      <c r="AA67" s="63">
        <v>170323576</v>
      </c>
    </row>
    <row r="68" spans="1:27" ht="101.25" x14ac:dyDescent="0.25">
      <c r="A68" s="60" t="s">
        <v>160</v>
      </c>
      <c r="B68" s="61" t="s">
        <v>159</v>
      </c>
      <c r="C68" s="62" t="s">
        <v>141</v>
      </c>
      <c r="D68" s="60" t="s">
        <v>158</v>
      </c>
      <c r="E68" s="60" t="s">
        <v>157</v>
      </c>
      <c r="F68" s="60" t="s">
        <v>156</v>
      </c>
      <c r="G68" s="60" t="s">
        <v>163</v>
      </c>
      <c r="H68" s="60" t="s">
        <v>154</v>
      </c>
      <c r="I68" s="60" t="s">
        <v>162</v>
      </c>
      <c r="J68" s="60" t="s">
        <v>152</v>
      </c>
      <c r="K68" s="60"/>
      <c r="L68" s="60"/>
      <c r="M68" s="60" t="s">
        <v>151</v>
      </c>
      <c r="N68" s="60" t="s">
        <v>150</v>
      </c>
      <c r="O68" s="60" t="s">
        <v>149</v>
      </c>
      <c r="P68" s="61" t="s">
        <v>217</v>
      </c>
      <c r="Q68" s="63">
        <v>238000000</v>
      </c>
      <c r="R68" s="63">
        <v>0</v>
      </c>
      <c r="S68" s="63">
        <v>0</v>
      </c>
      <c r="T68" s="63">
        <v>238000000</v>
      </c>
      <c r="U68" s="63">
        <v>0</v>
      </c>
      <c r="V68" s="63">
        <v>129356864</v>
      </c>
      <c r="W68" s="63">
        <v>108643136</v>
      </c>
      <c r="X68" s="63">
        <v>62741000</v>
      </c>
      <c r="Y68" s="63">
        <v>12259333</v>
      </c>
      <c r="Z68" s="63">
        <v>12259333</v>
      </c>
      <c r="AA68" s="63">
        <v>12259333</v>
      </c>
    </row>
    <row r="69" spans="1:27" ht="101.25" x14ac:dyDescent="0.25">
      <c r="A69" s="60" t="s">
        <v>160</v>
      </c>
      <c r="B69" s="61" t="s">
        <v>159</v>
      </c>
      <c r="C69" s="62" t="s">
        <v>140</v>
      </c>
      <c r="D69" s="60" t="s">
        <v>158</v>
      </c>
      <c r="E69" s="60" t="s">
        <v>157</v>
      </c>
      <c r="F69" s="60" t="s">
        <v>156</v>
      </c>
      <c r="G69" s="60" t="s">
        <v>163</v>
      </c>
      <c r="H69" s="60" t="s">
        <v>154</v>
      </c>
      <c r="I69" s="60" t="s">
        <v>161</v>
      </c>
      <c r="J69" s="60" t="s">
        <v>152</v>
      </c>
      <c r="K69" s="60"/>
      <c r="L69" s="60"/>
      <c r="M69" s="60" t="s">
        <v>151</v>
      </c>
      <c r="N69" s="60" t="s">
        <v>150</v>
      </c>
      <c r="O69" s="60" t="s">
        <v>149</v>
      </c>
      <c r="P69" s="61" t="s">
        <v>216</v>
      </c>
      <c r="Q69" s="63">
        <v>524800000</v>
      </c>
      <c r="R69" s="63">
        <v>0</v>
      </c>
      <c r="S69" s="63">
        <v>0</v>
      </c>
      <c r="T69" s="63">
        <v>524800000</v>
      </c>
      <c r="U69" s="63">
        <v>0</v>
      </c>
      <c r="V69" s="63">
        <v>511097262</v>
      </c>
      <c r="W69" s="63">
        <v>13702738</v>
      </c>
      <c r="X69" s="63">
        <v>511097262</v>
      </c>
      <c r="Y69" s="63">
        <v>0</v>
      </c>
      <c r="Z69" s="63">
        <v>0</v>
      </c>
      <c r="AA69" s="63">
        <v>0</v>
      </c>
    </row>
    <row r="70" spans="1:27" ht="101.25" x14ac:dyDescent="0.25">
      <c r="A70" s="60" t="s">
        <v>160</v>
      </c>
      <c r="B70" s="61" t="s">
        <v>159</v>
      </c>
      <c r="C70" s="62" t="s">
        <v>144</v>
      </c>
      <c r="D70" s="60" t="s">
        <v>158</v>
      </c>
      <c r="E70" s="60" t="s">
        <v>157</v>
      </c>
      <c r="F70" s="60" t="s">
        <v>156</v>
      </c>
      <c r="G70" s="60" t="s">
        <v>155</v>
      </c>
      <c r="H70" s="60" t="s">
        <v>154</v>
      </c>
      <c r="I70" s="60" t="s">
        <v>153</v>
      </c>
      <c r="J70" s="60" t="s">
        <v>152</v>
      </c>
      <c r="K70" s="60"/>
      <c r="L70" s="60"/>
      <c r="M70" s="60" t="s">
        <v>151</v>
      </c>
      <c r="N70" s="60" t="s">
        <v>150</v>
      </c>
      <c r="O70" s="60" t="s">
        <v>149</v>
      </c>
      <c r="P70" s="61" t="s">
        <v>219</v>
      </c>
      <c r="Q70" s="63">
        <v>58018854</v>
      </c>
      <c r="R70" s="63">
        <v>0</v>
      </c>
      <c r="S70" s="63">
        <v>0</v>
      </c>
      <c r="T70" s="63">
        <v>58018854</v>
      </c>
      <c r="U70" s="63">
        <v>0</v>
      </c>
      <c r="V70" s="63">
        <v>58018854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</row>
    <row r="71" spans="1:27" ht="90" x14ac:dyDescent="0.25">
      <c r="A71" s="60" t="s">
        <v>160</v>
      </c>
      <c r="B71" s="61" t="s">
        <v>159</v>
      </c>
      <c r="C71" s="62" t="s">
        <v>143</v>
      </c>
      <c r="D71" s="60" t="s">
        <v>158</v>
      </c>
      <c r="E71" s="60" t="s">
        <v>157</v>
      </c>
      <c r="F71" s="60" t="s">
        <v>156</v>
      </c>
      <c r="G71" s="60" t="s">
        <v>155</v>
      </c>
      <c r="H71" s="60" t="s">
        <v>154</v>
      </c>
      <c r="I71" s="60" t="s">
        <v>161</v>
      </c>
      <c r="J71" s="60" t="s">
        <v>152</v>
      </c>
      <c r="K71" s="60"/>
      <c r="L71" s="60"/>
      <c r="M71" s="60" t="s">
        <v>151</v>
      </c>
      <c r="N71" s="60" t="s">
        <v>150</v>
      </c>
      <c r="O71" s="60" t="s">
        <v>149</v>
      </c>
      <c r="P71" s="61" t="s">
        <v>218</v>
      </c>
      <c r="Q71" s="63">
        <v>842567289</v>
      </c>
      <c r="R71" s="63">
        <v>0</v>
      </c>
      <c r="S71" s="63">
        <v>0</v>
      </c>
      <c r="T71" s="63">
        <v>842567289</v>
      </c>
      <c r="U71" s="63">
        <v>0</v>
      </c>
      <c r="V71" s="63">
        <v>586739147.05999994</v>
      </c>
      <c r="W71" s="63">
        <v>255828141.94</v>
      </c>
      <c r="X71" s="63">
        <v>422621091.06</v>
      </c>
      <c r="Y71" s="63">
        <v>44452519.020000003</v>
      </c>
      <c r="Z71" s="63">
        <v>44452519.020000003</v>
      </c>
      <c r="AA71" s="63">
        <v>44452519.020000003</v>
      </c>
    </row>
    <row r="72" spans="1:27" x14ac:dyDescent="0.25">
      <c r="A72" s="60" t="s">
        <v>0</v>
      </c>
      <c r="B72" s="61" t="s">
        <v>0</v>
      </c>
      <c r="C72" s="62" t="s">
        <v>0</v>
      </c>
      <c r="D72" s="60" t="s">
        <v>0</v>
      </c>
      <c r="E72" s="60" t="s">
        <v>0</v>
      </c>
      <c r="F72" s="60" t="s">
        <v>0</v>
      </c>
      <c r="G72" s="60" t="s">
        <v>0</v>
      </c>
      <c r="H72" s="60" t="s">
        <v>0</v>
      </c>
      <c r="I72" s="60" t="s">
        <v>0</v>
      </c>
      <c r="J72" s="60" t="s">
        <v>0</v>
      </c>
      <c r="K72" s="60" t="s">
        <v>0</v>
      </c>
      <c r="L72" s="60" t="s">
        <v>0</v>
      </c>
      <c r="M72" s="60" t="s">
        <v>0</v>
      </c>
      <c r="N72" s="60" t="s">
        <v>0</v>
      </c>
      <c r="O72" s="60" t="s">
        <v>0</v>
      </c>
      <c r="P72" s="61" t="s">
        <v>0</v>
      </c>
      <c r="Q72" s="63">
        <v>47706735179</v>
      </c>
      <c r="R72" s="63">
        <v>2627533090</v>
      </c>
      <c r="S72" s="63">
        <v>2652947490</v>
      </c>
      <c r="T72" s="63">
        <v>47681320779</v>
      </c>
      <c r="U72" s="63">
        <v>0</v>
      </c>
      <c r="V72" s="63">
        <v>37845744364.099998</v>
      </c>
      <c r="W72" s="63">
        <v>9835576414.8999996</v>
      </c>
      <c r="X72" s="63">
        <v>21577212151.810001</v>
      </c>
      <c r="Y72" s="63">
        <v>9685380910.6499996</v>
      </c>
      <c r="Z72" s="63">
        <v>9685380910.6499996</v>
      </c>
      <c r="AA72" s="63">
        <v>9681452743.6499996</v>
      </c>
    </row>
    <row r="74" spans="1:27" x14ac:dyDescent="0.25">
      <c r="Q74" s="37">
        <f>+Q72-Mayo!C108+Mayo!C77+Mayo!C37+Mayo!C80+Mayo!C86</f>
        <v>25414400</v>
      </c>
      <c r="R74" s="37">
        <f>+R72-Mayo!D108+Mayo!D77+Mayo!D37+Mayo!D80+Mayo!D86</f>
        <v>-25414400</v>
      </c>
      <c r="S74" s="37">
        <f>+S72-Mayo!E108+Mayo!E77+Mayo!E37+Mayo!E80+Mayo!E86</f>
        <v>0</v>
      </c>
      <c r="T74" s="37">
        <f>+T72-Mayo!F108+Mayo!F77+Mayo!F37+Mayo!F80+Mayo!F86</f>
        <v>3.2186508178710938E-6</v>
      </c>
      <c r="U74" s="37">
        <f>+U72-Mayo!G108+Mayo!G77+Mayo!G37+Mayo!G80+Mayo!G86</f>
        <v>0</v>
      </c>
      <c r="V74" s="37">
        <f>+V72-Mayo!H108+Mayo!H77+Mayo!H37+Mayo!H80+Mayo!H86</f>
        <v>0</v>
      </c>
      <c r="W74" s="37">
        <f>+W72-Mayo!I108+Mayo!I77+Mayo!I37+Mayo!I80+Mayo!I86</f>
        <v>-5.9604644775390625E-7</v>
      </c>
      <c r="X74" s="37">
        <f>+X72-Mayo!J108+Mayo!J77+Mayo!J37+Mayo!J80+Mayo!J86</f>
        <v>3.814697265625E-6</v>
      </c>
      <c r="Y74" s="37">
        <f>+Y72-Mayo!K108+Mayo!K77+Mayo!K37+Mayo!K80+Mayo!K86</f>
        <v>0</v>
      </c>
      <c r="Z74" s="37">
        <f>+Z72-Mayo!L108+Mayo!L77+Mayo!L37+Mayo!L80+Mayo!L86</f>
        <v>0</v>
      </c>
      <c r="AA74" s="37">
        <f>+AA72-Mayo!M108+Mayo!M77+Mayo!M37+Mayo!M80+Mayo!M86</f>
        <v>0</v>
      </c>
    </row>
    <row r="75" spans="1:27" x14ac:dyDescent="0.25">
      <c r="Q75" s="37">
        <f>+Q72-Mayo!C108</f>
        <v>-5314077600</v>
      </c>
      <c r="R75" s="37">
        <f>+R72-Mayo!D108</f>
        <v>-25414400</v>
      </c>
      <c r="S75" s="37">
        <f>+S72-Mayo!E108</f>
        <v>0</v>
      </c>
      <c r="T75" s="37">
        <f>+T72-Mayo!F108</f>
        <v>-5339492000.0001068</v>
      </c>
      <c r="U75" s="37">
        <f>+U72-Mayo!G108</f>
        <v>0</v>
      </c>
      <c r="V75" s="37">
        <f>+V72-Mayo!H108</f>
        <v>0</v>
      </c>
      <c r="W75" s="37">
        <f>+W72-Mayo!I108</f>
        <v>-5339492000.0001106</v>
      </c>
      <c r="X75" s="37">
        <f>+X72-Mayo!J108</f>
        <v>0</v>
      </c>
      <c r="Y75" s="37">
        <f>+Y72-Mayo!K108</f>
        <v>0</v>
      </c>
      <c r="Z75" s="37">
        <f>+Z72-Mayo!L108</f>
        <v>0</v>
      </c>
      <c r="AA75" s="37">
        <f>+AA72-Mayo!M108</f>
        <v>0</v>
      </c>
    </row>
    <row r="76" spans="1:27" x14ac:dyDescent="0.25">
      <c r="T76" s="37"/>
      <c r="U76" s="37"/>
    </row>
    <row r="77" spans="1:27" x14ac:dyDescent="0.25">
      <c r="P77" s="26" t="s">
        <v>272</v>
      </c>
      <c r="Q77" s="39">
        <f>+Mayo!C86+Mayo!C80+Mayo!C77+Mayo!C37</f>
        <v>5339492000</v>
      </c>
      <c r="T77" s="54">
        <f>+T75-W75</f>
        <v>0</v>
      </c>
      <c r="U77" s="39">
        <f>+Mayo!G37+Mayo!G75</f>
        <v>0</v>
      </c>
      <c r="W77" s="39"/>
      <c r="X77" s="26" t="s">
        <v>273</v>
      </c>
    </row>
    <row r="78" spans="1:27" x14ac:dyDescent="0.25">
      <c r="Q78" s="54">
        <f>+Q77+S75+W75</f>
        <v>-1.10626220703125E-4</v>
      </c>
      <c r="U78" s="54">
        <f>-U77-U75</f>
        <v>0</v>
      </c>
    </row>
    <row r="79" spans="1:27" x14ac:dyDescent="0.25">
      <c r="A79" s="56"/>
      <c r="B79" s="57"/>
      <c r="C79" s="58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7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</row>
    <row r="80" spans="1:27" x14ac:dyDescent="0.25">
      <c r="A80" s="56"/>
      <c r="B80" s="57"/>
      <c r="C80" s="58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7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</row>
    <row r="85" spans="1:27" ht="101.25" x14ac:dyDescent="0.25">
      <c r="A85" s="67" t="s">
        <v>160</v>
      </c>
      <c r="B85" s="68" t="s">
        <v>159</v>
      </c>
      <c r="C85" s="69" t="s">
        <v>123</v>
      </c>
      <c r="D85" s="67" t="s">
        <v>158</v>
      </c>
      <c r="E85" s="67" t="s">
        <v>157</v>
      </c>
      <c r="F85" s="67" t="s">
        <v>156</v>
      </c>
      <c r="G85" s="67" t="s">
        <v>164</v>
      </c>
      <c r="H85" s="67" t="s">
        <v>154</v>
      </c>
      <c r="I85" s="67" t="s">
        <v>165</v>
      </c>
      <c r="J85" s="67" t="s">
        <v>152</v>
      </c>
      <c r="K85" s="67"/>
      <c r="L85" s="67"/>
      <c r="M85" s="67" t="s">
        <v>151</v>
      </c>
      <c r="N85" s="67" t="s">
        <v>150</v>
      </c>
      <c r="O85" s="67" t="s">
        <v>149</v>
      </c>
      <c r="P85" s="68" t="s">
        <v>212</v>
      </c>
      <c r="Q85" s="70">
        <v>917280120</v>
      </c>
      <c r="R85" s="70">
        <v>0</v>
      </c>
      <c r="S85" s="70">
        <v>0</v>
      </c>
      <c r="T85" s="70">
        <v>917280120</v>
      </c>
      <c r="U85" s="70">
        <v>0</v>
      </c>
      <c r="V85" s="70">
        <v>572331133</v>
      </c>
      <c r="W85" s="70">
        <v>344948987</v>
      </c>
      <c r="X85" s="70">
        <v>519243890</v>
      </c>
      <c r="Y85" s="70">
        <v>141180546</v>
      </c>
      <c r="Z85" s="70">
        <v>141180546</v>
      </c>
      <c r="AA85" s="70">
        <v>141180546</v>
      </c>
    </row>
    <row r="86" spans="1:27" ht="112.5" x14ac:dyDescent="0.25">
      <c r="A86" s="67" t="s">
        <v>160</v>
      </c>
      <c r="B86" s="68" t="s">
        <v>159</v>
      </c>
      <c r="C86" s="69" t="s">
        <v>124</v>
      </c>
      <c r="D86" s="67" t="s">
        <v>158</v>
      </c>
      <c r="E86" s="67" t="s">
        <v>157</v>
      </c>
      <c r="F86" s="67" t="s">
        <v>156</v>
      </c>
      <c r="G86" s="67" t="s">
        <v>164</v>
      </c>
      <c r="H86" s="67" t="s">
        <v>154</v>
      </c>
      <c r="I86" s="67" t="s">
        <v>153</v>
      </c>
      <c r="J86" s="67" t="s">
        <v>152</v>
      </c>
      <c r="K86" s="67"/>
      <c r="L86" s="67"/>
      <c r="M86" s="67" t="s">
        <v>151</v>
      </c>
      <c r="N86" s="67" t="s">
        <v>150</v>
      </c>
      <c r="O86" s="67" t="s">
        <v>149</v>
      </c>
      <c r="P86" s="68" t="s">
        <v>213</v>
      </c>
      <c r="Q86" s="70">
        <v>213474298</v>
      </c>
      <c r="R86" s="70">
        <v>176638202</v>
      </c>
      <c r="S86" s="70">
        <v>0</v>
      </c>
      <c r="T86" s="70">
        <v>390112500</v>
      </c>
      <c r="U86" s="70">
        <v>0</v>
      </c>
      <c r="V86" s="70">
        <v>254765000</v>
      </c>
      <c r="W86" s="70">
        <v>135347500</v>
      </c>
      <c r="X86" s="70">
        <v>254765000</v>
      </c>
      <c r="Y86" s="70">
        <v>53134000</v>
      </c>
      <c r="Z86" s="70">
        <v>53134000</v>
      </c>
      <c r="AA86" s="70">
        <v>53134000</v>
      </c>
    </row>
    <row r="87" spans="1:27" x14ac:dyDescent="0.25">
      <c r="A87" s="60"/>
      <c r="B87" s="61"/>
      <c r="C87" s="62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1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</row>
    <row r="88" spans="1:27" x14ac:dyDescent="0.25">
      <c r="A88" s="60"/>
      <c r="B88" s="61"/>
      <c r="C88" s="62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1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</row>
    <row r="89" spans="1:27" x14ac:dyDescent="0.25">
      <c r="A89" s="60"/>
      <c r="B89" s="61"/>
      <c r="C89" s="62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1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</row>
    <row r="90" spans="1:27" x14ac:dyDescent="0.25">
      <c r="A90" s="60"/>
      <c r="B90" s="61"/>
      <c r="C90" s="62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1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14"/>
  <sheetViews>
    <sheetView showGridLines="0" workbookViewId="0">
      <pane xSplit="1" ySplit="4" topLeftCell="B95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75" t="s">
        <v>221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</row>
    <row r="2" spans="1:22" ht="15" customHeight="1" x14ac:dyDescent="0.25">
      <c r="A2" s="78" t="s">
        <v>271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80"/>
    </row>
    <row r="3" spans="1:22" ht="15" customHeight="1" x14ac:dyDescent="0.25">
      <c r="A3" s="81" t="s">
        <v>294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  <c r="P3" s="36">
        <v>44044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84" t="s">
        <v>19</v>
      </c>
      <c r="B5" s="84"/>
      <c r="C5" s="6">
        <f t="shared" ref="C5:M5" si="0">+C6+C39+C74+C79</f>
        <v>30371429000</v>
      </c>
      <c r="D5" s="6">
        <f t="shared" si="0"/>
        <v>2242955000</v>
      </c>
      <c r="E5" s="6">
        <f t="shared" si="0"/>
        <v>2242955000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24065430078.02</v>
      </c>
      <c r="I5" s="6">
        <f t="shared" si="0"/>
        <v>3149883921.9799995</v>
      </c>
      <c r="J5" s="6">
        <f t="shared" si="0"/>
        <v>15908401550.450001</v>
      </c>
      <c r="K5" s="6">
        <f t="shared" si="0"/>
        <v>14366285314.32</v>
      </c>
      <c r="L5" s="6">
        <f t="shared" si="0"/>
        <v>14366096164.32</v>
      </c>
      <c r="M5" s="6">
        <f t="shared" si="0"/>
        <v>14358951779.32</v>
      </c>
      <c r="N5" s="8">
        <f>+IF(F5=0,0,J5/F5)</f>
        <v>0.523794963695977</v>
      </c>
      <c r="O5" s="9">
        <f>+IF(F5=0,0,K5/F5)</f>
        <v>0.47301973556528892</v>
      </c>
      <c r="P5" s="34" t="e">
        <f>+K5-#REF!</f>
        <v>#REF!</v>
      </c>
      <c r="Q5" s="34"/>
      <c r="R5" s="34"/>
      <c r="S5" s="20"/>
      <c r="T5" s="20"/>
      <c r="U5" s="20"/>
      <c r="V5" s="20"/>
    </row>
    <row r="6" spans="1:22" s="2" customFormat="1" x14ac:dyDescent="0.25">
      <c r="A6" s="84" t="s">
        <v>20</v>
      </c>
      <c r="B6" s="84"/>
      <c r="C6" s="6">
        <f>+C7</f>
        <v>16328192000</v>
      </c>
      <c r="D6" s="6">
        <f>+D7+D37+D38</f>
        <v>34000000</v>
      </c>
      <c r="E6" s="6">
        <f>+E7+E37+E38</f>
        <v>34000000</v>
      </c>
      <c r="F6" s="6">
        <f>+F7</f>
        <v>16328192000.000099</v>
      </c>
      <c r="G6" s="6">
        <f>+G7</f>
        <v>721115000.00010002</v>
      </c>
      <c r="H6" s="6">
        <f t="shared" ref="H6:M6" si="1">+H7+H37+H38</f>
        <v>15607077000</v>
      </c>
      <c r="I6" s="6">
        <f t="shared" si="1"/>
        <v>0</v>
      </c>
      <c r="J6" s="6">
        <f t="shared" si="1"/>
        <v>8410174117</v>
      </c>
      <c r="K6" s="6">
        <f t="shared" si="1"/>
        <v>8374819666</v>
      </c>
      <c r="L6" s="6">
        <f t="shared" si="1"/>
        <v>8374819666</v>
      </c>
      <c r="M6" s="6">
        <f t="shared" si="1"/>
        <v>8367675281</v>
      </c>
      <c r="N6" s="8">
        <f t="shared" ref="N6:N89" si="2">+IF(F6=0,0,J6/F6)</f>
        <v>0.51507075106661837</v>
      </c>
      <c r="O6" s="9">
        <f t="shared" ref="O6:O89" si="3">+IF(F6=0,0,K6/F6)</f>
        <v>0.51290551127766926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34000000</v>
      </c>
      <c r="E7" s="17">
        <f>+E8+E21+E31</f>
        <v>34000000</v>
      </c>
      <c r="F7" s="17">
        <f>+F8+F21+F31+F37</f>
        <v>16328192000.000099</v>
      </c>
      <c r="G7" s="17">
        <f>+G8+G21+G31+G37</f>
        <v>721115000.00010002</v>
      </c>
      <c r="H7" s="17">
        <f>+H8+H21+H31</f>
        <v>15607077000</v>
      </c>
      <c r="I7" s="18">
        <f>+F7-G7-H7</f>
        <v>0</v>
      </c>
      <c r="J7" s="17">
        <f>+J8+J21+J31</f>
        <v>8410174117</v>
      </c>
      <c r="K7" s="17">
        <f>+K8+K21+K31</f>
        <v>8374819666</v>
      </c>
      <c r="L7" s="17">
        <f>+L8+L21+L31</f>
        <v>8374819666</v>
      </c>
      <c r="M7" s="17">
        <f>+M8+M21+M31</f>
        <v>8367675281</v>
      </c>
      <c r="N7" s="19">
        <f t="shared" si="2"/>
        <v>0.51507075106661837</v>
      </c>
      <c r="O7" s="19">
        <f t="shared" si="3"/>
        <v>0.51290551127766926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34000000</v>
      </c>
      <c r="E8" s="17">
        <f>+E9</f>
        <v>34000000</v>
      </c>
      <c r="F8" s="18">
        <f t="shared" ref="F8:F31" si="4">+C8+D8-E8</f>
        <v>10078488000</v>
      </c>
      <c r="G8" s="17">
        <f>+G9</f>
        <v>0</v>
      </c>
      <c r="H8" s="17">
        <f>+H9</f>
        <v>10078488000</v>
      </c>
      <c r="I8" s="18">
        <f t="shared" ref="I8" si="5">+F8-G8-H8</f>
        <v>0</v>
      </c>
      <c r="J8" s="17">
        <f>+J9</f>
        <v>5745651026</v>
      </c>
      <c r="K8" s="17">
        <f>+K9</f>
        <v>5725799189</v>
      </c>
      <c r="L8" s="17">
        <f>+L9</f>
        <v>5725799189</v>
      </c>
      <c r="M8" s="17">
        <f>+M9</f>
        <v>5721299228</v>
      </c>
      <c r="N8" s="19">
        <f t="shared" si="2"/>
        <v>0.57009057568952803</v>
      </c>
      <c r="O8" s="19">
        <f t="shared" si="3"/>
        <v>0.56812085195715867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34000000</v>
      </c>
      <c r="E9" s="17">
        <f t="shared" si="6"/>
        <v>34000000</v>
      </c>
      <c r="F9" s="17">
        <f t="shared" si="6"/>
        <v>10078488000</v>
      </c>
      <c r="G9" s="17">
        <f t="shared" si="6"/>
        <v>0</v>
      </c>
      <c r="H9" s="17">
        <f t="shared" si="6"/>
        <v>10078488000</v>
      </c>
      <c r="I9" s="17">
        <f t="shared" si="6"/>
        <v>0</v>
      </c>
      <c r="J9" s="17">
        <f t="shared" si="6"/>
        <v>5745651026</v>
      </c>
      <c r="K9" s="17">
        <f t="shared" si="6"/>
        <v>5725799189</v>
      </c>
      <c r="L9" s="17">
        <f t="shared" si="6"/>
        <v>5725799189</v>
      </c>
      <c r="M9" s="17">
        <f t="shared" si="6"/>
        <v>5721299228</v>
      </c>
      <c r="N9" s="19">
        <f t="shared" si="2"/>
        <v>0.57009057568952803</v>
      </c>
      <c r="O9" s="19">
        <f t="shared" si="3"/>
        <v>0.56812085195715867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30000000</v>
      </c>
      <c r="F10" s="12">
        <v>7870000000</v>
      </c>
      <c r="G10" s="12">
        <v>0</v>
      </c>
      <c r="H10" s="12">
        <v>7870000000</v>
      </c>
      <c r="I10" s="12">
        <v>0</v>
      </c>
      <c r="J10" s="12">
        <v>4683259263</v>
      </c>
      <c r="K10" s="12">
        <v>4678732936</v>
      </c>
      <c r="L10" s="12">
        <v>4678732936</v>
      </c>
      <c r="M10" s="12">
        <v>4677882895</v>
      </c>
      <c r="N10" s="14">
        <f t="shared" si="2"/>
        <v>0.59507741588310037</v>
      </c>
      <c r="O10" s="14">
        <f t="shared" si="3"/>
        <v>0.59450227903430752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280585092</v>
      </c>
      <c r="K12" s="12">
        <v>280585092</v>
      </c>
      <c r="L12" s="12">
        <v>280585092</v>
      </c>
      <c r="M12" s="12">
        <v>280585092</v>
      </c>
      <c r="N12" s="14">
        <f t="shared" si="2"/>
        <v>0.56117018399999996</v>
      </c>
      <c r="O12" s="14">
        <f t="shared" si="3"/>
        <v>0.56117018399999996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8130051</v>
      </c>
      <c r="K13" s="12">
        <v>8130051</v>
      </c>
      <c r="L13" s="12">
        <v>8130051</v>
      </c>
      <c r="M13" s="12">
        <v>8097002</v>
      </c>
      <c r="N13" s="14">
        <f t="shared" si="2"/>
        <v>0.54200340000000002</v>
      </c>
      <c r="O13" s="14">
        <f t="shared" si="3"/>
        <v>0.54200340000000002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30000000</v>
      </c>
      <c r="E15" s="12">
        <v>0</v>
      </c>
      <c r="F15" s="12">
        <v>410000000</v>
      </c>
      <c r="G15" s="12">
        <v>0</v>
      </c>
      <c r="H15" s="12">
        <v>410000000</v>
      </c>
      <c r="I15" s="12">
        <v>0</v>
      </c>
      <c r="J15" s="12">
        <v>401154113</v>
      </c>
      <c r="K15" s="12">
        <v>400960015</v>
      </c>
      <c r="L15" s="12">
        <v>400960015</v>
      </c>
      <c r="M15" s="12">
        <v>400919673</v>
      </c>
      <c r="N15" s="14">
        <f t="shared" si="2"/>
        <v>0.9784246658536585</v>
      </c>
      <c r="O15" s="14">
        <f t="shared" si="3"/>
        <v>0.97795125609756095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177018523</v>
      </c>
      <c r="K16" s="12">
        <v>175443738</v>
      </c>
      <c r="L16" s="12">
        <v>175443738</v>
      </c>
      <c r="M16" s="12">
        <v>174952603</v>
      </c>
      <c r="N16" s="14">
        <f t="shared" si="2"/>
        <v>0.65562415925925921</v>
      </c>
      <c r="O16" s="14">
        <f t="shared" si="3"/>
        <v>0.6497916222222222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4000000</v>
      </c>
      <c r="F17" s="12">
        <v>46000000</v>
      </c>
      <c r="G17" s="12">
        <v>0</v>
      </c>
      <c r="H17" s="12">
        <v>46000000</v>
      </c>
      <c r="I17" s="12">
        <v>0</v>
      </c>
      <c r="J17" s="12">
        <v>9991008</v>
      </c>
      <c r="K17" s="12">
        <v>9991008</v>
      </c>
      <c r="L17" s="12">
        <v>9991008</v>
      </c>
      <c r="M17" s="12">
        <v>9712974</v>
      </c>
      <c r="N17" s="14">
        <f t="shared" si="2"/>
        <v>0.21719582608695653</v>
      </c>
      <c r="O17" s="14">
        <f t="shared" si="3"/>
        <v>0.21719582608695653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22348332</v>
      </c>
      <c r="K18" s="12">
        <v>16403108</v>
      </c>
      <c r="L18" s="12">
        <v>16403108</v>
      </c>
      <c r="M18" s="12">
        <v>15238671</v>
      </c>
      <c r="N18" s="14">
        <f t="shared" si="2"/>
        <v>3.830127097729516E-2</v>
      </c>
      <c r="O18" s="14">
        <f t="shared" si="3"/>
        <v>2.8112159975869255E-2</v>
      </c>
      <c r="P18" s="34"/>
      <c r="Q18" s="34"/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160963568</v>
      </c>
      <c r="K19" s="12">
        <v>153352165</v>
      </c>
      <c r="L19" s="12">
        <v>153352165</v>
      </c>
      <c r="M19" s="12">
        <v>151760669</v>
      </c>
      <c r="N19" s="14">
        <f t="shared" si="2"/>
        <v>0.42358833684210528</v>
      </c>
      <c r="O19" s="14">
        <f t="shared" si="3"/>
        <v>0.40355832894736843</v>
      </c>
      <c r="P19" s="34"/>
      <c r="Q19" s="34"/>
      <c r="R19" s="34"/>
    </row>
    <row r="20" spans="1:18" s="20" customFormat="1" ht="13.5" customHeight="1" x14ac:dyDescent="0.25">
      <c r="A20" s="10" t="s">
        <v>291</v>
      </c>
      <c r="B20" s="11" t="s">
        <v>292</v>
      </c>
      <c r="C20" s="12">
        <v>0</v>
      </c>
      <c r="D20" s="12">
        <v>4000000</v>
      </c>
      <c r="E20" s="12">
        <v>0</v>
      </c>
      <c r="F20" s="12">
        <v>4000000</v>
      </c>
      <c r="G20" s="12">
        <v>0</v>
      </c>
      <c r="H20" s="12">
        <v>4000000</v>
      </c>
      <c r="I20" s="12">
        <v>0</v>
      </c>
      <c r="J20" s="12">
        <v>2201076</v>
      </c>
      <c r="K20" s="12">
        <v>2201076</v>
      </c>
      <c r="L20" s="12">
        <v>2201076</v>
      </c>
      <c r="M20" s="12">
        <v>2149649</v>
      </c>
      <c r="N20" s="14">
        <f t="shared" si="2"/>
        <v>0.55026900000000001</v>
      </c>
      <c r="O20" s="14">
        <f t="shared" si="3"/>
        <v>0.55026900000000001</v>
      </c>
      <c r="P20" s="34"/>
      <c r="Q20" s="34"/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3730155000</v>
      </c>
      <c r="G21" s="17">
        <f t="shared" ref="G21:H21" si="8">SUM(G22:G30)</f>
        <v>0</v>
      </c>
      <c r="H21" s="17">
        <f t="shared" si="8"/>
        <v>3730155000</v>
      </c>
      <c r="I21" s="18">
        <f>+F21-G21-H21</f>
        <v>0</v>
      </c>
      <c r="J21" s="17">
        <f t="shared" ref="J21" si="9">SUM(J22:J30)</f>
        <v>2175106918</v>
      </c>
      <c r="K21" s="17">
        <f t="shared" ref="K21:M21" si="10">SUM(K22:K30)</f>
        <v>2175106918</v>
      </c>
      <c r="L21" s="17">
        <f t="shared" si="10"/>
        <v>2175106918</v>
      </c>
      <c r="M21" s="17">
        <f t="shared" si="10"/>
        <v>2175106918</v>
      </c>
      <c r="N21" s="19">
        <f t="shared" si="2"/>
        <v>0.58311435262073563</v>
      </c>
      <c r="O21" s="19">
        <f t="shared" si="3"/>
        <v>0.58311435262073563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1000000000</v>
      </c>
      <c r="D22" s="12">
        <v>0</v>
      </c>
      <c r="E22" s="12">
        <v>0</v>
      </c>
      <c r="F22" s="12">
        <v>1000000000</v>
      </c>
      <c r="G22" s="12">
        <v>0</v>
      </c>
      <c r="H22" s="12">
        <v>1000000000</v>
      </c>
      <c r="I22" s="12">
        <v>0</v>
      </c>
      <c r="J22" s="12">
        <v>656357828</v>
      </c>
      <c r="K22" s="12">
        <v>656357828</v>
      </c>
      <c r="L22" s="12">
        <v>656357828</v>
      </c>
      <c r="M22" s="12">
        <v>656357828</v>
      </c>
      <c r="N22" s="14">
        <f t="shared" si="2"/>
        <v>0.65635782799999998</v>
      </c>
      <c r="O22" s="14">
        <f t="shared" si="3"/>
        <v>0.65635782799999998</v>
      </c>
      <c r="P22" s="34"/>
      <c r="Q22" s="34"/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464933628</v>
      </c>
      <c r="K23" s="12">
        <v>464933628</v>
      </c>
      <c r="L23" s="12">
        <v>464933628</v>
      </c>
      <c r="M23" s="12">
        <v>464933628</v>
      </c>
      <c r="N23" s="14">
        <f t="shared" si="2"/>
        <v>0.581167035</v>
      </c>
      <c r="O23" s="14">
        <f t="shared" si="3"/>
        <v>0.581167035</v>
      </c>
      <c r="P23" s="34"/>
      <c r="Q23" s="34"/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920000000</v>
      </c>
      <c r="D24" s="12">
        <v>0</v>
      </c>
      <c r="E24" s="12">
        <v>0</v>
      </c>
      <c r="F24" s="12">
        <v>920000000</v>
      </c>
      <c r="G24" s="12">
        <v>0</v>
      </c>
      <c r="H24" s="12">
        <v>920000000</v>
      </c>
      <c r="I24" s="12">
        <v>0</v>
      </c>
      <c r="J24" s="12">
        <v>507820762</v>
      </c>
      <c r="K24" s="12">
        <v>507820762</v>
      </c>
      <c r="L24" s="12">
        <v>507820762</v>
      </c>
      <c r="M24" s="12">
        <v>507820762</v>
      </c>
      <c r="N24" s="14">
        <f t="shared" si="2"/>
        <v>0.55197908913043481</v>
      </c>
      <c r="O24" s="14">
        <f t="shared" si="3"/>
        <v>0.55197908913043481</v>
      </c>
      <c r="P24" s="34"/>
      <c r="Q24" s="34"/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430000000</v>
      </c>
      <c r="D25" s="12">
        <v>0</v>
      </c>
      <c r="E25" s="12">
        <v>0</v>
      </c>
      <c r="F25" s="12">
        <v>430000000</v>
      </c>
      <c r="G25" s="12">
        <v>0</v>
      </c>
      <c r="H25" s="12">
        <v>430000000</v>
      </c>
      <c r="I25" s="12">
        <v>0</v>
      </c>
      <c r="J25" s="12">
        <v>229453400</v>
      </c>
      <c r="K25" s="12">
        <v>229453400</v>
      </c>
      <c r="L25" s="12">
        <v>229453400</v>
      </c>
      <c r="M25" s="12">
        <v>229453400</v>
      </c>
      <c r="N25" s="14">
        <f t="shared" si="2"/>
        <v>0.5336125581395349</v>
      </c>
      <c r="O25" s="14">
        <f t="shared" si="3"/>
        <v>0.5336125581395349</v>
      </c>
      <c r="P25" s="34"/>
      <c r="Q25" s="34"/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50000000</v>
      </c>
      <c r="D26" s="12">
        <v>0</v>
      </c>
      <c r="E26" s="12">
        <v>0</v>
      </c>
      <c r="F26" s="12">
        <v>50000000</v>
      </c>
      <c r="G26" s="12">
        <v>0</v>
      </c>
      <c r="H26" s="12">
        <v>50000000</v>
      </c>
      <c r="I26" s="12">
        <v>0</v>
      </c>
      <c r="J26" s="12">
        <v>29560500</v>
      </c>
      <c r="K26" s="12">
        <v>29560500</v>
      </c>
      <c r="L26" s="12">
        <v>29560500</v>
      </c>
      <c r="M26" s="12">
        <v>29560500</v>
      </c>
      <c r="N26" s="14">
        <f t="shared" si="2"/>
        <v>0.59121000000000001</v>
      </c>
      <c r="O26" s="14">
        <f t="shared" si="3"/>
        <v>0.59121000000000001</v>
      </c>
      <c r="P26" s="34"/>
      <c r="Q26" s="34"/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315155000</v>
      </c>
      <c r="D27" s="12">
        <v>0</v>
      </c>
      <c r="E27" s="12">
        <v>0</v>
      </c>
      <c r="F27" s="12">
        <v>315155000</v>
      </c>
      <c r="G27" s="12">
        <v>0</v>
      </c>
      <c r="H27" s="12">
        <v>315155000</v>
      </c>
      <c r="I27" s="12">
        <v>0</v>
      </c>
      <c r="J27" s="12">
        <v>172105300</v>
      </c>
      <c r="K27" s="12">
        <v>172105300</v>
      </c>
      <c r="L27" s="12">
        <v>172105300</v>
      </c>
      <c r="M27" s="12">
        <v>172105300</v>
      </c>
      <c r="N27" s="14">
        <f t="shared" si="2"/>
        <v>0.54609731719312715</v>
      </c>
      <c r="O27" s="14">
        <f t="shared" si="3"/>
        <v>0.54609731719312715</v>
      </c>
      <c r="P27" s="34"/>
      <c r="Q27" s="34"/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28734000</v>
      </c>
      <c r="K28" s="12">
        <v>28734000</v>
      </c>
      <c r="L28" s="12">
        <v>28734000</v>
      </c>
      <c r="M28" s="12">
        <v>28734000</v>
      </c>
      <c r="N28" s="14">
        <f t="shared" si="2"/>
        <v>0.52243636363636359</v>
      </c>
      <c r="O28" s="14">
        <f t="shared" si="3"/>
        <v>0.52243636363636359</v>
      </c>
      <c r="P28" s="34"/>
      <c r="Q28" s="34"/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28734000</v>
      </c>
      <c r="K29" s="12">
        <v>28734000</v>
      </c>
      <c r="L29" s="12">
        <v>28734000</v>
      </c>
      <c r="M29" s="12">
        <v>28734000</v>
      </c>
      <c r="N29" s="14">
        <f t="shared" si="2"/>
        <v>0.52243636363636359</v>
      </c>
      <c r="O29" s="14">
        <f t="shared" si="3"/>
        <v>0.52243636363636359</v>
      </c>
      <c r="P29" s="34"/>
      <c r="Q29" s="34"/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105000000</v>
      </c>
      <c r="D30" s="12">
        <v>0</v>
      </c>
      <c r="E30" s="12">
        <v>0</v>
      </c>
      <c r="F30" s="12">
        <v>105000000</v>
      </c>
      <c r="G30" s="12">
        <v>0</v>
      </c>
      <c r="H30" s="12">
        <v>105000000</v>
      </c>
      <c r="I30" s="12">
        <v>0</v>
      </c>
      <c r="J30" s="12">
        <v>57407500</v>
      </c>
      <c r="K30" s="12">
        <v>57407500</v>
      </c>
      <c r="L30" s="12">
        <v>57407500</v>
      </c>
      <c r="M30" s="12">
        <v>57407500</v>
      </c>
      <c r="N30" s="14">
        <f t="shared" si="2"/>
        <v>0.54673809523809525</v>
      </c>
      <c r="O30" s="14">
        <f t="shared" si="3"/>
        <v>0.54673809523809525</v>
      </c>
      <c r="P30" s="34"/>
      <c r="Q30" s="34"/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1">SUM(D32:D36)</f>
        <v>0</v>
      </c>
      <c r="E31" s="17">
        <f t="shared" si="11"/>
        <v>0</v>
      </c>
      <c r="F31" s="18">
        <f t="shared" si="4"/>
        <v>1798434000</v>
      </c>
      <c r="G31" s="17">
        <f t="shared" ref="G31:H31" si="12">SUM(G32:G36)</f>
        <v>0</v>
      </c>
      <c r="H31" s="17">
        <f t="shared" si="12"/>
        <v>1798434000</v>
      </c>
      <c r="I31" s="18">
        <f>+F31-G31-H31</f>
        <v>0</v>
      </c>
      <c r="J31" s="17">
        <f t="shared" ref="J31" si="13">SUM(J32:J36)</f>
        <v>489416173</v>
      </c>
      <c r="K31" s="17">
        <f t="shared" ref="K31:M31" si="14">SUM(K32:K36)</f>
        <v>473913559</v>
      </c>
      <c r="L31" s="17">
        <f t="shared" si="14"/>
        <v>473913559</v>
      </c>
      <c r="M31" s="17">
        <f t="shared" si="14"/>
        <v>471269135</v>
      </c>
      <c r="N31" s="19">
        <f t="shared" si="2"/>
        <v>0.27213463101787444</v>
      </c>
      <c r="O31" s="19">
        <f t="shared" si="3"/>
        <v>0.26351456822991559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1220000000</v>
      </c>
      <c r="D32" s="12">
        <v>0</v>
      </c>
      <c r="E32" s="12">
        <v>0</v>
      </c>
      <c r="F32" s="12">
        <v>1220000000</v>
      </c>
      <c r="G32" s="12">
        <v>0</v>
      </c>
      <c r="H32" s="12">
        <v>1220000000</v>
      </c>
      <c r="I32" s="12">
        <v>0</v>
      </c>
      <c r="J32" s="12">
        <v>169884534</v>
      </c>
      <c r="K32" s="12">
        <v>169884534</v>
      </c>
      <c r="L32" s="12">
        <v>169884534</v>
      </c>
      <c r="M32" s="12">
        <v>169884534</v>
      </c>
      <c r="N32" s="14">
        <f t="shared" si="2"/>
        <v>0.13924961803278688</v>
      </c>
      <c r="O32" s="14">
        <f t="shared" si="3"/>
        <v>0.13924961803278688</v>
      </c>
      <c r="P32" s="34"/>
      <c r="Q32" s="34"/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98434000</v>
      </c>
      <c r="D33" s="12">
        <v>0</v>
      </c>
      <c r="E33" s="12">
        <v>0</v>
      </c>
      <c r="F33" s="12">
        <v>98434000</v>
      </c>
      <c r="G33" s="12">
        <v>0</v>
      </c>
      <c r="H33" s="12">
        <v>98434000</v>
      </c>
      <c r="I33" s="12">
        <v>0</v>
      </c>
      <c r="J33" s="12">
        <v>83953169</v>
      </c>
      <c r="K33" s="12">
        <v>71835927</v>
      </c>
      <c r="L33" s="12">
        <v>71835927</v>
      </c>
      <c r="M33" s="12">
        <v>69370352</v>
      </c>
      <c r="N33" s="14">
        <f t="shared" si="2"/>
        <v>0.85288791474490522</v>
      </c>
      <c r="O33" s="14">
        <f t="shared" si="3"/>
        <v>0.72978774610398844</v>
      </c>
      <c r="P33" s="34"/>
      <c r="Q33" s="34"/>
      <c r="R33" s="34"/>
    </row>
    <row r="34" spans="1:22" x14ac:dyDescent="0.25">
      <c r="A34" s="10" t="s">
        <v>83</v>
      </c>
      <c r="B34" s="11" t="s">
        <v>84</v>
      </c>
      <c r="C34" s="12">
        <v>60000000</v>
      </c>
      <c r="D34" s="12">
        <v>0</v>
      </c>
      <c r="E34" s="12">
        <v>0</v>
      </c>
      <c r="F34" s="12">
        <v>60000000</v>
      </c>
      <c r="G34" s="12">
        <v>0</v>
      </c>
      <c r="H34" s="12">
        <v>60000000</v>
      </c>
      <c r="I34" s="12">
        <v>0</v>
      </c>
      <c r="J34" s="12">
        <v>17325988</v>
      </c>
      <c r="K34" s="12">
        <v>16379339</v>
      </c>
      <c r="L34" s="12">
        <v>16379339</v>
      </c>
      <c r="M34" s="12">
        <v>16200490</v>
      </c>
      <c r="N34" s="14">
        <f t="shared" si="2"/>
        <v>0.28876646666666667</v>
      </c>
      <c r="O34" s="14">
        <f t="shared" si="3"/>
        <v>0.27298898333333332</v>
      </c>
      <c r="P34" s="34"/>
      <c r="Q34" s="34"/>
      <c r="R34" s="34"/>
    </row>
    <row r="35" spans="1:22" x14ac:dyDescent="0.25">
      <c r="A35" s="10" t="s">
        <v>85</v>
      </c>
      <c r="B35" s="11" t="s">
        <v>86</v>
      </c>
      <c r="C35" s="12">
        <v>340000000</v>
      </c>
      <c r="D35" s="12">
        <v>0</v>
      </c>
      <c r="E35" s="12">
        <v>0</v>
      </c>
      <c r="F35" s="12">
        <v>340000000</v>
      </c>
      <c r="G35" s="12">
        <v>0</v>
      </c>
      <c r="H35" s="12">
        <v>340000000</v>
      </c>
      <c r="I35" s="12">
        <v>0</v>
      </c>
      <c r="J35" s="12">
        <v>179173798</v>
      </c>
      <c r="K35" s="12">
        <v>176910635</v>
      </c>
      <c r="L35" s="12">
        <v>176910635</v>
      </c>
      <c r="M35" s="12">
        <v>176910635</v>
      </c>
      <c r="N35" s="14">
        <f t="shared" si="2"/>
        <v>0.52698175882352938</v>
      </c>
      <c r="O35" s="14">
        <f t="shared" si="3"/>
        <v>0.52032539705882352</v>
      </c>
      <c r="P35" s="34"/>
      <c r="Q35" s="34"/>
      <c r="R35" s="34"/>
    </row>
    <row r="36" spans="1:22" x14ac:dyDescent="0.25">
      <c r="A36" s="10" t="s">
        <v>87</v>
      </c>
      <c r="B36" s="11" t="s">
        <v>88</v>
      </c>
      <c r="C36" s="12">
        <v>80000000</v>
      </c>
      <c r="D36" s="12">
        <v>0</v>
      </c>
      <c r="E36" s="12">
        <v>0</v>
      </c>
      <c r="F36" s="12">
        <v>80000000</v>
      </c>
      <c r="G36" s="12">
        <v>0</v>
      </c>
      <c r="H36" s="12">
        <v>80000000</v>
      </c>
      <c r="I36" s="12">
        <v>0</v>
      </c>
      <c r="J36" s="12">
        <v>39078684</v>
      </c>
      <c r="K36" s="12">
        <v>38903124</v>
      </c>
      <c r="L36" s="12">
        <v>38903124</v>
      </c>
      <c r="M36" s="12">
        <v>38903124</v>
      </c>
      <c r="N36" s="14">
        <f t="shared" si="2"/>
        <v>0.48848354999999999</v>
      </c>
      <c r="O36" s="14">
        <f t="shared" si="3"/>
        <v>0.48628905</v>
      </c>
      <c r="P36" s="34"/>
      <c r="Q36" s="34"/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v>0</v>
      </c>
      <c r="F37" s="13">
        <v>721115000.00010002</v>
      </c>
      <c r="G37" s="12">
        <v>721115000.00010002</v>
      </c>
      <c r="H37" s="12">
        <v>0</v>
      </c>
      <c r="I37" s="13"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73" t="s">
        <v>23</v>
      </c>
      <c r="B39" s="73"/>
      <c r="C39" s="7">
        <f>+C40+C44</f>
        <v>10288298000</v>
      </c>
      <c r="D39" s="7">
        <f t="shared" ref="D39:M39" si="15">+D40+D44</f>
        <v>2205555000</v>
      </c>
      <c r="E39" s="7">
        <f t="shared" si="15"/>
        <v>2208455000</v>
      </c>
      <c r="F39" s="7">
        <f t="shared" si="15"/>
        <v>10285398000</v>
      </c>
      <c r="G39" s="7">
        <f t="shared" si="15"/>
        <v>0</v>
      </c>
      <c r="H39" s="7">
        <f t="shared" si="15"/>
        <v>8341741078.0200005</v>
      </c>
      <c r="I39" s="7">
        <f t="shared" si="15"/>
        <v>1943656921.9799995</v>
      </c>
      <c r="J39" s="7">
        <f t="shared" si="15"/>
        <v>7444755192.4499998</v>
      </c>
      <c r="K39" s="7">
        <f t="shared" si="15"/>
        <v>5938288469.3200006</v>
      </c>
      <c r="L39" s="7">
        <f t="shared" si="15"/>
        <v>5938099319.3200006</v>
      </c>
      <c r="M39" s="7">
        <f t="shared" si="15"/>
        <v>5938099319.3200006</v>
      </c>
      <c r="N39" s="8">
        <f t="shared" si="2"/>
        <v>0.72381790111087585</v>
      </c>
      <c r="O39" s="9">
        <f t="shared" si="3"/>
        <v>0.57735135473804711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50000000</v>
      </c>
      <c r="E40" s="17">
        <f t="shared" si="16"/>
        <v>50000000</v>
      </c>
      <c r="F40" s="18">
        <f t="shared" ref="F40:F84" si="17">+C40+D40-E40</f>
        <v>136931000</v>
      </c>
      <c r="G40" s="17">
        <f t="shared" ref="G40:H40" si="18">+G41</f>
        <v>0</v>
      </c>
      <c r="H40" s="17">
        <f t="shared" si="18"/>
        <v>0</v>
      </c>
      <c r="I40" s="18">
        <f t="shared" ref="I40:I84" si="19">+F40-G40-H40</f>
        <v>136931000</v>
      </c>
      <c r="J40" s="17">
        <f t="shared" ref="J40:M40" si="20">+J41</f>
        <v>0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50000000</v>
      </c>
      <c r="E41" s="17">
        <f t="shared" si="21"/>
        <v>50000000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0</v>
      </c>
      <c r="I41" s="18">
        <f t="shared" si="19"/>
        <v>136931000</v>
      </c>
      <c r="J41" s="17">
        <f t="shared" ref="J41:M41" si="23">SUM(J42:J43)</f>
        <v>0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0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222</v>
      </c>
      <c r="B42" s="11" t="s">
        <v>223</v>
      </c>
      <c r="C42" s="12">
        <v>15000000</v>
      </c>
      <c r="D42" s="12">
        <v>50000000</v>
      </c>
      <c r="E42" s="12">
        <v>0</v>
      </c>
      <c r="F42" s="12">
        <v>65000000</v>
      </c>
      <c r="G42" s="12">
        <v>0</v>
      </c>
      <c r="H42" s="12">
        <v>0</v>
      </c>
      <c r="I42" s="12">
        <v>65000000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0" t="s">
        <v>224</v>
      </c>
      <c r="B43" s="11" t="s">
        <v>225</v>
      </c>
      <c r="C43" s="12">
        <v>121931000</v>
      </c>
      <c r="D43" s="12">
        <v>0</v>
      </c>
      <c r="E43" s="12">
        <v>50000000</v>
      </c>
      <c r="F43" s="12">
        <v>71931000</v>
      </c>
      <c r="G43" s="12">
        <v>0</v>
      </c>
      <c r="H43" s="12">
        <v>0</v>
      </c>
      <c r="I43" s="12">
        <v>71931000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/>
      <c r="Q43" s="34"/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4">+D45+D53</f>
        <v>2155555000</v>
      </c>
      <c r="E44" s="17">
        <f t="shared" si="24"/>
        <v>2158455000</v>
      </c>
      <c r="F44" s="18">
        <f t="shared" si="17"/>
        <v>10148467000</v>
      </c>
      <c r="G44" s="17">
        <f t="shared" ref="G44:H44" si="25">+G45+G53</f>
        <v>0</v>
      </c>
      <c r="H44" s="17">
        <f t="shared" si="25"/>
        <v>8341741078.0200005</v>
      </c>
      <c r="I44" s="18">
        <f t="shared" si="19"/>
        <v>1806725921.9799995</v>
      </c>
      <c r="J44" s="17">
        <f t="shared" ref="J44:M44" si="26">+J45+J53</f>
        <v>7444755192.4499998</v>
      </c>
      <c r="K44" s="17">
        <f t="shared" si="26"/>
        <v>5938288469.3200006</v>
      </c>
      <c r="L44" s="17">
        <f t="shared" si="26"/>
        <v>5938099319.3200006</v>
      </c>
      <c r="M44" s="17">
        <f t="shared" si="26"/>
        <v>5938099319.3200006</v>
      </c>
      <c r="N44" s="19">
        <f t="shared" si="2"/>
        <v>0.73358421448776445</v>
      </c>
      <c r="O44" s="19">
        <f t="shared" si="3"/>
        <v>0.58514142769740496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7">SUM(D46:D52)</f>
        <v>854000000</v>
      </c>
      <c r="E45" s="17">
        <f t="shared" si="27"/>
        <v>15900000</v>
      </c>
      <c r="F45" s="18">
        <f>+C45+D45-E45</f>
        <v>978100000</v>
      </c>
      <c r="G45" s="17">
        <f t="shared" si="27"/>
        <v>0</v>
      </c>
      <c r="H45" s="17">
        <f t="shared" si="27"/>
        <v>322633991.88</v>
      </c>
      <c r="I45" s="18">
        <f t="shared" si="19"/>
        <v>655466008.12</v>
      </c>
      <c r="J45" s="17">
        <f t="shared" ref="J45" si="28">SUM(J46:J52)</f>
        <v>317952913.88</v>
      </c>
      <c r="K45" s="17">
        <f t="shared" ref="K45:M45" si="29">SUM(K46:K52)</f>
        <v>285586354.56</v>
      </c>
      <c r="L45" s="17">
        <f t="shared" si="29"/>
        <v>285586354.56</v>
      </c>
      <c r="M45" s="17">
        <f t="shared" si="29"/>
        <v>285586354.56</v>
      </c>
      <c r="N45" s="19">
        <f t="shared" si="2"/>
        <v>0.32507199047132196</v>
      </c>
      <c r="O45" s="19">
        <f t="shared" si="3"/>
        <v>0.29198073260402824</v>
      </c>
      <c r="P45" s="34"/>
      <c r="Q45" s="34"/>
      <c r="R45" s="34"/>
    </row>
    <row r="46" spans="1:22" ht="33.75" x14ac:dyDescent="0.25">
      <c r="A46" s="10" t="s">
        <v>226</v>
      </c>
      <c r="B46" s="11" t="s">
        <v>227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151900</v>
      </c>
      <c r="I46" s="12">
        <v>848100</v>
      </c>
      <c r="J46" s="12">
        <v>151900</v>
      </c>
      <c r="K46" s="12">
        <v>151900</v>
      </c>
      <c r="L46" s="12">
        <v>151900</v>
      </c>
      <c r="M46" s="12">
        <v>151900</v>
      </c>
      <c r="N46" s="14">
        <f t="shared" si="2"/>
        <v>0.15190000000000001</v>
      </c>
      <c r="O46" s="14">
        <f t="shared" si="3"/>
        <v>0.15190000000000001</v>
      </c>
      <c r="P46" s="34"/>
      <c r="Q46" s="34"/>
      <c r="R46" s="34"/>
    </row>
    <row r="47" spans="1:22" x14ac:dyDescent="0.25">
      <c r="A47" s="10" t="s">
        <v>228</v>
      </c>
      <c r="B47" s="11" t="s">
        <v>229</v>
      </c>
      <c r="C47" s="12">
        <v>20000000</v>
      </c>
      <c r="D47" s="12">
        <v>0</v>
      </c>
      <c r="E47" s="12">
        <v>7000000</v>
      </c>
      <c r="F47" s="12">
        <v>13000000</v>
      </c>
      <c r="G47" s="12">
        <v>0</v>
      </c>
      <c r="H47" s="12">
        <v>12948127.32</v>
      </c>
      <c r="I47" s="12">
        <v>51872.68</v>
      </c>
      <c r="J47" s="12">
        <v>12948127.32</v>
      </c>
      <c r="K47" s="12">
        <v>0</v>
      </c>
      <c r="L47" s="12">
        <v>0</v>
      </c>
      <c r="M47" s="12">
        <v>0</v>
      </c>
      <c r="N47" s="14">
        <f t="shared" si="2"/>
        <v>0.99600979384615385</v>
      </c>
      <c r="O47" s="14">
        <f t="shared" si="3"/>
        <v>0</v>
      </c>
      <c r="P47" s="34"/>
      <c r="Q47" s="34"/>
      <c r="R47" s="34"/>
    </row>
    <row r="48" spans="1:22" ht="22.5" x14ac:dyDescent="0.25">
      <c r="A48" s="10" t="s">
        <v>230</v>
      </c>
      <c r="B48" s="11" t="s">
        <v>231</v>
      </c>
      <c r="C48" s="12">
        <v>30000000</v>
      </c>
      <c r="D48" s="12">
        <v>0</v>
      </c>
      <c r="E48" s="12">
        <v>5900000</v>
      </c>
      <c r="F48" s="12">
        <v>24100000</v>
      </c>
      <c r="G48" s="12">
        <v>0</v>
      </c>
      <c r="H48" s="12">
        <v>23703134</v>
      </c>
      <c r="I48" s="12">
        <v>396866</v>
      </c>
      <c r="J48" s="12">
        <v>23703134</v>
      </c>
      <c r="K48" s="12">
        <v>23703134</v>
      </c>
      <c r="L48" s="12">
        <v>23703134</v>
      </c>
      <c r="M48" s="12"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/>
      <c r="R48" s="34"/>
    </row>
    <row r="49" spans="1:18" ht="22.5" x14ac:dyDescent="0.25">
      <c r="A49" s="10" t="s">
        <v>232</v>
      </c>
      <c r="B49" s="11" t="s">
        <v>233</v>
      </c>
      <c r="C49" s="12">
        <v>26000000</v>
      </c>
      <c r="D49" s="12">
        <v>4000000</v>
      </c>
      <c r="E49" s="12">
        <v>0</v>
      </c>
      <c r="F49" s="12">
        <v>30000000</v>
      </c>
      <c r="G49" s="12">
        <v>0</v>
      </c>
      <c r="H49" s="12">
        <v>29681078</v>
      </c>
      <c r="I49" s="12">
        <v>318922</v>
      </c>
      <c r="J49" s="12">
        <v>25000000</v>
      </c>
      <c r="K49" s="12">
        <v>5581568</v>
      </c>
      <c r="L49" s="12">
        <v>5581568</v>
      </c>
      <c r="M49" s="12">
        <v>5581568</v>
      </c>
      <c r="N49" s="14">
        <f t="shared" si="2"/>
        <v>0.83333333333333337</v>
      </c>
      <c r="O49" s="14">
        <f t="shared" si="3"/>
        <v>0.18605226666666666</v>
      </c>
      <c r="P49" s="34"/>
      <c r="Q49" s="34"/>
      <c r="R49" s="34"/>
    </row>
    <row r="50" spans="1:18" s="20" customFormat="1" ht="11.25" x14ac:dyDescent="0.25">
      <c r="A50" s="10" t="s">
        <v>234</v>
      </c>
      <c r="B50" s="11" t="s">
        <v>235</v>
      </c>
      <c r="C50" s="12">
        <v>5000000</v>
      </c>
      <c r="D50" s="12">
        <v>0</v>
      </c>
      <c r="E50" s="12">
        <v>3000000</v>
      </c>
      <c r="F50" s="12">
        <v>2000000</v>
      </c>
      <c r="G50" s="12">
        <v>0</v>
      </c>
      <c r="H50" s="12">
        <v>755700</v>
      </c>
      <c r="I50" s="12">
        <v>1244300</v>
      </c>
      <c r="J50" s="12">
        <v>755700</v>
      </c>
      <c r="K50" s="12">
        <v>755700</v>
      </c>
      <c r="L50" s="12">
        <v>755700</v>
      </c>
      <c r="M50" s="12">
        <v>755700</v>
      </c>
      <c r="N50" s="14">
        <f t="shared" si="2"/>
        <v>0.37785000000000002</v>
      </c>
      <c r="O50" s="14">
        <f t="shared" si="3"/>
        <v>0.37785000000000002</v>
      </c>
      <c r="P50" s="34"/>
      <c r="Q50" s="34"/>
      <c r="R50" s="34"/>
    </row>
    <row r="51" spans="1:18" s="20" customFormat="1" ht="22.5" x14ac:dyDescent="0.25">
      <c r="A51" s="10" t="s">
        <v>236</v>
      </c>
      <c r="B51" s="11" t="s">
        <v>223</v>
      </c>
      <c r="C51" s="12">
        <v>58000000</v>
      </c>
      <c r="D51" s="12">
        <v>0</v>
      </c>
      <c r="E51" s="12">
        <v>0</v>
      </c>
      <c r="F51" s="12">
        <v>58000000</v>
      </c>
      <c r="G51" s="12">
        <v>0</v>
      </c>
      <c r="H51" s="12">
        <v>55394052.560000002</v>
      </c>
      <c r="I51" s="12">
        <v>2605947.44</v>
      </c>
      <c r="J51" s="12">
        <v>55394052.560000002</v>
      </c>
      <c r="K51" s="12">
        <v>55394052.560000002</v>
      </c>
      <c r="L51" s="12">
        <v>55394052.560000002</v>
      </c>
      <c r="M51" s="12"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/>
      <c r="R51" s="34"/>
    </row>
    <row r="52" spans="1:18" s="20" customFormat="1" ht="22.5" x14ac:dyDescent="0.25">
      <c r="A52" s="10" t="s">
        <v>237</v>
      </c>
      <c r="B52" s="11" t="s">
        <v>238</v>
      </c>
      <c r="C52" s="12">
        <v>0</v>
      </c>
      <c r="D52" s="12">
        <v>850000000</v>
      </c>
      <c r="E52" s="12">
        <v>0</v>
      </c>
      <c r="F52" s="12">
        <v>850000000</v>
      </c>
      <c r="G52" s="12">
        <v>0</v>
      </c>
      <c r="H52" s="12">
        <v>200000000</v>
      </c>
      <c r="I52" s="12">
        <v>650000000</v>
      </c>
      <c r="J52" s="12">
        <v>200000000</v>
      </c>
      <c r="K52" s="12">
        <v>200000000</v>
      </c>
      <c r="L52" s="12">
        <v>200000000</v>
      </c>
      <c r="M52" s="12">
        <v>200000000</v>
      </c>
      <c r="N52" s="14">
        <f t="shared" si="2"/>
        <v>0.23529411764705882</v>
      </c>
      <c r="O52" s="14">
        <f t="shared" si="3"/>
        <v>0.23529411764705882</v>
      </c>
      <c r="P52" s="34"/>
      <c r="Q52" s="34"/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0">SUM(D54:D73)</f>
        <v>1301555000</v>
      </c>
      <c r="E53" s="17">
        <f t="shared" si="30"/>
        <v>2142555000</v>
      </c>
      <c r="F53" s="18">
        <f t="shared" si="17"/>
        <v>9170367000</v>
      </c>
      <c r="G53" s="17">
        <f t="shared" ref="G53:H53" si="31">SUM(G54:G73)</f>
        <v>0</v>
      </c>
      <c r="H53" s="17">
        <f t="shared" si="31"/>
        <v>8019107086.1400003</v>
      </c>
      <c r="I53" s="18">
        <f t="shared" si="19"/>
        <v>1151259913.8599997</v>
      </c>
      <c r="J53" s="17">
        <f t="shared" ref="J53:M53" si="32">SUM(J54:J73)</f>
        <v>7126802278.5699997</v>
      </c>
      <c r="K53" s="17">
        <f t="shared" si="32"/>
        <v>5652702114.7600002</v>
      </c>
      <c r="L53" s="17">
        <f t="shared" si="32"/>
        <v>5652512964.7600002</v>
      </c>
      <c r="M53" s="17">
        <f t="shared" si="32"/>
        <v>5652512964.7600002</v>
      </c>
      <c r="N53" s="19">
        <f t="shared" si="2"/>
        <v>0.77715562295053187</v>
      </c>
      <c r="O53" s="19">
        <f t="shared" si="3"/>
        <v>0.61640958478106711</v>
      </c>
      <c r="P53" s="34"/>
      <c r="Q53" s="34"/>
      <c r="R53" s="34"/>
    </row>
    <row r="54" spans="1:18" s="20" customFormat="1" ht="22.5" x14ac:dyDescent="0.25">
      <c r="A54" s="10" t="s">
        <v>239</v>
      </c>
      <c r="B54" s="11" t="s">
        <v>240</v>
      </c>
      <c r="C54" s="12">
        <v>40000000</v>
      </c>
      <c r="D54" s="12">
        <v>0</v>
      </c>
      <c r="E54" s="12">
        <v>30000000</v>
      </c>
      <c r="F54" s="12">
        <v>10000000</v>
      </c>
      <c r="G54" s="12">
        <v>0</v>
      </c>
      <c r="H54" s="12">
        <v>1715372</v>
      </c>
      <c r="I54" s="12">
        <v>8284628</v>
      </c>
      <c r="J54" s="12">
        <v>1715372</v>
      </c>
      <c r="K54" s="12">
        <v>1715372</v>
      </c>
      <c r="L54" s="12">
        <v>1715372</v>
      </c>
      <c r="M54" s="12">
        <v>1715372</v>
      </c>
      <c r="N54" s="14">
        <f t="shared" si="2"/>
        <v>0.1715372</v>
      </c>
      <c r="O54" s="14">
        <f t="shared" si="3"/>
        <v>0.1715372</v>
      </c>
      <c r="P54" s="34"/>
      <c r="Q54" s="34"/>
      <c r="R54" s="34"/>
    </row>
    <row r="55" spans="1:18" s="20" customFormat="1" ht="11.25" x14ac:dyDescent="0.25">
      <c r="A55" s="10" t="s">
        <v>241</v>
      </c>
      <c r="B55" s="11" t="s">
        <v>242</v>
      </c>
      <c r="C55" s="12">
        <v>1249000000</v>
      </c>
      <c r="D55" s="12">
        <v>0</v>
      </c>
      <c r="E55" s="12">
        <v>543000000</v>
      </c>
      <c r="F55" s="12">
        <v>706000000</v>
      </c>
      <c r="G55" s="12">
        <v>0</v>
      </c>
      <c r="H55" s="12">
        <v>694759031</v>
      </c>
      <c r="I55" s="12">
        <v>11240969</v>
      </c>
      <c r="J55" s="12">
        <v>259909031</v>
      </c>
      <c r="K55" s="12">
        <v>157207752</v>
      </c>
      <c r="L55" s="12">
        <v>157207752</v>
      </c>
      <c r="M55" s="12">
        <v>157207752</v>
      </c>
      <c r="N55" s="14">
        <f t="shared" si="2"/>
        <v>0.3681431033994334</v>
      </c>
      <c r="O55" s="14">
        <f t="shared" si="3"/>
        <v>0.22267386968838526</v>
      </c>
      <c r="P55" s="34"/>
      <c r="Q55" s="34"/>
      <c r="R55" s="34"/>
    </row>
    <row r="56" spans="1:18" s="20" customFormat="1" ht="11.25" x14ac:dyDescent="0.25">
      <c r="A56" s="10" t="s">
        <v>243</v>
      </c>
      <c r="B56" s="11" t="s">
        <v>244</v>
      </c>
      <c r="C56" s="12">
        <v>26000000</v>
      </c>
      <c r="D56" s="12">
        <v>0</v>
      </c>
      <c r="E56" s="12">
        <v>0</v>
      </c>
      <c r="F56" s="12">
        <v>26000000</v>
      </c>
      <c r="G56" s="12">
        <v>0</v>
      </c>
      <c r="H56" s="12">
        <v>25561600</v>
      </c>
      <c r="I56" s="12">
        <v>438400</v>
      </c>
      <c r="J56" s="12">
        <v>25561600</v>
      </c>
      <c r="K56" s="12">
        <v>3098700</v>
      </c>
      <c r="L56" s="12">
        <v>3098700</v>
      </c>
      <c r="M56" s="12">
        <v>3098700</v>
      </c>
      <c r="N56" s="14">
        <f t="shared" si="2"/>
        <v>0.98313846153846152</v>
      </c>
      <c r="O56" s="14">
        <f t="shared" si="3"/>
        <v>0.11918076923076923</v>
      </c>
      <c r="P56" s="34"/>
      <c r="Q56" s="34"/>
      <c r="R56" s="34"/>
    </row>
    <row r="57" spans="1:18" s="20" customFormat="1" ht="22.5" x14ac:dyDescent="0.25">
      <c r="A57" s="10" t="s">
        <v>245</v>
      </c>
      <c r="B57" s="11" t="s">
        <v>246</v>
      </c>
      <c r="C57" s="12">
        <v>85000000</v>
      </c>
      <c r="D57" s="12">
        <v>5000000</v>
      </c>
      <c r="E57" s="12">
        <v>0</v>
      </c>
      <c r="F57" s="12">
        <v>90000000</v>
      </c>
      <c r="G57" s="12">
        <v>0</v>
      </c>
      <c r="H57" s="12">
        <v>86000000</v>
      </c>
      <c r="I57" s="12">
        <v>4000000</v>
      </c>
      <c r="J57" s="12">
        <v>38333556</v>
      </c>
      <c r="K57" s="12">
        <v>38333556</v>
      </c>
      <c r="L57" s="12">
        <v>38222365</v>
      </c>
      <c r="M57" s="12">
        <v>38222365</v>
      </c>
      <c r="N57" s="14">
        <f t="shared" si="2"/>
        <v>0.42592839999999998</v>
      </c>
      <c r="O57" s="14">
        <f t="shared" si="3"/>
        <v>0.42592839999999998</v>
      </c>
      <c r="P57" s="34"/>
      <c r="Q57" s="34"/>
      <c r="R57" s="34"/>
    </row>
    <row r="58" spans="1:18" s="20" customFormat="1" ht="11.25" x14ac:dyDescent="0.25">
      <c r="A58" s="10" t="s">
        <v>247</v>
      </c>
      <c r="B58" s="11" t="s">
        <v>248</v>
      </c>
      <c r="C58" s="12">
        <v>110000000</v>
      </c>
      <c r="D58" s="12">
        <v>228000000</v>
      </c>
      <c r="E58" s="12">
        <v>0</v>
      </c>
      <c r="F58" s="12">
        <v>338000000</v>
      </c>
      <c r="G58" s="12">
        <v>0</v>
      </c>
      <c r="H58" s="12">
        <v>37312239</v>
      </c>
      <c r="I58" s="12">
        <v>300687761</v>
      </c>
      <c r="J58" s="12">
        <v>37312239</v>
      </c>
      <c r="K58" s="12">
        <v>36983751</v>
      </c>
      <c r="L58" s="12">
        <v>36983751</v>
      </c>
      <c r="M58" s="12">
        <v>36983751</v>
      </c>
      <c r="N58" s="14">
        <f t="shared" si="2"/>
        <v>0.11039123964497041</v>
      </c>
      <c r="O58" s="14">
        <f t="shared" si="3"/>
        <v>0.10941938165680473</v>
      </c>
      <c r="P58" s="34"/>
      <c r="Q58" s="34"/>
      <c r="R58" s="34"/>
    </row>
    <row r="59" spans="1:18" s="20" customFormat="1" ht="11.25" x14ac:dyDescent="0.25">
      <c r="A59" s="10" t="s">
        <v>249</v>
      </c>
      <c r="B59" s="11" t="s">
        <v>250</v>
      </c>
      <c r="C59" s="12">
        <v>4433000000</v>
      </c>
      <c r="D59" s="12">
        <v>0</v>
      </c>
      <c r="E59" s="12">
        <v>102000000</v>
      </c>
      <c r="F59" s="12">
        <v>4331000000</v>
      </c>
      <c r="G59" s="12">
        <v>0</v>
      </c>
      <c r="H59" s="12">
        <v>4106881918</v>
      </c>
      <c r="I59" s="12">
        <v>224118082</v>
      </c>
      <c r="J59" s="12">
        <v>4106881918</v>
      </c>
      <c r="K59" s="12">
        <v>4091689913</v>
      </c>
      <c r="L59" s="12">
        <v>4091689913</v>
      </c>
      <c r="M59" s="12">
        <v>4091689913</v>
      </c>
      <c r="N59" s="14">
        <f t="shared" si="2"/>
        <v>0.94825257861925649</v>
      </c>
      <c r="O59" s="14">
        <f t="shared" si="3"/>
        <v>0.94474484253059343</v>
      </c>
      <c r="P59" s="34"/>
      <c r="Q59" s="34"/>
      <c r="R59" s="34"/>
    </row>
    <row r="60" spans="1:18" s="20" customFormat="1" ht="11.25" x14ac:dyDescent="0.25">
      <c r="A60" s="10" t="s">
        <v>251</v>
      </c>
      <c r="B60" s="11" t="s">
        <v>252</v>
      </c>
      <c r="C60" s="12">
        <v>0</v>
      </c>
      <c r="D60" s="12">
        <v>751500000</v>
      </c>
      <c r="E60" s="12">
        <v>0</v>
      </c>
      <c r="F60" s="12">
        <v>751500000</v>
      </c>
      <c r="G60" s="12">
        <v>0</v>
      </c>
      <c r="H60" s="12">
        <v>726003333</v>
      </c>
      <c r="I60" s="12">
        <v>25496667</v>
      </c>
      <c r="J60" s="12">
        <v>686003333</v>
      </c>
      <c r="K60" s="12">
        <v>358833333</v>
      </c>
      <c r="L60" s="12">
        <v>358833333</v>
      </c>
      <c r="M60" s="12">
        <v>358833333</v>
      </c>
      <c r="N60" s="14">
        <f t="shared" si="2"/>
        <v>0.91284541982701262</v>
      </c>
      <c r="O60" s="14">
        <f t="shared" si="3"/>
        <v>0.47748946506986029</v>
      </c>
      <c r="P60" s="34"/>
      <c r="Q60" s="34"/>
      <c r="R60" s="34"/>
    </row>
    <row r="61" spans="1:18" s="20" customFormat="1" ht="22.5" x14ac:dyDescent="0.25">
      <c r="A61" s="10" t="s">
        <v>253</v>
      </c>
      <c r="B61" s="11" t="s">
        <v>254</v>
      </c>
      <c r="C61" s="12">
        <v>1388367000</v>
      </c>
      <c r="D61" s="12">
        <v>0</v>
      </c>
      <c r="E61" s="12">
        <v>859500000</v>
      </c>
      <c r="F61" s="12">
        <v>528867000</v>
      </c>
      <c r="G61" s="12">
        <v>0</v>
      </c>
      <c r="H61" s="12">
        <v>484077447</v>
      </c>
      <c r="I61" s="12">
        <v>44789553</v>
      </c>
      <c r="J61" s="12">
        <v>476577447</v>
      </c>
      <c r="K61" s="12">
        <v>266888543</v>
      </c>
      <c r="L61" s="12">
        <v>266888543</v>
      </c>
      <c r="M61" s="12">
        <v>266888543</v>
      </c>
      <c r="N61" s="14">
        <f t="shared" si="2"/>
        <v>0.90112910618359621</v>
      </c>
      <c r="O61" s="14">
        <f t="shared" si="3"/>
        <v>0.50464208014491352</v>
      </c>
      <c r="P61" s="34"/>
      <c r="Q61" s="34"/>
      <c r="R61" s="34"/>
    </row>
    <row r="62" spans="1:18" s="20" customFormat="1" ht="22.5" x14ac:dyDescent="0.25">
      <c r="A62" s="10" t="s">
        <v>255</v>
      </c>
      <c r="B62" s="11" t="s">
        <v>256</v>
      </c>
      <c r="C62" s="12">
        <v>131000000</v>
      </c>
      <c r="D62" s="12">
        <v>66000000</v>
      </c>
      <c r="E62" s="12">
        <v>0</v>
      </c>
      <c r="F62" s="12">
        <v>197000000</v>
      </c>
      <c r="G62" s="12">
        <v>0</v>
      </c>
      <c r="H62" s="12">
        <v>94926414.599999994</v>
      </c>
      <c r="I62" s="12">
        <v>102073585.40000001</v>
      </c>
      <c r="J62" s="12">
        <v>78281135.030000001</v>
      </c>
      <c r="K62" s="12">
        <v>49126136.630000003</v>
      </c>
      <c r="L62" s="12">
        <v>49126136.630000003</v>
      </c>
      <c r="M62" s="12">
        <v>49126136.630000003</v>
      </c>
      <c r="N62" s="14">
        <f t="shared" si="2"/>
        <v>0.39736616766497462</v>
      </c>
      <c r="O62" s="14">
        <f t="shared" si="3"/>
        <v>0.24937125192893403</v>
      </c>
      <c r="P62" s="34"/>
      <c r="Q62" s="34"/>
      <c r="R62" s="34"/>
    </row>
    <row r="63" spans="1:18" s="20" customFormat="1" ht="11.25" x14ac:dyDescent="0.25">
      <c r="A63" s="10" t="s">
        <v>257</v>
      </c>
      <c r="B63" s="11" t="s">
        <v>258</v>
      </c>
      <c r="C63" s="12">
        <v>424000000</v>
      </c>
      <c r="D63" s="12">
        <v>95000000</v>
      </c>
      <c r="E63" s="12">
        <v>56000000</v>
      </c>
      <c r="F63" s="12">
        <v>463000000</v>
      </c>
      <c r="G63" s="12">
        <v>0</v>
      </c>
      <c r="H63" s="12">
        <v>411211213.24000001</v>
      </c>
      <c r="I63" s="12">
        <v>51788786.759999998</v>
      </c>
      <c r="J63" s="12">
        <v>411211213.24000001</v>
      </c>
      <c r="K63" s="12">
        <v>209168678.21000001</v>
      </c>
      <c r="L63" s="12">
        <v>209168678.21000001</v>
      </c>
      <c r="M63" s="12">
        <v>209168678.21000001</v>
      </c>
      <c r="N63" s="14">
        <f t="shared" si="2"/>
        <v>0.88814516898488127</v>
      </c>
      <c r="O63" s="14">
        <f t="shared" si="3"/>
        <v>0.45176820347732183</v>
      </c>
      <c r="P63" s="34"/>
      <c r="Q63" s="34"/>
      <c r="R63" s="34"/>
    </row>
    <row r="64" spans="1:18" s="20" customFormat="1" ht="22.5" x14ac:dyDescent="0.25">
      <c r="A64" s="10" t="s">
        <v>259</v>
      </c>
      <c r="B64" s="11" t="s">
        <v>260</v>
      </c>
      <c r="C64" s="12">
        <v>460000000</v>
      </c>
      <c r="D64" s="12">
        <v>0</v>
      </c>
      <c r="E64" s="12">
        <v>94000000</v>
      </c>
      <c r="F64" s="12">
        <v>366000000</v>
      </c>
      <c r="G64" s="12">
        <v>0</v>
      </c>
      <c r="H64" s="12">
        <v>277154458.30000001</v>
      </c>
      <c r="I64" s="12">
        <v>88845541.700000003</v>
      </c>
      <c r="J64" s="12">
        <v>277154458.30000001</v>
      </c>
      <c r="K64" s="12">
        <v>136129358.91999999</v>
      </c>
      <c r="L64" s="12">
        <v>136129358.91999999</v>
      </c>
      <c r="M64" s="12">
        <v>136129358.91999999</v>
      </c>
      <c r="N64" s="14">
        <f t="shared" si="2"/>
        <v>0.75725261830601098</v>
      </c>
      <c r="O64" s="14">
        <f t="shared" si="3"/>
        <v>0.37193813912568302</v>
      </c>
      <c r="P64" s="34"/>
      <c r="Q64" s="34"/>
      <c r="R64" s="34"/>
    </row>
    <row r="65" spans="1:22" s="20" customFormat="1" ht="33.75" x14ac:dyDescent="0.25">
      <c r="A65" s="10" t="s">
        <v>261</v>
      </c>
      <c r="B65" s="11" t="s">
        <v>262</v>
      </c>
      <c r="C65" s="12">
        <v>31000000</v>
      </c>
      <c r="D65" s="12">
        <v>0</v>
      </c>
      <c r="E65" s="12">
        <v>0</v>
      </c>
      <c r="F65" s="12">
        <v>31000000</v>
      </c>
      <c r="G65" s="12">
        <v>0</v>
      </c>
      <c r="H65" s="12">
        <v>28725000</v>
      </c>
      <c r="I65" s="12">
        <v>2275000</v>
      </c>
      <c r="J65" s="12">
        <v>28725000</v>
      </c>
      <c r="K65" s="12">
        <v>3600600</v>
      </c>
      <c r="L65" s="12">
        <v>3600600</v>
      </c>
      <c r="M65" s="12">
        <v>3600600</v>
      </c>
      <c r="N65" s="14">
        <f t="shared" si="2"/>
        <v>0.92661290322580647</v>
      </c>
      <c r="O65" s="14">
        <f t="shared" si="3"/>
        <v>0.11614838709677419</v>
      </c>
      <c r="P65" s="34"/>
      <c r="Q65" s="34"/>
      <c r="R65" s="34"/>
    </row>
    <row r="66" spans="1:22" x14ac:dyDescent="0.25">
      <c r="A66" s="10" t="s">
        <v>263</v>
      </c>
      <c r="B66" s="11" t="s">
        <v>264</v>
      </c>
      <c r="C66" s="12">
        <v>213000000</v>
      </c>
      <c r="D66" s="12">
        <v>18055000</v>
      </c>
      <c r="E66" s="12">
        <v>0</v>
      </c>
      <c r="F66" s="12">
        <v>231055000</v>
      </c>
      <c r="G66" s="12">
        <v>0</v>
      </c>
      <c r="H66" s="12">
        <v>219204200</v>
      </c>
      <c r="I66" s="12">
        <v>11850800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2"/>
        <v>0</v>
      </c>
      <c r="O66" s="14">
        <f t="shared" si="3"/>
        <v>0</v>
      </c>
      <c r="P66" s="34"/>
      <c r="Q66" s="34"/>
      <c r="R66" s="34"/>
    </row>
    <row r="67" spans="1:22" ht="22.5" x14ac:dyDescent="0.25">
      <c r="A67" s="10" t="s">
        <v>265</v>
      </c>
      <c r="B67" s="11" t="s">
        <v>266</v>
      </c>
      <c r="C67" s="12">
        <v>17000000</v>
      </c>
      <c r="D67" s="12">
        <v>138000000</v>
      </c>
      <c r="E67" s="12">
        <v>0</v>
      </c>
      <c r="F67" s="12">
        <v>155000000</v>
      </c>
      <c r="G67" s="12">
        <v>0</v>
      </c>
      <c r="H67" s="12">
        <v>40045000</v>
      </c>
      <c r="I67" s="12">
        <v>114955000</v>
      </c>
      <c r="J67" s="12">
        <v>40045000</v>
      </c>
      <c r="K67" s="12">
        <v>0</v>
      </c>
      <c r="L67" s="12">
        <v>0</v>
      </c>
      <c r="M67" s="12">
        <v>0</v>
      </c>
      <c r="N67" s="14">
        <f t="shared" si="2"/>
        <v>0.2583548387096774</v>
      </c>
      <c r="O67" s="14">
        <f t="shared" si="3"/>
        <v>0</v>
      </c>
      <c r="P67" s="34"/>
      <c r="Q67" s="34"/>
      <c r="R67" s="34"/>
    </row>
    <row r="68" spans="1:22" ht="33.75" x14ac:dyDescent="0.25">
      <c r="A68" s="10" t="s">
        <v>267</v>
      </c>
      <c r="B68" s="11" t="s">
        <v>268</v>
      </c>
      <c r="C68" s="12">
        <v>30000000</v>
      </c>
      <c r="D68" s="12">
        <v>0</v>
      </c>
      <c r="E68" s="12">
        <v>0</v>
      </c>
      <c r="F68" s="12">
        <v>30000000</v>
      </c>
      <c r="G68" s="12">
        <v>0</v>
      </c>
      <c r="H68" s="12">
        <v>9000000</v>
      </c>
      <c r="I68" s="12">
        <v>21000000</v>
      </c>
      <c r="J68" s="12">
        <v>1099254</v>
      </c>
      <c r="K68" s="12">
        <v>1099254</v>
      </c>
      <c r="L68" s="12">
        <v>1021295</v>
      </c>
      <c r="M68" s="12">
        <v>1021295</v>
      </c>
      <c r="N68" s="14">
        <f t="shared" si="2"/>
        <v>3.6641800000000002E-2</v>
      </c>
      <c r="O68" s="14">
        <f t="shared" si="3"/>
        <v>3.6641800000000002E-2</v>
      </c>
      <c r="P68" s="34"/>
      <c r="Q68" s="34"/>
      <c r="R68" s="34"/>
    </row>
    <row r="69" spans="1:22" ht="22.5" x14ac:dyDescent="0.25">
      <c r="A69" s="10" t="s">
        <v>269</v>
      </c>
      <c r="B69" s="11" t="s">
        <v>270</v>
      </c>
      <c r="C69" s="12">
        <v>814000000</v>
      </c>
      <c r="D69" s="12">
        <v>0</v>
      </c>
      <c r="E69" s="12">
        <v>58055000</v>
      </c>
      <c r="F69" s="12">
        <v>755945000</v>
      </c>
      <c r="G69" s="12">
        <v>0</v>
      </c>
      <c r="H69" s="12">
        <v>617680000</v>
      </c>
      <c r="I69" s="12">
        <v>138265000</v>
      </c>
      <c r="J69" s="12">
        <v>617680000</v>
      </c>
      <c r="K69" s="12">
        <v>258515445</v>
      </c>
      <c r="L69" s="12">
        <v>258515445</v>
      </c>
      <c r="M69" s="12">
        <v>258515445</v>
      </c>
      <c r="N69" s="14">
        <f t="shared" si="2"/>
        <v>0.81709648188690975</v>
      </c>
      <c r="O69" s="14">
        <f t="shared" si="3"/>
        <v>0.34197652607001833</v>
      </c>
      <c r="P69" s="34"/>
      <c r="Q69" s="34"/>
      <c r="R69" s="34"/>
    </row>
    <row r="70" spans="1:22" x14ac:dyDescent="0.25">
      <c r="A70" s="10" t="s">
        <v>100</v>
      </c>
      <c r="B70" s="11" t="s">
        <v>101</v>
      </c>
      <c r="C70" s="12">
        <v>560000000</v>
      </c>
      <c r="D70" s="12">
        <v>0</v>
      </c>
      <c r="E70" s="12">
        <v>400000000</v>
      </c>
      <c r="F70" s="12">
        <v>160000000</v>
      </c>
      <c r="G70" s="12">
        <v>0</v>
      </c>
      <c r="H70" s="12">
        <v>158849860</v>
      </c>
      <c r="I70" s="12">
        <v>1150140</v>
      </c>
      <c r="J70" s="12">
        <v>40311722</v>
      </c>
      <c r="K70" s="12">
        <v>40311722</v>
      </c>
      <c r="L70" s="12">
        <v>40311722</v>
      </c>
      <c r="M70" s="12">
        <v>40311722</v>
      </c>
      <c r="N70" s="14">
        <f t="shared" si="2"/>
        <v>0.25194826250000002</v>
      </c>
      <c r="O70" s="14">
        <f t="shared" si="3"/>
        <v>0.25194826250000002</v>
      </c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73" t="s">
        <v>24</v>
      </c>
      <c r="B74" s="73"/>
      <c r="C74" s="7">
        <f>SUM(C75:C78)</f>
        <v>3687268000</v>
      </c>
      <c r="D74" s="7">
        <f>SUM(D75:D78)</f>
        <v>0</v>
      </c>
      <c r="E74" s="7">
        <f t="shared" ref="E74" si="33">SUM(E75:E78)</f>
        <v>0</v>
      </c>
      <c r="F74" s="7">
        <f>SUM(F75:F78)</f>
        <v>3687268000.00001</v>
      </c>
      <c r="G74" s="7">
        <f t="shared" ref="G74:M74" si="34">SUM(G75:G78)</f>
        <v>2435000000.00001</v>
      </c>
      <c r="H74" s="7">
        <f t="shared" si="34"/>
        <v>104374000</v>
      </c>
      <c r="I74" s="7">
        <f t="shared" si="34"/>
        <v>1147894000</v>
      </c>
      <c r="J74" s="7">
        <f t="shared" si="34"/>
        <v>41234241</v>
      </c>
      <c r="K74" s="7">
        <f t="shared" si="34"/>
        <v>40939179</v>
      </c>
      <c r="L74" s="7">
        <f t="shared" si="34"/>
        <v>40939179</v>
      </c>
      <c r="M74" s="7">
        <f t="shared" si="34"/>
        <v>40939179</v>
      </c>
      <c r="N74" s="8">
        <f t="shared" si="2"/>
        <v>1.1182870623995839E-2</v>
      </c>
      <c r="O74" s="9">
        <f t="shared" si="3"/>
        <v>1.1102848775841596E-2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v>0</v>
      </c>
      <c r="F75" s="30">
        <v>2435000000.00001</v>
      </c>
      <c r="G75" s="29">
        <v>2435000000.00001</v>
      </c>
      <c r="H75" s="29">
        <v>0</v>
      </c>
      <c r="I75" s="30">
        <v>0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v>74374000</v>
      </c>
      <c r="D76" s="12">
        <v>0</v>
      </c>
      <c r="E76" s="12">
        <v>0</v>
      </c>
      <c r="F76" s="12">
        <v>74374000</v>
      </c>
      <c r="G76" s="12">
        <v>0</v>
      </c>
      <c r="H76" s="12">
        <v>74374000</v>
      </c>
      <c r="I76" s="12">
        <v>0</v>
      </c>
      <c r="J76" s="12">
        <v>41234241</v>
      </c>
      <c r="K76" s="12">
        <v>40939179</v>
      </c>
      <c r="L76" s="12">
        <v>40939179</v>
      </c>
      <c r="M76" s="12">
        <v>40939179</v>
      </c>
      <c r="N76" s="14">
        <f t="shared" si="2"/>
        <v>0.55441741737704031</v>
      </c>
      <c r="O76" s="14">
        <f t="shared" si="3"/>
        <v>0.55045014386748059</v>
      </c>
      <c r="P76" s="34"/>
      <c r="Q76" s="34"/>
      <c r="R76" s="34"/>
    </row>
    <row r="77" spans="1:22" ht="22.5" x14ac:dyDescent="0.25">
      <c r="A77" s="10" t="s">
        <v>119</v>
      </c>
      <c r="B77" s="11" t="s">
        <v>121</v>
      </c>
      <c r="C77" s="12">
        <v>30000000</v>
      </c>
      <c r="D77" s="12">
        <v>0</v>
      </c>
      <c r="E77" s="12">
        <v>0</v>
      </c>
      <c r="F77" s="12">
        <v>30000000</v>
      </c>
      <c r="G77" s="12">
        <v>0</v>
      </c>
      <c r="H77" s="12">
        <v>30000000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v>1147894000</v>
      </c>
      <c r="G78" s="12">
        <v>0</v>
      </c>
      <c r="H78" s="12">
        <v>0</v>
      </c>
      <c r="I78" s="13"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/>
      <c r="R78" s="34"/>
    </row>
    <row r="79" spans="1:22" s="3" customFormat="1" x14ac:dyDescent="0.25">
      <c r="A79" s="73" t="s">
        <v>25</v>
      </c>
      <c r="B79" s="73"/>
      <c r="C79" s="7">
        <f>+C80+C84</f>
        <v>67671000</v>
      </c>
      <c r="D79" s="7">
        <f t="shared" ref="D79:M79" si="35">+D80+D84</f>
        <v>3400000</v>
      </c>
      <c r="E79" s="7">
        <f t="shared" si="35"/>
        <v>500000</v>
      </c>
      <c r="F79" s="7">
        <f t="shared" si="35"/>
        <v>70571000</v>
      </c>
      <c r="G79" s="7">
        <f t="shared" si="35"/>
        <v>0</v>
      </c>
      <c r="H79" s="7">
        <f t="shared" si="35"/>
        <v>12238000</v>
      </c>
      <c r="I79" s="7">
        <f t="shared" si="35"/>
        <v>58333000</v>
      </c>
      <c r="J79" s="7">
        <f t="shared" si="35"/>
        <v>12238000</v>
      </c>
      <c r="K79" s="7">
        <f t="shared" si="35"/>
        <v>12238000</v>
      </c>
      <c r="L79" s="7">
        <f t="shared" si="35"/>
        <v>12238000</v>
      </c>
      <c r="M79" s="7">
        <f t="shared" si="35"/>
        <v>12238000</v>
      </c>
      <c r="N79" s="8">
        <f t="shared" si="2"/>
        <v>0.17341400858709669</v>
      </c>
      <c r="O79" s="9">
        <f t="shared" si="3"/>
        <v>0.17341400858709669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6">+D81</f>
        <v>3400000</v>
      </c>
      <c r="E80" s="17">
        <f t="shared" si="36"/>
        <v>500000</v>
      </c>
      <c r="F80" s="18">
        <f t="shared" ref="F80:F81" si="37">+C80+D80-E80</f>
        <v>13921000</v>
      </c>
      <c r="G80" s="17">
        <f t="shared" ref="G80:H80" si="38">+G81</f>
        <v>0</v>
      </c>
      <c r="H80" s="17">
        <f t="shared" si="38"/>
        <v>12238000</v>
      </c>
      <c r="I80" s="18">
        <f t="shared" ref="I80:I81" si="39">+F80-G80-H80</f>
        <v>1683000</v>
      </c>
      <c r="J80" s="17">
        <f t="shared" ref="J80:M80" si="40">+J81</f>
        <v>12238000</v>
      </c>
      <c r="K80" s="17">
        <f t="shared" si="40"/>
        <v>12238000</v>
      </c>
      <c r="L80" s="17">
        <f t="shared" si="40"/>
        <v>12238000</v>
      </c>
      <c r="M80" s="17">
        <f t="shared" si="40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1">SUM(D82:D83)</f>
        <v>3400000</v>
      </c>
      <c r="E81" s="17">
        <f t="shared" si="41"/>
        <v>500000</v>
      </c>
      <c r="F81" s="18">
        <f t="shared" si="37"/>
        <v>13921000</v>
      </c>
      <c r="G81" s="17">
        <f t="shared" ref="G81:H81" si="42">SUM(G82:G83)</f>
        <v>0</v>
      </c>
      <c r="H81" s="17">
        <f t="shared" si="42"/>
        <v>12238000</v>
      </c>
      <c r="I81" s="18">
        <f t="shared" si="39"/>
        <v>1683000</v>
      </c>
      <c r="J81" s="17">
        <f t="shared" ref="J81:M81" si="43">SUM(J82:J83)</f>
        <v>12238000</v>
      </c>
      <c r="K81" s="17">
        <f t="shared" si="43"/>
        <v>12238000</v>
      </c>
      <c r="L81" s="17">
        <f t="shared" si="43"/>
        <v>12238000</v>
      </c>
      <c r="M81" s="17">
        <f t="shared" si="43"/>
        <v>12238000</v>
      </c>
      <c r="N81" s="19">
        <f t="shared" si="2"/>
        <v>0.87910351267868692</v>
      </c>
      <c r="O81" s="19">
        <f t="shared" si="3"/>
        <v>0.87910351267868692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v>10021000</v>
      </c>
      <c r="D82" s="12">
        <v>3400000</v>
      </c>
      <c r="E82" s="12">
        <v>0</v>
      </c>
      <c r="F82" s="12">
        <v>13421000</v>
      </c>
      <c r="G82" s="12">
        <v>0</v>
      </c>
      <c r="H82" s="12">
        <v>11884000</v>
      </c>
      <c r="I82" s="12">
        <v>1537000</v>
      </c>
      <c r="J82" s="12">
        <v>11884000</v>
      </c>
      <c r="K82" s="12">
        <v>11884000</v>
      </c>
      <c r="L82" s="12">
        <v>11884000</v>
      </c>
      <c r="M82" s="12">
        <v>11884000</v>
      </c>
      <c r="N82" s="14">
        <f t="shared" si="2"/>
        <v>0.88547798226659713</v>
      </c>
      <c r="O82" s="14">
        <f t="shared" si="3"/>
        <v>0.88547798226659713</v>
      </c>
      <c r="P82" s="34"/>
      <c r="Q82" s="34"/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v>1000000</v>
      </c>
      <c r="D83" s="12">
        <v>0</v>
      </c>
      <c r="E83" s="12">
        <v>500000</v>
      </c>
      <c r="F83" s="12">
        <v>500000</v>
      </c>
      <c r="G83" s="12">
        <v>0</v>
      </c>
      <c r="H83" s="12">
        <v>354000</v>
      </c>
      <c r="I83" s="12">
        <v>146000</v>
      </c>
      <c r="J83" s="12">
        <v>354000</v>
      </c>
      <c r="K83" s="12">
        <v>354000</v>
      </c>
      <c r="L83" s="12">
        <v>354000</v>
      </c>
      <c r="M83" s="12">
        <v>354000</v>
      </c>
      <c r="N83" s="14">
        <f t="shared" si="2"/>
        <v>0.70799999999999996</v>
      </c>
      <c r="O83" s="14">
        <f t="shared" si="3"/>
        <v>0.70799999999999996</v>
      </c>
      <c r="P83" s="34"/>
      <c r="Q83" s="34"/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0</v>
      </c>
      <c r="E84" s="32">
        <v>0</v>
      </c>
      <c r="F84" s="33">
        <f t="shared" si="17"/>
        <v>56650000</v>
      </c>
      <c r="G84" s="17">
        <v>0</v>
      </c>
      <c r="H84" s="17">
        <v>0</v>
      </c>
      <c r="I84" s="18">
        <f t="shared" si="19"/>
        <v>56650000</v>
      </c>
      <c r="J84" s="17">
        <v>0</v>
      </c>
      <c r="K84" s="17">
        <v>0</v>
      </c>
      <c r="L84" s="17">
        <v>0</v>
      </c>
      <c r="M84" s="17"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18" s="20" customFormat="1" ht="12.75" x14ac:dyDescent="0.25">
      <c r="A85" s="74" t="s">
        <v>21</v>
      </c>
      <c r="B85" s="74"/>
      <c r="C85" s="7">
        <f t="shared" ref="C85:M85" si="44">+C86+C88+C92+C95+C100+C103</f>
        <v>8000000000</v>
      </c>
      <c r="D85" s="7">
        <f t="shared" si="44"/>
        <v>0</v>
      </c>
      <c r="E85" s="7">
        <f t="shared" si="44"/>
        <v>0</v>
      </c>
      <c r="F85" s="7">
        <f t="shared" si="44"/>
        <v>8000000000</v>
      </c>
      <c r="G85" s="7">
        <f t="shared" si="44"/>
        <v>0</v>
      </c>
      <c r="H85" s="7">
        <f t="shared" si="44"/>
        <v>4203850737.25</v>
      </c>
      <c r="I85" s="7">
        <f t="shared" si="44"/>
        <v>3796149262.75</v>
      </c>
      <c r="J85" s="7">
        <f t="shared" si="44"/>
        <v>3819732846.25</v>
      </c>
      <c r="K85" s="7">
        <f t="shared" si="44"/>
        <v>1683581060.0899999</v>
      </c>
      <c r="L85" s="7">
        <f t="shared" si="44"/>
        <v>1683581060.0899999</v>
      </c>
      <c r="M85" s="7">
        <f t="shared" si="44"/>
        <v>1683581060.0899999</v>
      </c>
      <c r="N85" s="8">
        <f t="shared" si="2"/>
        <v>0.47746660578125</v>
      </c>
      <c r="O85" s="9">
        <f t="shared" si="3"/>
        <v>0.21044763251124998</v>
      </c>
      <c r="P85" s="34" t="e">
        <f>+K85-#REF!</f>
        <v>#REF!</v>
      </c>
      <c r="Q85" s="34"/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5">+D87</f>
        <v>0</v>
      </c>
      <c r="E86" s="17">
        <f t="shared" si="45"/>
        <v>0</v>
      </c>
      <c r="F86" s="17">
        <f t="shared" si="45"/>
        <v>515000000</v>
      </c>
      <c r="G86" s="17">
        <f t="shared" si="45"/>
        <v>0</v>
      </c>
      <c r="H86" s="17">
        <f t="shared" si="45"/>
        <v>0</v>
      </c>
      <c r="I86" s="17">
        <f t="shared" si="45"/>
        <v>515000000</v>
      </c>
      <c r="J86" s="17">
        <f t="shared" si="45"/>
        <v>0</v>
      </c>
      <c r="K86" s="17">
        <f t="shared" si="45"/>
        <v>0</v>
      </c>
      <c r="L86" s="17">
        <f t="shared" si="45"/>
        <v>0</v>
      </c>
      <c r="M86" s="17">
        <f t="shared" si="45"/>
        <v>0</v>
      </c>
      <c r="N86" s="19">
        <f t="shared" si="2"/>
        <v>0</v>
      </c>
      <c r="O86" s="19">
        <f t="shared" si="3"/>
        <v>0</v>
      </c>
      <c r="P86" s="34"/>
      <c r="Q86" s="34" t="e">
        <f>+C86-#REF!</f>
        <v>#REF!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v>515000000</v>
      </c>
      <c r="D87" s="12">
        <v>0</v>
      </c>
      <c r="E87" s="12">
        <v>0</v>
      </c>
      <c r="F87" s="12">
        <v>515000000</v>
      </c>
      <c r="G87" s="12">
        <v>0</v>
      </c>
      <c r="H87" s="12">
        <v>0</v>
      </c>
      <c r="I87" s="12">
        <v>515000000</v>
      </c>
      <c r="J87" s="12">
        <v>0</v>
      </c>
      <c r="K87" s="12">
        <v>0</v>
      </c>
      <c r="L87" s="12">
        <v>0</v>
      </c>
      <c r="M87" s="12">
        <v>0</v>
      </c>
      <c r="N87" s="14">
        <f t="shared" si="2"/>
        <v>0</v>
      </c>
      <c r="O87" s="14">
        <f t="shared" si="3"/>
        <v>0</v>
      </c>
      <c r="P87" s="34"/>
      <c r="Q87" s="34" t="e">
        <f>+C87-#REF!</f>
        <v>#REF!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6">SUM(D89:D91)</f>
        <v>0</v>
      </c>
      <c r="E88" s="17">
        <f t="shared" si="46"/>
        <v>0</v>
      </c>
      <c r="F88" s="17">
        <f t="shared" si="46"/>
        <v>545060000</v>
      </c>
      <c r="G88" s="17">
        <f t="shared" si="46"/>
        <v>0</v>
      </c>
      <c r="H88" s="17">
        <f t="shared" si="46"/>
        <v>397894840</v>
      </c>
      <c r="I88" s="17">
        <f t="shared" si="46"/>
        <v>147165160</v>
      </c>
      <c r="J88" s="17">
        <f t="shared" si="46"/>
        <v>90894840</v>
      </c>
      <c r="K88" s="17">
        <f t="shared" si="46"/>
        <v>37000000</v>
      </c>
      <c r="L88" s="17">
        <f t="shared" si="46"/>
        <v>37000000</v>
      </c>
      <c r="M88" s="17">
        <f t="shared" si="46"/>
        <v>37000000</v>
      </c>
      <c r="N88" s="19">
        <f t="shared" si="2"/>
        <v>0.16676116390856052</v>
      </c>
      <c r="O88" s="19">
        <f t="shared" si="3"/>
        <v>6.7882434961288665E-2</v>
      </c>
      <c r="P88" s="34"/>
      <c r="Q88" s="34" t="e">
        <f>+C88-#REF!</f>
        <v>#REF!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v>445060000</v>
      </c>
      <c r="D89" s="12">
        <v>0</v>
      </c>
      <c r="E89" s="12">
        <v>0</v>
      </c>
      <c r="F89" s="12">
        <v>445060000</v>
      </c>
      <c r="G89" s="12">
        <v>0</v>
      </c>
      <c r="H89" s="12">
        <v>397894840</v>
      </c>
      <c r="I89" s="12">
        <v>47165160</v>
      </c>
      <c r="J89" s="12">
        <v>90894840</v>
      </c>
      <c r="K89" s="12">
        <v>37000000</v>
      </c>
      <c r="L89" s="12">
        <v>37000000</v>
      </c>
      <c r="M89" s="12">
        <v>37000000</v>
      </c>
      <c r="N89" s="14">
        <f t="shared" si="2"/>
        <v>0.20423053071495978</v>
      </c>
      <c r="O89" s="14">
        <f t="shared" si="3"/>
        <v>8.3134858221363406E-2</v>
      </c>
      <c r="P89" s="34"/>
      <c r="Q89" s="34" t="e">
        <f>+C89-#REF!</f>
        <v>#REF!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v>100000000</v>
      </c>
      <c r="D90" s="12">
        <v>0</v>
      </c>
      <c r="E90" s="12">
        <v>0</v>
      </c>
      <c r="F90" s="12">
        <v>100000000</v>
      </c>
      <c r="G90" s="12">
        <v>0</v>
      </c>
      <c r="H90" s="12">
        <v>0</v>
      </c>
      <c r="I90" s="12">
        <v>100000000</v>
      </c>
      <c r="J90" s="12">
        <v>0</v>
      </c>
      <c r="K90" s="12">
        <v>0</v>
      </c>
      <c r="L90" s="12">
        <v>0</v>
      </c>
      <c r="M90" s="12">
        <v>0</v>
      </c>
      <c r="N90" s="14">
        <f t="shared" ref="N90:N92" si="47">+IF(F90=0,0,J90/F90)</f>
        <v>0</v>
      </c>
      <c r="O90" s="14">
        <f t="shared" ref="O90:O92" si="48">+IF(F90=0,0,K90/F90)</f>
        <v>0</v>
      </c>
      <c r="P90" s="34"/>
      <c r="Q90" s="34" t="e">
        <f>+C90-#REF!</f>
        <v>#REF!</v>
      </c>
      <c r="R90" s="34"/>
    </row>
    <row r="91" spans="1:18" s="20" customFormat="1" ht="11.25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 t="e">
        <f>+C91-#REF!</f>
        <v>#REF!</v>
      </c>
      <c r="R91" s="34"/>
    </row>
    <row r="92" spans="1:18" s="20" customFormat="1" ht="67.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49">SUM(D93:D94)</f>
        <v>0</v>
      </c>
      <c r="E92" s="17">
        <f t="shared" si="49"/>
        <v>0</v>
      </c>
      <c r="F92" s="17">
        <f t="shared" si="49"/>
        <v>2256623124</v>
      </c>
      <c r="G92" s="17">
        <f t="shared" si="49"/>
        <v>0</v>
      </c>
      <c r="H92" s="17">
        <f t="shared" si="49"/>
        <v>933474665.70000005</v>
      </c>
      <c r="I92" s="17">
        <f t="shared" si="49"/>
        <v>1323148458.3</v>
      </c>
      <c r="J92" s="17">
        <f t="shared" si="49"/>
        <v>886356774.70000005</v>
      </c>
      <c r="K92" s="17">
        <f t="shared" si="49"/>
        <v>372483541.01999998</v>
      </c>
      <c r="L92" s="17">
        <f t="shared" si="49"/>
        <v>372483541.01999998</v>
      </c>
      <c r="M92" s="17">
        <f t="shared" si="49"/>
        <v>372483541.01999998</v>
      </c>
      <c r="N92" s="19">
        <f t="shared" si="47"/>
        <v>0.39278015246466119</v>
      </c>
      <c r="O92" s="19">
        <f t="shared" si="48"/>
        <v>0.16506236112645631</v>
      </c>
      <c r="P92" s="34"/>
      <c r="Q92" s="34" t="e">
        <f>+C92-#REF!</f>
        <v>#REF!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v>1581004999</v>
      </c>
      <c r="D93" s="12">
        <v>0</v>
      </c>
      <c r="E93" s="12">
        <v>0</v>
      </c>
      <c r="F93" s="12">
        <v>1581004999</v>
      </c>
      <c r="G93" s="12">
        <v>0</v>
      </c>
      <c r="H93" s="12">
        <v>766356774.70000005</v>
      </c>
      <c r="I93" s="12">
        <v>814648224.29999995</v>
      </c>
      <c r="J93" s="12">
        <v>766356774.70000005</v>
      </c>
      <c r="K93" s="12">
        <v>320883541.01999998</v>
      </c>
      <c r="L93" s="12">
        <v>320883541.01999998</v>
      </c>
      <c r="M93" s="12">
        <v>320883541.01999998</v>
      </c>
      <c r="N93" s="14">
        <f>+IF(F94=0,0,J94/F94)</f>
        <v>0.17761512836855881</v>
      </c>
      <c r="O93" s="14">
        <f>+IF(F94=0,0,K94/F94)</f>
        <v>7.6374505198480283E-2</v>
      </c>
      <c r="P93" s="34"/>
      <c r="Q93" s="34" t="e">
        <f>+C93-#REF!</f>
        <v>#REF!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v>675618125</v>
      </c>
      <c r="D94" s="12">
        <v>0</v>
      </c>
      <c r="E94" s="12">
        <v>0</v>
      </c>
      <c r="F94" s="12">
        <v>675618125</v>
      </c>
      <c r="G94" s="12">
        <v>0</v>
      </c>
      <c r="H94" s="12">
        <v>167117891</v>
      </c>
      <c r="I94" s="12">
        <v>508500234</v>
      </c>
      <c r="J94" s="12">
        <v>120000000</v>
      </c>
      <c r="K94" s="12">
        <v>51600000</v>
      </c>
      <c r="L94" s="12">
        <v>51600000</v>
      </c>
      <c r="M94" s="12">
        <v>51600000</v>
      </c>
      <c r="N94" s="14">
        <f>+IF(F93=0,0,J93/F93)</f>
        <v>0.48472761008644988</v>
      </c>
      <c r="O94" s="14">
        <f>+IF(F93=0,0,K93/F93)</f>
        <v>0.20296174978761086</v>
      </c>
      <c r="P94" s="34"/>
      <c r="Q94" s="34" t="e">
        <f>+C94-#REF!</f>
        <v>#REF!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0">SUM(D96:D99)</f>
        <v>0</v>
      </c>
      <c r="E95" s="17">
        <f t="shared" si="50"/>
        <v>0</v>
      </c>
      <c r="F95" s="17">
        <f t="shared" si="50"/>
        <v>3614241398</v>
      </c>
      <c r="G95" s="17">
        <f t="shared" si="50"/>
        <v>0</v>
      </c>
      <c r="H95" s="17">
        <f t="shared" si="50"/>
        <v>2296534667</v>
      </c>
      <c r="I95" s="17">
        <f t="shared" si="50"/>
        <v>1317706731</v>
      </c>
      <c r="J95" s="17">
        <f t="shared" si="50"/>
        <v>2266534667</v>
      </c>
      <c r="K95" s="17">
        <f t="shared" si="50"/>
        <v>1092016333</v>
      </c>
      <c r="L95" s="17">
        <f t="shared" si="50"/>
        <v>1092016333</v>
      </c>
      <c r="M95" s="17">
        <f t="shared" si="50"/>
        <v>1092016333</v>
      </c>
      <c r="N95" s="19">
        <f>+IF(F95=0,0,J95/F95)</f>
        <v>0.62711214260735992</v>
      </c>
      <c r="O95" s="19">
        <f>+IF(F95=0,0,K95/F95)</f>
        <v>0.30214261106197421</v>
      </c>
      <c r="P95" s="34"/>
      <c r="Q95" s="34" t="e">
        <f>+C95-#REF!</f>
        <v>#REF!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v>1114357727</v>
      </c>
      <c r="D96" s="12">
        <v>0</v>
      </c>
      <c r="E96" s="12">
        <v>0</v>
      </c>
      <c r="F96" s="12">
        <v>1114357727</v>
      </c>
      <c r="G96" s="12">
        <v>0</v>
      </c>
      <c r="H96" s="12">
        <v>954216667</v>
      </c>
      <c r="I96" s="12">
        <v>160141060</v>
      </c>
      <c r="J96" s="12">
        <v>924216667</v>
      </c>
      <c r="K96" s="12">
        <v>449316667</v>
      </c>
      <c r="L96" s="12">
        <v>449316667</v>
      </c>
      <c r="M96" s="12">
        <v>449316667</v>
      </c>
      <c r="N96" s="14">
        <f>+IF(F96=0,0,J96/F96)</f>
        <v>0.82937161434516615</v>
      </c>
      <c r="O96" s="14">
        <f>+IF(F96=0,0,K96/F96)</f>
        <v>0.4032068483157743</v>
      </c>
      <c r="P96" s="34"/>
      <c r="Q96" s="34" t="e">
        <f>+C96-#REF!</f>
        <v>#REF!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v>414000000</v>
      </c>
      <c r="D97" s="12">
        <v>0</v>
      </c>
      <c r="E97" s="12">
        <v>0</v>
      </c>
      <c r="F97" s="12">
        <v>414000000</v>
      </c>
      <c r="G97" s="12">
        <v>0</v>
      </c>
      <c r="H97" s="12">
        <v>357000000</v>
      </c>
      <c r="I97" s="12">
        <v>57000000</v>
      </c>
      <c r="J97" s="12">
        <v>357000000</v>
      </c>
      <c r="K97" s="12">
        <v>172783000</v>
      </c>
      <c r="L97" s="12">
        <v>172783000</v>
      </c>
      <c r="M97" s="12">
        <v>172783000</v>
      </c>
      <c r="N97" s="14">
        <f>+IF(F98=0,0,J98/F98)</f>
        <v>0</v>
      </c>
      <c r="O97" s="14">
        <f>+IF(F98=0,0,K98/F98)</f>
        <v>0</v>
      </c>
      <c r="P97" s="34"/>
      <c r="Q97" s="34" t="e">
        <f>+C97-#REF!</f>
        <v>#REF!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v>227720000</v>
      </c>
      <c r="D98" s="12">
        <v>0</v>
      </c>
      <c r="E98" s="12">
        <v>0</v>
      </c>
      <c r="F98" s="12">
        <v>227720000</v>
      </c>
      <c r="G98" s="12">
        <v>0</v>
      </c>
      <c r="H98" s="12">
        <v>0</v>
      </c>
      <c r="I98" s="12">
        <v>227720000</v>
      </c>
      <c r="J98" s="12">
        <v>0</v>
      </c>
      <c r="K98" s="12">
        <v>0</v>
      </c>
      <c r="L98" s="12">
        <v>0</v>
      </c>
      <c r="M98" s="12">
        <v>0</v>
      </c>
      <c r="N98" s="14">
        <f>+IF(F99=0,0,J99/F99)</f>
        <v>0.53026437626440925</v>
      </c>
      <c r="O98" s="14">
        <f>+IF(F99=0,0,K99/F99)</f>
        <v>0.2528930434567731</v>
      </c>
      <c r="P98" s="34"/>
      <c r="Q98" s="34" t="e">
        <f>+C98-#REF!</f>
        <v>#REF!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v>1858163671</v>
      </c>
      <c r="D99" s="12">
        <v>0</v>
      </c>
      <c r="E99" s="12">
        <v>0</v>
      </c>
      <c r="F99" s="12">
        <v>1858163671</v>
      </c>
      <c r="G99" s="12">
        <v>0</v>
      </c>
      <c r="H99" s="12">
        <v>985318000</v>
      </c>
      <c r="I99" s="12">
        <v>872845671</v>
      </c>
      <c r="J99" s="12">
        <v>985318000</v>
      </c>
      <c r="K99" s="12">
        <v>469916666</v>
      </c>
      <c r="L99" s="12">
        <v>469916666</v>
      </c>
      <c r="M99" s="12">
        <v>469916666</v>
      </c>
      <c r="N99" s="14">
        <f>+IF(F97=0,0,J97/F97)</f>
        <v>0.8623188405797102</v>
      </c>
      <c r="O99" s="14">
        <f>+IF(F97=0,0,K97/F97)</f>
        <v>0.41735024154589373</v>
      </c>
      <c r="P99" s="34"/>
      <c r="Q99" s="34" t="e">
        <f>+C99-#REF!</f>
        <v>#REF!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1">SUM(D101:D102)</f>
        <v>0</v>
      </c>
      <c r="E100" s="17">
        <f t="shared" si="51"/>
        <v>0</v>
      </c>
      <c r="F100" s="17">
        <f t="shared" si="51"/>
        <v>383320000</v>
      </c>
      <c r="G100" s="17">
        <f t="shared" si="51"/>
        <v>0</v>
      </c>
      <c r="H100" s="17">
        <f t="shared" si="51"/>
        <v>174183334</v>
      </c>
      <c r="I100" s="17">
        <f t="shared" si="51"/>
        <v>209136666</v>
      </c>
      <c r="J100" s="17">
        <f t="shared" si="51"/>
        <v>174183334</v>
      </c>
      <c r="K100" s="17">
        <f t="shared" si="51"/>
        <v>46770000</v>
      </c>
      <c r="L100" s="17">
        <f t="shared" si="51"/>
        <v>46770000</v>
      </c>
      <c r="M100" s="17">
        <f t="shared" si="51"/>
        <v>46770000</v>
      </c>
      <c r="N100" s="19">
        <f>+IF(F100=0,0,J100/F100)</f>
        <v>0.45440711155170616</v>
      </c>
      <c r="O100" s="19">
        <f>+IF(F100=0,0,K100/F100)</f>
        <v>0.12201293958050714</v>
      </c>
      <c r="P100" s="34"/>
      <c r="Q100" s="34" t="e">
        <f>+C100-#REF!</f>
        <v>#REF!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v>257000000</v>
      </c>
      <c r="D101" s="12">
        <v>0</v>
      </c>
      <c r="E101" s="12">
        <v>0</v>
      </c>
      <c r="F101" s="12">
        <v>257000000</v>
      </c>
      <c r="G101" s="12">
        <v>0</v>
      </c>
      <c r="H101" s="12">
        <v>72930000</v>
      </c>
      <c r="I101" s="12">
        <v>184070000</v>
      </c>
      <c r="J101" s="12">
        <v>72930000</v>
      </c>
      <c r="K101" s="12">
        <v>35243333</v>
      </c>
      <c r="L101" s="12">
        <v>35243333</v>
      </c>
      <c r="M101" s="12">
        <v>35243333</v>
      </c>
      <c r="N101" s="14">
        <f>+IF(F102=0,0,J102/F102)</f>
        <v>0.80156217542748576</v>
      </c>
      <c r="O101" s="14">
        <f>+IF(F102=0,0,K102/F102)</f>
        <v>9.1249738758708038E-2</v>
      </c>
      <c r="P101" s="34"/>
      <c r="Q101" s="34" t="e">
        <f>+C101-#REF!</f>
        <v>#REF!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v>126320000</v>
      </c>
      <c r="D102" s="12">
        <v>0</v>
      </c>
      <c r="E102" s="12">
        <v>0</v>
      </c>
      <c r="F102" s="12">
        <v>126320000</v>
      </c>
      <c r="G102" s="12">
        <v>0</v>
      </c>
      <c r="H102" s="12">
        <v>101253334</v>
      </c>
      <c r="I102" s="12">
        <v>25066666</v>
      </c>
      <c r="J102" s="12">
        <v>101253334</v>
      </c>
      <c r="K102" s="12">
        <v>11526667</v>
      </c>
      <c r="L102" s="12">
        <v>11526667</v>
      </c>
      <c r="M102" s="12">
        <v>11526667</v>
      </c>
      <c r="N102" s="14">
        <f>+IF(F101=0,0,J101/F101)</f>
        <v>0.28377431906614786</v>
      </c>
      <c r="O102" s="14">
        <f>+IF(F101=0,0,K101/F101)</f>
        <v>0.13713359143968873</v>
      </c>
      <c r="P102" s="34"/>
      <c r="Q102" s="34" t="e">
        <f>+C102-#REF!</f>
        <v>#REF!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2">SUM(D104:D105)</f>
        <v>0</v>
      </c>
      <c r="E103" s="17">
        <f t="shared" si="52"/>
        <v>0</v>
      </c>
      <c r="F103" s="17">
        <f t="shared" si="52"/>
        <v>685755478</v>
      </c>
      <c r="G103" s="17">
        <f t="shared" si="52"/>
        <v>0</v>
      </c>
      <c r="H103" s="17">
        <f t="shared" si="52"/>
        <v>401763230.55000001</v>
      </c>
      <c r="I103" s="17">
        <f t="shared" si="52"/>
        <v>283992247.44999999</v>
      </c>
      <c r="J103" s="17">
        <f t="shared" si="52"/>
        <v>401763230.55000001</v>
      </c>
      <c r="K103" s="17">
        <f t="shared" si="52"/>
        <v>135311186.06999999</v>
      </c>
      <c r="L103" s="17">
        <f t="shared" si="52"/>
        <v>135311186.06999999</v>
      </c>
      <c r="M103" s="17">
        <f t="shared" si="52"/>
        <v>135311186.06999999</v>
      </c>
      <c r="N103" s="19">
        <f>+IF(F103=0,0,J103/F103)</f>
        <v>0.58586951681631338</v>
      </c>
      <c r="O103" s="19">
        <f>+IF(F103=0,0,K103/F103)</f>
        <v>0.19731695977789912</v>
      </c>
      <c r="P103" s="34"/>
      <c r="Q103" s="34" t="e">
        <f>+C103-#REF!</f>
        <v>#REF!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v>56328984</v>
      </c>
      <c r="D104" s="12">
        <v>0</v>
      </c>
      <c r="E104" s="12">
        <v>0</v>
      </c>
      <c r="F104" s="12">
        <v>56328984</v>
      </c>
      <c r="G104" s="12">
        <v>0</v>
      </c>
      <c r="H104" s="12">
        <v>0</v>
      </c>
      <c r="I104" s="12">
        <v>56328984</v>
      </c>
      <c r="J104" s="12">
        <v>0</v>
      </c>
      <c r="K104" s="12">
        <v>0</v>
      </c>
      <c r="L104" s="12">
        <v>0</v>
      </c>
      <c r="M104" s="12">
        <v>0</v>
      </c>
      <c r="N104" s="14">
        <f>+IF(F105=0,0,J105/F105)</f>
        <v>0.63830047571845616</v>
      </c>
      <c r="O104" s="14">
        <f>+IF(F105=0,0,K105/F105)</f>
        <v>0.21497535829815259</v>
      </c>
      <c r="P104" s="34"/>
      <c r="Q104" s="34" t="e">
        <f>+C104-#REF!</f>
        <v>#REF!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v>629426494</v>
      </c>
      <c r="D105" s="12">
        <v>0</v>
      </c>
      <c r="E105" s="12">
        <v>0</v>
      </c>
      <c r="F105" s="12">
        <v>629426494</v>
      </c>
      <c r="G105" s="12">
        <v>0</v>
      </c>
      <c r="H105" s="12">
        <v>401763230.55000001</v>
      </c>
      <c r="I105" s="12">
        <v>227663263.44999999</v>
      </c>
      <c r="J105" s="12">
        <v>401763230.55000001</v>
      </c>
      <c r="K105" s="12">
        <v>135311186.06999999</v>
      </c>
      <c r="L105" s="12">
        <v>135311186.06999999</v>
      </c>
      <c r="M105" s="12">
        <v>135311186.06999999</v>
      </c>
      <c r="N105" s="14">
        <f>+IF(F104=0,0,J104/F104)</f>
        <v>0</v>
      </c>
      <c r="O105" s="14">
        <f>+IF(F104=0,0,K104/F104)</f>
        <v>0</v>
      </c>
      <c r="P105" s="34"/>
      <c r="Q105" s="34" t="e">
        <f>+C105-#REF!</f>
        <v>#REF!</v>
      </c>
      <c r="R105" s="34"/>
    </row>
    <row r="106" spans="1:18" s="20" customFormat="1" ht="12" x14ac:dyDescent="0.25">
      <c r="A106" s="74" t="s">
        <v>116</v>
      </c>
      <c r="B106" s="74" t="s">
        <v>0</v>
      </c>
      <c r="C106" s="6">
        <f t="shared" ref="C106:M106" si="53">+C5+C85</f>
        <v>38371429000</v>
      </c>
      <c r="D106" s="7">
        <f t="shared" si="53"/>
        <v>2242955000</v>
      </c>
      <c r="E106" s="7">
        <f t="shared" si="53"/>
        <v>2242955000</v>
      </c>
      <c r="F106" s="7">
        <f t="shared" si="53"/>
        <v>38371429000.000107</v>
      </c>
      <c r="G106" s="7">
        <f t="shared" si="53"/>
        <v>3156115000.0001101</v>
      </c>
      <c r="H106" s="7">
        <f t="shared" si="53"/>
        <v>28269280815.27</v>
      </c>
      <c r="I106" s="7">
        <f t="shared" si="53"/>
        <v>6946033184.7299995</v>
      </c>
      <c r="J106" s="7">
        <f t="shared" si="53"/>
        <v>19728134396.700001</v>
      </c>
      <c r="K106" s="7">
        <f t="shared" si="53"/>
        <v>16049866374.41</v>
      </c>
      <c r="L106" s="7">
        <f t="shared" si="53"/>
        <v>16049677224.41</v>
      </c>
      <c r="M106" s="7">
        <f t="shared" si="53"/>
        <v>16042532839.41</v>
      </c>
      <c r="N106" s="8">
        <f>+IF(F106=0,0,J106/F106)</f>
        <v>0.5141360358692908</v>
      </c>
      <c r="O106" s="9">
        <f>+IF(F106=0,0,K106/F106)</f>
        <v>0.41827648312003068</v>
      </c>
      <c r="P106" s="34" t="e">
        <f>+K106-#REF!</f>
        <v>#REF!</v>
      </c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1"/>
      <c r="F107" s="1"/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  <row r="112" spans="1:18" x14ac:dyDescent="0.25"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3:13" x14ac:dyDescent="0.25"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3:13" x14ac:dyDescent="0.25"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12"/>
  <sheetViews>
    <sheetView showGridLines="0" workbookViewId="0">
      <pane xSplit="1" ySplit="4" topLeftCell="B5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75" t="s">
        <v>221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</row>
    <row r="2" spans="1:22" ht="15" customHeight="1" x14ac:dyDescent="0.25">
      <c r="A2" s="78" t="s">
        <v>271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80"/>
    </row>
    <row r="3" spans="1:22" ht="15" customHeight="1" x14ac:dyDescent="0.25">
      <c r="A3" s="81" t="s">
        <v>295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  <c r="P3" s="36">
        <v>44075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84" t="s">
        <v>19</v>
      </c>
      <c r="B5" s="84"/>
      <c r="C5" s="6">
        <f t="shared" ref="C5:M5" si="0">+C6+C39+C74+C79</f>
        <v>30371429000</v>
      </c>
      <c r="D5" s="6">
        <f t="shared" si="0"/>
        <v>2704955000</v>
      </c>
      <c r="E5" s="6">
        <f t="shared" si="0"/>
        <v>2704955000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24665601377.700001</v>
      </c>
      <c r="I5" s="6">
        <f t="shared" si="0"/>
        <v>2549712622.2999992</v>
      </c>
      <c r="J5" s="6">
        <f t="shared" si="0"/>
        <v>17266502174.459999</v>
      </c>
      <c r="K5" s="6">
        <f t="shared" si="0"/>
        <v>15707113651.299999</v>
      </c>
      <c r="L5" s="6">
        <f t="shared" si="0"/>
        <v>15707113651.299999</v>
      </c>
      <c r="M5" s="6">
        <f t="shared" si="0"/>
        <v>15704613651.299999</v>
      </c>
      <c r="N5" s="8">
        <f>+IF(F5=0,0,J5/F5)</f>
        <v>0.56851135237857708</v>
      </c>
      <c r="O5" s="9">
        <f>+IF(F5=0,0,K5/F5)</f>
        <v>0.51716742242519909</v>
      </c>
      <c r="P5" s="34">
        <f>+K5-Julio!K5</f>
        <v>1340828336.9799995</v>
      </c>
      <c r="Q5" s="34"/>
      <c r="R5" s="34"/>
      <c r="S5" s="20"/>
      <c r="T5" s="20"/>
      <c r="U5" s="20"/>
      <c r="V5" s="20"/>
    </row>
    <row r="6" spans="1:22" s="2" customFormat="1" x14ac:dyDescent="0.25">
      <c r="A6" s="84" t="s">
        <v>20</v>
      </c>
      <c r="B6" s="84"/>
      <c r="C6" s="6">
        <f>+C7</f>
        <v>16328192000</v>
      </c>
      <c r="D6" s="6">
        <f>+D7+D37+D38</f>
        <v>104000000</v>
      </c>
      <c r="E6" s="6">
        <f>+E7+E37+E38</f>
        <v>104000000</v>
      </c>
      <c r="F6" s="6">
        <f>+F7</f>
        <v>16328192000.000099</v>
      </c>
      <c r="G6" s="6">
        <f>+G7</f>
        <v>721115000.00010002</v>
      </c>
      <c r="H6" s="6">
        <f t="shared" ref="H6:M6" si="1">+H7+H37+H38</f>
        <v>15607077000</v>
      </c>
      <c r="I6" s="6">
        <f t="shared" si="1"/>
        <v>0</v>
      </c>
      <c r="J6" s="6">
        <f t="shared" si="1"/>
        <v>9641224917</v>
      </c>
      <c r="K6" s="6">
        <f t="shared" si="1"/>
        <v>9504845188</v>
      </c>
      <c r="L6" s="6">
        <f t="shared" si="1"/>
        <v>9504845188</v>
      </c>
      <c r="M6" s="6">
        <f t="shared" si="1"/>
        <v>9504845188</v>
      </c>
      <c r="N6" s="8">
        <f t="shared" ref="N6:N89" si="2">+IF(F6=0,0,J6/F6)</f>
        <v>0.59046494045390585</v>
      </c>
      <c r="O6" s="9">
        <f t="shared" ref="O6:O89" si="3">+IF(F6=0,0,K6/F6)</f>
        <v>0.5821125319937408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104000000</v>
      </c>
      <c r="E7" s="17">
        <f>+E8+E21+E31</f>
        <v>104000000</v>
      </c>
      <c r="F7" s="17">
        <f>+F8+F21+F31+F37</f>
        <v>16328192000.000099</v>
      </c>
      <c r="G7" s="17">
        <f>+G8+G21+G31+G37</f>
        <v>721115000.00010002</v>
      </c>
      <c r="H7" s="17">
        <f>+H8+H21+H31</f>
        <v>15607077000</v>
      </c>
      <c r="I7" s="18">
        <f>+F7-G7-H7</f>
        <v>0</v>
      </c>
      <c r="J7" s="17">
        <f>+J8+J21+J31</f>
        <v>9641224917</v>
      </c>
      <c r="K7" s="17">
        <f>+K8+K21+K31</f>
        <v>9504845188</v>
      </c>
      <c r="L7" s="17">
        <f>+L8+L21+L31</f>
        <v>9504845188</v>
      </c>
      <c r="M7" s="17">
        <f>+M8+M21+M31</f>
        <v>9504845188</v>
      </c>
      <c r="N7" s="19">
        <f t="shared" si="2"/>
        <v>0.59046494045390585</v>
      </c>
      <c r="O7" s="19">
        <f t="shared" si="3"/>
        <v>0.5821125319937408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34000000</v>
      </c>
      <c r="E8" s="17">
        <f>+E9</f>
        <v>34000000</v>
      </c>
      <c r="F8" s="18">
        <f t="shared" ref="F8:F31" si="4">+C8+D8-E8</f>
        <v>10078488000</v>
      </c>
      <c r="G8" s="17">
        <f>+G9</f>
        <v>0</v>
      </c>
      <c r="H8" s="17">
        <f>+H9</f>
        <v>10078488000</v>
      </c>
      <c r="I8" s="18">
        <f t="shared" ref="I8" si="5">+F8-G8-H8</f>
        <v>0</v>
      </c>
      <c r="J8" s="17">
        <f>+J9</f>
        <v>6577158986</v>
      </c>
      <c r="K8" s="17">
        <f>+K9</f>
        <v>6492472767</v>
      </c>
      <c r="L8" s="17">
        <f>+L9</f>
        <v>6492472767</v>
      </c>
      <c r="M8" s="17">
        <f>+M9</f>
        <v>6492472767</v>
      </c>
      <c r="N8" s="19">
        <f t="shared" si="2"/>
        <v>0.65259382022382717</v>
      </c>
      <c r="O8" s="19">
        <f t="shared" si="3"/>
        <v>0.6441911492080955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34000000</v>
      </c>
      <c r="E9" s="17">
        <f t="shared" si="6"/>
        <v>34000000</v>
      </c>
      <c r="F9" s="17">
        <f t="shared" si="6"/>
        <v>10078488000</v>
      </c>
      <c r="G9" s="17">
        <f t="shared" si="6"/>
        <v>0</v>
      </c>
      <c r="H9" s="17">
        <f t="shared" si="6"/>
        <v>10078488000</v>
      </c>
      <c r="I9" s="17">
        <f t="shared" si="6"/>
        <v>0</v>
      </c>
      <c r="J9" s="17">
        <f t="shared" si="6"/>
        <v>6577158986</v>
      </c>
      <c r="K9" s="17">
        <f t="shared" si="6"/>
        <v>6492472767</v>
      </c>
      <c r="L9" s="17">
        <f t="shared" si="6"/>
        <v>6492472767</v>
      </c>
      <c r="M9" s="17">
        <f t="shared" si="6"/>
        <v>6492472767</v>
      </c>
      <c r="N9" s="19">
        <f t="shared" si="2"/>
        <v>0.65259382022382717</v>
      </c>
      <c r="O9" s="19">
        <f t="shared" si="3"/>
        <v>0.6441911492080955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30000000</v>
      </c>
      <c r="F10" s="12">
        <v>7870000000</v>
      </c>
      <c r="G10" s="12">
        <v>0</v>
      </c>
      <c r="H10" s="12">
        <v>7870000000</v>
      </c>
      <c r="I10" s="12">
        <v>0</v>
      </c>
      <c r="J10" s="12">
        <v>5366940256</v>
      </c>
      <c r="K10" s="12">
        <v>5352391348</v>
      </c>
      <c r="L10" s="12">
        <v>5352391348</v>
      </c>
      <c r="M10" s="12">
        <v>5352391348</v>
      </c>
      <c r="N10" s="14">
        <f t="shared" si="2"/>
        <v>0.6819492066073698</v>
      </c>
      <c r="O10" s="14">
        <f t="shared" si="3"/>
        <v>0.68010055247776369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325331340</v>
      </c>
      <c r="K12" s="12">
        <v>321897798</v>
      </c>
      <c r="L12" s="12">
        <v>321897798</v>
      </c>
      <c r="M12" s="12">
        <v>321897798</v>
      </c>
      <c r="N12" s="14">
        <f t="shared" si="2"/>
        <v>0.65066268000000005</v>
      </c>
      <c r="O12" s="14">
        <f t="shared" si="3"/>
        <v>0.64379559600000003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9379303</v>
      </c>
      <c r="K13" s="12">
        <v>9379303</v>
      </c>
      <c r="L13" s="12">
        <v>9379303</v>
      </c>
      <c r="M13" s="12">
        <v>9379303</v>
      </c>
      <c r="N13" s="14">
        <f t="shared" si="2"/>
        <v>0.62528686666666666</v>
      </c>
      <c r="O13" s="14">
        <f t="shared" si="3"/>
        <v>0.62528686666666666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30000000</v>
      </c>
      <c r="E15" s="12">
        <v>0</v>
      </c>
      <c r="F15" s="12">
        <v>410000000</v>
      </c>
      <c r="G15" s="12">
        <v>0</v>
      </c>
      <c r="H15" s="12">
        <v>410000000</v>
      </c>
      <c r="I15" s="12">
        <v>0</v>
      </c>
      <c r="J15" s="12">
        <v>403415275</v>
      </c>
      <c r="K15" s="12">
        <v>401154113</v>
      </c>
      <c r="L15" s="12">
        <v>401154113</v>
      </c>
      <c r="M15" s="12">
        <v>401154113</v>
      </c>
      <c r="N15" s="14">
        <f t="shared" si="2"/>
        <v>0.98393969512195123</v>
      </c>
      <c r="O15" s="14">
        <f t="shared" si="3"/>
        <v>0.9784246658536585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204110521</v>
      </c>
      <c r="K16" s="12">
        <v>195942952</v>
      </c>
      <c r="L16" s="12">
        <v>195942952</v>
      </c>
      <c r="M16" s="12">
        <v>195942952</v>
      </c>
      <c r="N16" s="14">
        <f t="shared" si="2"/>
        <v>0.75596489259259259</v>
      </c>
      <c r="O16" s="14">
        <f t="shared" si="3"/>
        <v>0.72571463703703709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4000000</v>
      </c>
      <c r="F17" s="12">
        <v>46000000</v>
      </c>
      <c r="G17" s="12">
        <v>0</v>
      </c>
      <c r="H17" s="12">
        <v>46000000</v>
      </c>
      <c r="I17" s="12">
        <v>0</v>
      </c>
      <c r="J17" s="12">
        <v>12609489</v>
      </c>
      <c r="K17" s="12">
        <v>12609489</v>
      </c>
      <c r="L17" s="12">
        <v>12609489</v>
      </c>
      <c r="M17" s="12">
        <v>12609489</v>
      </c>
      <c r="N17" s="14">
        <f t="shared" si="2"/>
        <v>0.27411932608695649</v>
      </c>
      <c r="O17" s="14">
        <f t="shared" si="3"/>
        <v>0.27411932608695649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47399266</v>
      </c>
      <c r="K18" s="12">
        <v>22348332</v>
      </c>
      <c r="L18" s="12">
        <v>22348332</v>
      </c>
      <c r="M18" s="12">
        <v>22348332</v>
      </c>
      <c r="N18" s="14">
        <f t="shared" si="2"/>
        <v>8.123434586486783E-2</v>
      </c>
      <c r="O18" s="14">
        <f t="shared" si="3"/>
        <v>3.830127097729516E-2</v>
      </c>
      <c r="P18" s="34"/>
      <c r="Q18" s="34"/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204445643</v>
      </c>
      <c r="K19" s="12">
        <v>173221539</v>
      </c>
      <c r="L19" s="12">
        <v>173221539</v>
      </c>
      <c r="M19" s="12">
        <v>173221539</v>
      </c>
      <c r="N19" s="14">
        <f t="shared" si="2"/>
        <v>0.53801485000000004</v>
      </c>
      <c r="O19" s="14">
        <f t="shared" si="3"/>
        <v>0.45584615526315792</v>
      </c>
      <c r="P19" s="34"/>
      <c r="Q19" s="34"/>
      <c r="R19" s="34"/>
    </row>
    <row r="20" spans="1:18" s="20" customFormat="1" ht="13.5" customHeight="1" x14ac:dyDescent="0.25">
      <c r="A20" s="10" t="s">
        <v>291</v>
      </c>
      <c r="B20" s="11" t="s">
        <v>292</v>
      </c>
      <c r="C20" s="12">
        <v>0</v>
      </c>
      <c r="D20" s="12">
        <v>4000000</v>
      </c>
      <c r="E20" s="12">
        <v>0</v>
      </c>
      <c r="F20" s="12">
        <v>4000000</v>
      </c>
      <c r="G20" s="12">
        <v>0</v>
      </c>
      <c r="H20" s="12">
        <v>4000000</v>
      </c>
      <c r="I20" s="12">
        <v>0</v>
      </c>
      <c r="J20" s="12">
        <v>3527893</v>
      </c>
      <c r="K20" s="12">
        <v>3527893</v>
      </c>
      <c r="L20" s="12">
        <v>3527893</v>
      </c>
      <c r="M20" s="12">
        <v>3527893</v>
      </c>
      <c r="N20" s="14">
        <f t="shared" si="2"/>
        <v>0.88197325000000004</v>
      </c>
      <c r="O20" s="14">
        <f t="shared" si="3"/>
        <v>0.88197325000000004</v>
      </c>
      <c r="P20" s="34"/>
      <c r="Q20" s="34"/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3730155000</v>
      </c>
      <c r="G21" s="17">
        <f t="shared" ref="G21:H21" si="8">SUM(G22:G30)</f>
        <v>0</v>
      </c>
      <c r="H21" s="17">
        <f t="shared" si="8"/>
        <v>3730155000</v>
      </c>
      <c r="I21" s="18">
        <f>+F21-G21-H21</f>
        <v>0</v>
      </c>
      <c r="J21" s="17">
        <f t="shared" ref="J21" si="9">SUM(J22:J30)</f>
        <v>2484649368</v>
      </c>
      <c r="K21" s="17">
        <f t="shared" ref="K21:M21" si="10">SUM(K22:K30)</f>
        <v>2484588881</v>
      </c>
      <c r="L21" s="17">
        <f t="shared" si="10"/>
        <v>2484588881</v>
      </c>
      <c r="M21" s="17">
        <f t="shared" si="10"/>
        <v>2484588881</v>
      </c>
      <c r="N21" s="19">
        <f t="shared" si="2"/>
        <v>0.66609815624283708</v>
      </c>
      <c r="O21" s="19">
        <f t="shared" si="3"/>
        <v>0.66608194056279157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1000000000</v>
      </c>
      <c r="D22" s="12">
        <v>0</v>
      </c>
      <c r="E22" s="12">
        <v>0</v>
      </c>
      <c r="F22" s="12">
        <v>1000000000</v>
      </c>
      <c r="G22" s="12">
        <v>0</v>
      </c>
      <c r="H22" s="12">
        <v>1000000000</v>
      </c>
      <c r="I22" s="12">
        <v>0</v>
      </c>
      <c r="J22" s="12">
        <v>750084390</v>
      </c>
      <c r="K22" s="12">
        <v>750048983</v>
      </c>
      <c r="L22" s="12">
        <v>750048983</v>
      </c>
      <c r="M22" s="12">
        <v>750048983</v>
      </c>
      <c r="N22" s="14">
        <f t="shared" si="2"/>
        <v>0.75008439000000005</v>
      </c>
      <c r="O22" s="14">
        <f t="shared" si="3"/>
        <v>0.750048983</v>
      </c>
      <c r="P22" s="34"/>
      <c r="Q22" s="34"/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531325090</v>
      </c>
      <c r="K23" s="12">
        <v>531300010</v>
      </c>
      <c r="L23" s="12">
        <v>531300010</v>
      </c>
      <c r="M23" s="12">
        <v>531300010</v>
      </c>
      <c r="N23" s="14">
        <f t="shared" si="2"/>
        <v>0.66415636249999999</v>
      </c>
      <c r="O23" s="14">
        <f t="shared" si="3"/>
        <v>0.6641250125</v>
      </c>
      <c r="P23" s="34"/>
      <c r="Q23" s="34"/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920000000</v>
      </c>
      <c r="D24" s="12">
        <v>0</v>
      </c>
      <c r="E24" s="12">
        <v>0</v>
      </c>
      <c r="F24" s="12">
        <v>920000000</v>
      </c>
      <c r="G24" s="12">
        <v>0</v>
      </c>
      <c r="H24" s="12">
        <v>920000000</v>
      </c>
      <c r="I24" s="12">
        <v>0</v>
      </c>
      <c r="J24" s="12">
        <v>578382788</v>
      </c>
      <c r="K24" s="12">
        <v>578382788</v>
      </c>
      <c r="L24" s="12">
        <v>578382788</v>
      </c>
      <c r="M24" s="12">
        <v>578382788</v>
      </c>
      <c r="N24" s="14">
        <f t="shared" si="2"/>
        <v>0.62867694347826086</v>
      </c>
      <c r="O24" s="14">
        <f t="shared" si="3"/>
        <v>0.62867694347826086</v>
      </c>
      <c r="P24" s="34"/>
      <c r="Q24" s="34"/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430000000</v>
      </c>
      <c r="D25" s="12">
        <v>0</v>
      </c>
      <c r="E25" s="12">
        <v>0</v>
      </c>
      <c r="F25" s="12">
        <v>430000000</v>
      </c>
      <c r="G25" s="12">
        <v>0</v>
      </c>
      <c r="H25" s="12">
        <v>430000000</v>
      </c>
      <c r="I25" s="12">
        <v>0</v>
      </c>
      <c r="J25" s="12">
        <v>262601100</v>
      </c>
      <c r="K25" s="12">
        <v>262601100</v>
      </c>
      <c r="L25" s="12">
        <v>262601100</v>
      </c>
      <c r="M25" s="12">
        <v>262601100</v>
      </c>
      <c r="N25" s="14">
        <f t="shared" si="2"/>
        <v>0.61070023255813954</v>
      </c>
      <c r="O25" s="14">
        <f t="shared" si="3"/>
        <v>0.61070023255813954</v>
      </c>
      <c r="P25" s="34"/>
      <c r="Q25" s="34"/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50000000</v>
      </c>
      <c r="D26" s="12">
        <v>0</v>
      </c>
      <c r="E26" s="12">
        <v>0</v>
      </c>
      <c r="F26" s="12">
        <v>50000000</v>
      </c>
      <c r="G26" s="12">
        <v>0</v>
      </c>
      <c r="H26" s="12">
        <v>50000000</v>
      </c>
      <c r="I26" s="12">
        <v>0</v>
      </c>
      <c r="J26" s="12">
        <v>33816000</v>
      </c>
      <c r="K26" s="12">
        <v>33816000</v>
      </c>
      <c r="L26" s="12">
        <v>33816000</v>
      </c>
      <c r="M26" s="12">
        <v>33816000</v>
      </c>
      <c r="N26" s="14">
        <f t="shared" si="2"/>
        <v>0.67632000000000003</v>
      </c>
      <c r="O26" s="14">
        <f t="shared" si="3"/>
        <v>0.67632000000000003</v>
      </c>
      <c r="P26" s="34"/>
      <c r="Q26" s="34"/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315155000</v>
      </c>
      <c r="D27" s="12">
        <v>0</v>
      </c>
      <c r="E27" s="12">
        <v>0</v>
      </c>
      <c r="F27" s="12">
        <v>315155000</v>
      </c>
      <c r="G27" s="12">
        <v>0</v>
      </c>
      <c r="H27" s="12">
        <v>315155000</v>
      </c>
      <c r="I27" s="12">
        <v>0</v>
      </c>
      <c r="J27" s="12">
        <v>196968100</v>
      </c>
      <c r="K27" s="12">
        <v>196968100</v>
      </c>
      <c r="L27" s="12">
        <v>196968100</v>
      </c>
      <c r="M27" s="12">
        <v>196968100</v>
      </c>
      <c r="N27" s="14">
        <f t="shared" si="2"/>
        <v>0.62498802176706703</v>
      </c>
      <c r="O27" s="14">
        <f t="shared" si="3"/>
        <v>0.62498802176706703</v>
      </c>
      <c r="P27" s="34"/>
      <c r="Q27" s="34"/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32885500</v>
      </c>
      <c r="K28" s="12">
        <v>32885500</v>
      </c>
      <c r="L28" s="12">
        <v>32885500</v>
      </c>
      <c r="M28" s="12">
        <v>32885500</v>
      </c>
      <c r="N28" s="14">
        <f t="shared" si="2"/>
        <v>0.59791818181818179</v>
      </c>
      <c r="O28" s="14">
        <f t="shared" si="3"/>
        <v>0.59791818181818179</v>
      </c>
      <c r="P28" s="34"/>
      <c r="Q28" s="34"/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32885500</v>
      </c>
      <c r="K29" s="12">
        <v>32885500</v>
      </c>
      <c r="L29" s="12">
        <v>32885500</v>
      </c>
      <c r="M29" s="12">
        <v>32885500</v>
      </c>
      <c r="N29" s="14">
        <f t="shared" si="2"/>
        <v>0.59791818181818179</v>
      </c>
      <c r="O29" s="14">
        <f t="shared" si="3"/>
        <v>0.59791818181818179</v>
      </c>
      <c r="P29" s="34"/>
      <c r="Q29" s="34"/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105000000</v>
      </c>
      <c r="D30" s="12">
        <v>0</v>
      </c>
      <c r="E30" s="12">
        <v>0</v>
      </c>
      <c r="F30" s="12">
        <v>105000000</v>
      </c>
      <c r="G30" s="12">
        <v>0</v>
      </c>
      <c r="H30" s="12">
        <v>105000000</v>
      </c>
      <c r="I30" s="12">
        <v>0</v>
      </c>
      <c r="J30" s="12">
        <v>65700900</v>
      </c>
      <c r="K30" s="12">
        <v>65700900</v>
      </c>
      <c r="L30" s="12">
        <v>65700900</v>
      </c>
      <c r="M30" s="12">
        <v>65700900</v>
      </c>
      <c r="N30" s="14">
        <f t="shared" si="2"/>
        <v>0.62572285714285714</v>
      </c>
      <c r="O30" s="14">
        <f t="shared" si="3"/>
        <v>0.62572285714285714</v>
      </c>
      <c r="P30" s="34"/>
      <c r="Q30" s="34"/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1">SUM(D32:D36)</f>
        <v>70000000</v>
      </c>
      <c r="E31" s="17">
        <f t="shared" si="11"/>
        <v>70000000</v>
      </c>
      <c r="F31" s="18">
        <f t="shared" si="4"/>
        <v>1798434000</v>
      </c>
      <c r="G31" s="17">
        <f t="shared" ref="G31:H31" si="12">SUM(G32:G36)</f>
        <v>0</v>
      </c>
      <c r="H31" s="17">
        <f t="shared" si="12"/>
        <v>1798434000</v>
      </c>
      <c r="I31" s="18">
        <f>+F31-G31-H31</f>
        <v>0</v>
      </c>
      <c r="J31" s="17">
        <f t="shared" ref="J31" si="13">SUM(J32:J36)</f>
        <v>579416563</v>
      </c>
      <c r="K31" s="17">
        <f t="shared" ref="K31:M31" si="14">SUM(K32:K36)</f>
        <v>527783540</v>
      </c>
      <c r="L31" s="17">
        <f t="shared" si="14"/>
        <v>527783540</v>
      </c>
      <c r="M31" s="17">
        <f t="shared" si="14"/>
        <v>527783540</v>
      </c>
      <c r="N31" s="19">
        <f t="shared" si="2"/>
        <v>0.32217838575115909</v>
      </c>
      <c r="O31" s="19">
        <f t="shared" si="3"/>
        <v>0.29346839528167284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1220000000</v>
      </c>
      <c r="D32" s="12">
        <v>0</v>
      </c>
      <c r="E32" s="12">
        <v>70000000</v>
      </c>
      <c r="F32" s="12">
        <v>1150000000</v>
      </c>
      <c r="G32" s="12">
        <v>0</v>
      </c>
      <c r="H32" s="12">
        <v>1150000000</v>
      </c>
      <c r="I32" s="12">
        <v>0</v>
      </c>
      <c r="J32" s="12">
        <v>186340472</v>
      </c>
      <c r="K32" s="12">
        <v>186340472</v>
      </c>
      <c r="L32" s="12">
        <v>186340472</v>
      </c>
      <c r="M32" s="12">
        <v>186340472</v>
      </c>
      <c r="N32" s="14">
        <f t="shared" si="2"/>
        <v>0.16203519304347827</v>
      </c>
      <c r="O32" s="14">
        <f t="shared" si="3"/>
        <v>0.16203519304347827</v>
      </c>
      <c r="P32" s="34"/>
      <c r="Q32" s="34"/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98434000</v>
      </c>
      <c r="D33" s="12">
        <v>70000000</v>
      </c>
      <c r="E33" s="12">
        <v>0</v>
      </c>
      <c r="F33" s="12">
        <v>168434000</v>
      </c>
      <c r="G33" s="12">
        <v>0</v>
      </c>
      <c r="H33" s="12">
        <v>168434000</v>
      </c>
      <c r="I33" s="12">
        <v>0</v>
      </c>
      <c r="J33" s="12">
        <v>127986704</v>
      </c>
      <c r="K33" s="12">
        <v>83953169</v>
      </c>
      <c r="L33" s="12">
        <v>83953169</v>
      </c>
      <c r="M33" s="12">
        <v>83953169</v>
      </c>
      <c r="N33" s="14">
        <f t="shared" si="2"/>
        <v>0.75986264055950703</v>
      </c>
      <c r="O33" s="14">
        <f t="shared" si="3"/>
        <v>0.49843362385266632</v>
      </c>
      <c r="P33" s="34"/>
      <c r="Q33" s="34"/>
      <c r="R33" s="34"/>
    </row>
    <row r="34" spans="1:22" x14ac:dyDescent="0.25">
      <c r="A34" s="10" t="s">
        <v>83</v>
      </c>
      <c r="B34" s="11" t="s">
        <v>84</v>
      </c>
      <c r="C34" s="12">
        <v>60000000</v>
      </c>
      <c r="D34" s="12">
        <v>0</v>
      </c>
      <c r="E34" s="12">
        <v>0</v>
      </c>
      <c r="F34" s="12">
        <v>60000000</v>
      </c>
      <c r="G34" s="12">
        <v>0</v>
      </c>
      <c r="H34" s="12">
        <v>60000000</v>
      </c>
      <c r="I34" s="12">
        <v>0</v>
      </c>
      <c r="J34" s="12">
        <v>22087699</v>
      </c>
      <c r="K34" s="12">
        <v>18852884</v>
      </c>
      <c r="L34" s="12">
        <v>18852884</v>
      </c>
      <c r="M34" s="12">
        <v>18852884</v>
      </c>
      <c r="N34" s="14">
        <f t="shared" si="2"/>
        <v>0.36812831666666668</v>
      </c>
      <c r="O34" s="14">
        <f t="shared" si="3"/>
        <v>0.31421473333333333</v>
      </c>
      <c r="P34" s="34"/>
      <c r="Q34" s="34"/>
      <c r="R34" s="34"/>
    </row>
    <row r="35" spans="1:22" x14ac:dyDescent="0.25">
      <c r="A35" s="10" t="s">
        <v>85</v>
      </c>
      <c r="B35" s="11" t="s">
        <v>86</v>
      </c>
      <c r="C35" s="12">
        <v>340000000</v>
      </c>
      <c r="D35" s="12">
        <v>0</v>
      </c>
      <c r="E35" s="12">
        <v>0</v>
      </c>
      <c r="F35" s="12">
        <v>340000000</v>
      </c>
      <c r="G35" s="12">
        <v>0</v>
      </c>
      <c r="H35" s="12">
        <v>340000000</v>
      </c>
      <c r="I35" s="12">
        <v>0</v>
      </c>
      <c r="J35" s="12">
        <v>198419442</v>
      </c>
      <c r="K35" s="12">
        <v>194054769</v>
      </c>
      <c r="L35" s="12">
        <v>194054769</v>
      </c>
      <c r="M35" s="12">
        <v>194054769</v>
      </c>
      <c r="N35" s="14">
        <f t="shared" si="2"/>
        <v>0.58358659411764702</v>
      </c>
      <c r="O35" s="14">
        <f t="shared" si="3"/>
        <v>0.57074932058823524</v>
      </c>
      <c r="P35" s="34"/>
      <c r="Q35" s="34"/>
      <c r="R35" s="34"/>
    </row>
    <row r="36" spans="1:22" x14ac:dyDescent="0.25">
      <c r="A36" s="10" t="s">
        <v>87</v>
      </c>
      <c r="B36" s="11" t="s">
        <v>88</v>
      </c>
      <c r="C36" s="12">
        <v>80000000</v>
      </c>
      <c r="D36" s="12">
        <v>0</v>
      </c>
      <c r="E36" s="12">
        <v>0</v>
      </c>
      <c r="F36" s="12">
        <v>80000000</v>
      </c>
      <c r="G36" s="12">
        <v>0</v>
      </c>
      <c r="H36" s="12">
        <v>80000000</v>
      </c>
      <c r="I36" s="12">
        <v>0</v>
      </c>
      <c r="J36" s="12">
        <v>44582246</v>
      </c>
      <c r="K36" s="12">
        <v>44582246</v>
      </c>
      <c r="L36" s="12">
        <v>44582246</v>
      </c>
      <c r="M36" s="12">
        <v>44582246</v>
      </c>
      <c r="N36" s="14">
        <f t="shared" si="2"/>
        <v>0.55727807500000004</v>
      </c>
      <c r="O36" s="14">
        <f t="shared" si="3"/>
        <v>0.55727807500000004</v>
      </c>
      <c r="P36" s="34"/>
      <c r="Q36" s="34"/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v>0</v>
      </c>
      <c r="F37" s="13">
        <v>721115000.00010002</v>
      </c>
      <c r="G37" s="12">
        <v>721115000.00010002</v>
      </c>
      <c r="H37" s="12">
        <v>0</v>
      </c>
      <c r="I37" s="13"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73" t="s">
        <v>23</v>
      </c>
      <c r="B39" s="73"/>
      <c r="C39" s="7">
        <f>+C40+C44</f>
        <v>10288298000</v>
      </c>
      <c r="D39" s="7">
        <f t="shared" ref="D39:M39" si="15">+D40+D44</f>
        <v>2597555000</v>
      </c>
      <c r="E39" s="7">
        <f t="shared" si="15"/>
        <v>2600455000</v>
      </c>
      <c r="F39" s="7">
        <f t="shared" si="15"/>
        <v>10285398000</v>
      </c>
      <c r="G39" s="7">
        <f t="shared" si="15"/>
        <v>0</v>
      </c>
      <c r="H39" s="7">
        <f t="shared" si="15"/>
        <v>8941912377.7000008</v>
      </c>
      <c r="I39" s="7">
        <f t="shared" si="15"/>
        <v>1343485622.2999992</v>
      </c>
      <c r="J39" s="7">
        <f t="shared" si="15"/>
        <v>7569845510.46</v>
      </c>
      <c r="K39" s="7">
        <f t="shared" si="15"/>
        <v>6146914764.3000002</v>
      </c>
      <c r="L39" s="7">
        <f t="shared" si="15"/>
        <v>6146914764.3000002</v>
      </c>
      <c r="M39" s="7">
        <f t="shared" si="15"/>
        <v>6144414764.3000002</v>
      </c>
      <c r="N39" s="8">
        <f t="shared" si="2"/>
        <v>0.73597983378572229</v>
      </c>
      <c r="O39" s="9">
        <f t="shared" si="3"/>
        <v>0.5976350904748654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50000000</v>
      </c>
      <c r="E40" s="17">
        <f t="shared" si="16"/>
        <v>50000000</v>
      </c>
      <c r="F40" s="18">
        <f t="shared" ref="F40:F53" si="17">+C40+D40-E40</f>
        <v>136931000</v>
      </c>
      <c r="G40" s="17">
        <f t="shared" ref="G40:H40" si="18">+G41</f>
        <v>0</v>
      </c>
      <c r="H40" s="17">
        <f t="shared" si="18"/>
        <v>24969808</v>
      </c>
      <c r="I40" s="18">
        <f t="shared" ref="I40:I53" si="19">+F40-G40-H40</f>
        <v>111961192</v>
      </c>
      <c r="J40" s="17">
        <f t="shared" ref="J40:M40" si="20">+J41</f>
        <v>24969808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0.18235321439265031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50000000</v>
      </c>
      <c r="E41" s="17">
        <f t="shared" si="21"/>
        <v>50000000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24969808</v>
      </c>
      <c r="I41" s="18">
        <f t="shared" si="19"/>
        <v>111961192</v>
      </c>
      <c r="J41" s="17">
        <f t="shared" ref="J41:M41" si="23">SUM(J42:J43)</f>
        <v>24969808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0.18235321439265031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222</v>
      </c>
      <c r="B42" s="11" t="s">
        <v>223</v>
      </c>
      <c r="C42" s="12">
        <v>15000000</v>
      </c>
      <c r="D42" s="12">
        <v>50000000</v>
      </c>
      <c r="E42" s="12">
        <v>0</v>
      </c>
      <c r="F42" s="12">
        <v>65000000</v>
      </c>
      <c r="G42" s="12">
        <v>0</v>
      </c>
      <c r="H42" s="12">
        <v>24969808</v>
      </c>
      <c r="I42" s="12">
        <v>40030192</v>
      </c>
      <c r="J42" s="12">
        <v>24969808</v>
      </c>
      <c r="K42" s="12">
        <v>0</v>
      </c>
      <c r="L42" s="12">
        <v>0</v>
      </c>
      <c r="M42" s="12">
        <v>0</v>
      </c>
      <c r="N42" s="14">
        <f t="shared" si="2"/>
        <v>0.38415089230769228</v>
      </c>
      <c r="O42" s="14">
        <f t="shared" si="3"/>
        <v>0</v>
      </c>
      <c r="P42" s="34"/>
      <c r="Q42" s="34"/>
      <c r="R42" s="34"/>
    </row>
    <row r="43" spans="1:22" x14ac:dyDescent="0.25">
      <c r="A43" s="10" t="s">
        <v>224</v>
      </c>
      <c r="B43" s="11" t="s">
        <v>225</v>
      </c>
      <c r="C43" s="12">
        <v>121931000</v>
      </c>
      <c r="D43" s="12">
        <v>0</v>
      </c>
      <c r="E43" s="12">
        <v>50000000</v>
      </c>
      <c r="F43" s="12">
        <v>71931000</v>
      </c>
      <c r="G43" s="12">
        <v>0</v>
      </c>
      <c r="H43" s="12">
        <v>0</v>
      </c>
      <c r="I43" s="12">
        <v>71931000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/>
      <c r="Q43" s="34"/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4">+D45+D53</f>
        <v>2547555000</v>
      </c>
      <c r="E44" s="17">
        <f t="shared" si="24"/>
        <v>2550455000</v>
      </c>
      <c r="F44" s="18">
        <f t="shared" si="17"/>
        <v>10148467000</v>
      </c>
      <c r="G44" s="17">
        <f t="shared" ref="G44:H44" si="25">+G45+G53</f>
        <v>0</v>
      </c>
      <c r="H44" s="17">
        <f t="shared" si="25"/>
        <v>8916942569.7000008</v>
      </c>
      <c r="I44" s="18">
        <f t="shared" si="19"/>
        <v>1231524430.2999992</v>
      </c>
      <c r="J44" s="17">
        <f t="shared" ref="J44:M44" si="26">+J45+J53</f>
        <v>7544875702.46</v>
      </c>
      <c r="K44" s="17">
        <f t="shared" si="26"/>
        <v>6146914764.3000002</v>
      </c>
      <c r="L44" s="17">
        <f t="shared" si="26"/>
        <v>6146914764.3000002</v>
      </c>
      <c r="M44" s="17">
        <f t="shared" si="26"/>
        <v>6144414764.3000002</v>
      </c>
      <c r="N44" s="19">
        <f t="shared" si="2"/>
        <v>0.74344979418664903</v>
      </c>
      <c r="O44" s="19">
        <f t="shared" si="3"/>
        <v>0.60569884735300417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7">SUM(D46:D52)</f>
        <v>986000000</v>
      </c>
      <c r="E45" s="17">
        <f t="shared" si="27"/>
        <v>15900000</v>
      </c>
      <c r="F45" s="18">
        <f>+C45+D45-E45</f>
        <v>1110100000</v>
      </c>
      <c r="G45" s="17">
        <f t="shared" si="27"/>
        <v>0</v>
      </c>
      <c r="H45" s="17">
        <f t="shared" si="27"/>
        <v>683566586.96000004</v>
      </c>
      <c r="I45" s="18">
        <f t="shared" si="19"/>
        <v>426533413.03999996</v>
      </c>
      <c r="J45" s="17">
        <f t="shared" ref="J45" si="28">SUM(J46:J52)</f>
        <v>317952913.88</v>
      </c>
      <c r="K45" s="17">
        <f t="shared" ref="K45:M45" si="29">SUM(K46:K52)</f>
        <v>286727616.56</v>
      </c>
      <c r="L45" s="17">
        <f t="shared" si="29"/>
        <v>286727616.56</v>
      </c>
      <c r="M45" s="17">
        <f t="shared" si="29"/>
        <v>286727616.56</v>
      </c>
      <c r="N45" s="19">
        <f t="shared" si="2"/>
        <v>0.28641826311143143</v>
      </c>
      <c r="O45" s="19">
        <f t="shared" si="3"/>
        <v>0.25828989871182778</v>
      </c>
      <c r="P45" s="34"/>
      <c r="Q45" s="34"/>
      <c r="R45" s="34"/>
    </row>
    <row r="46" spans="1:22" ht="33.75" x14ac:dyDescent="0.25">
      <c r="A46" s="10" t="s">
        <v>226</v>
      </c>
      <c r="B46" s="11" t="s">
        <v>227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151900</v>
      </c>
      <c r="I46" s="12">
        <v>848100</v>
      </c>
      <c r="J46" s="12">
        <v>151900</v>
      </c>
      <c r="K46" s="12">
        <v>151900</v>
      </c>
      <c r="L46" s="12">
        <v>151900</v>
      </c>
      <c r="M46" s="12">
        <v>151900</v>
      </c>
      <c r="N46" s="14">
        <f t="shared" si="2"/>
        <v>0.15190000000000001</v>
      </c>
      <c r="O46" s="14">
        <f t="shared" si="3"/>
        <v>0.15190000000000001</v>
      </c>
      <c r="P46" s="34"/>
      <c r="Q46" s="34"/>
      <c r="R46" s="34"/>
    </row>
    <row r="47" spans="1:22" x14ac:dyDescent="0.25">
      <c r="A47" s="10" t="s">
        <v>228</v>
      </c>
      <c r="B47" s="11" t="s">
        <v>229</v>
      </c>
      <c r="C47" s="12">
        <v>20000000</v>
      </c>
      <c r="D47" s="12">
        <v>0</v>
      </c>
      <c r="E47" s="12">
        <v>7000000</v>
      </c>
      <c r="F47" s="12">
        <v>13000000</v>
      </c>
      <c r="G47" s="12">
        <v>0</v>
      </c>
      <c r="H47" s="12">
        <v>12948127.32</v>
      </c>
      <c r="I47" s="12">
        <v>51872.68</v>
      </c>
      <c r="J47" s="12">
        <v>12948127.32</v>
      </c>
      <c r="K47" s="12">
        <v>0</v>
      </c>
      <c r="L47" s="12">
        <v>0</v>
      </c>
      <c r="M47" s="12">
        <v>0</v>
      </c>
      <c r="N47" s="14">
        <f t="shared" si="2"/>
        <v>0.99600979384615385</v>
      </c>
      <c r="O47" s="14">
        <f t="shared" si="3"/>
        <v>0</v>
      </c>
      <c r="P47" s="34"/>
      <c r="Q47" s="34"/>
      <c r="R47" s="34"/>
    </row>
    <row r="48" spans="1:22" ht="22.5" x14ac:dyDescent="0.25">
      <c r="A48" s="10" t="s">
        <v>230</v>
      </c>
      <c r="B48" s="11" t="s">
        <v>231</v>
      </c>
      <c r="C48" s="12">
        <v>30000000</v>
      </c>
      <c r="D48" s="12">
        <v>0</v>
      </c>
      <c r="E48" s="12">
        <v>5900000</v>
      </c>
      <c r="F48" s="12">
        <v>24100000</v>
      </c>
      <c r="G48" s="12">
        <v>0</v>
      </c>
      <c r="H48" s="12">
        <v>23703134</v>
      </c>
      <c r="I48" s="12">
        <v>396866</v>
      </c>
      <c r="J48" s="12">
        <v>23703134</v>
      </c>
      <c r="K48" s="12">
        <v>23703134</v>
      </c>
      <c r="L48" s="12">
        <v>23703134</v>
      </c>
      <c r="M48" s="12"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/>
      <c r="R48" s="34"/>
    </row>
    <row r="49" spans="1:18" ht="22.5" x14ac:dyDescent="0.25">
      <c r="A49" s="10" t="s">
        <v>232</v>
      </c>
      <c r="B49" s="11" t="s">
        <v>233</v>
      </c>
      <c r="C49" s="12">
        <v>26000000</v>
      </c>
      <c r="D49" s="12">
        <v>4000000</v>
      </c>
      <c r="E49" s="12">
        <v>0</v>
      </c>
      <c r="F49" s="12">
        <v>30000000</v>
      </c>
      <c r="G49" s="12">
        <v>0</v>
      </c>
      <c r="H49" s="12">
        <v>29681078</v>
      </c>
      <c r="I49" s="12">
        <v>318922</v>
      </c>
      <c r="J49" s="12">
        <v>25000000</v>
      </c>
      <c r="K49" s="12">
        <v>6722830</v>
      </c>
      <c r="L49" s="12">
        <v>6722830</v>
      </c>
      <c r="M49" s="12">
        <v>6722830</v>
      </c>
      <c r="N49" s="14">
        <f t="shared" si="2"/>
        <v>0.83333333333333337</v>
      </c>
      <c r="O49" s="14">
        <f t="shared" si="3"/>
        <v>0.22409433333333334</v>
      </c>
      <c r="P49" s="34"/>
      <c r="Q49" s="34"/>
      <c r="R49" s="34"/>
    </row>
    <row r="50" spans="1:18" s="20" customFormat="1" ht="11.25" x14ac:dyDescent="0.25">
      <c r="A50" s="10" t="s">
        <v>234</v>
      </c>
      <c r="B50" s="11" t="s">
        <v>235</v>
      </c>
      <c r="C50" s="12">
        <v>5000000</v>
      </c>
      <c r="D50" s="12">
        <v>2000000</v>
      </c>
      <c r="E50" s="12">
        <v>3000000</v>
      </c>
      <c r="F50" s="12">
        <v>4000000</v>
      </c>
      <c r="G50" s="12">
        <v>0</v>
      </c>
      <c r="H50" s="12">
        <v>2820350</v>
      </c>
      <c r="I50" s="12">
        <v>1179650</v>
      </c>
      <c r="J50" s="12">
        <v>755700</v>
      </c>
      <c r="K50" s="12">
        <v>755700</v>
      </c>
      <c r="L50" s="12">
        <v>755700</v>
      </c>
      <c r="M50" s="12">
        <v>755700</v>
      </c>
      <c r="N50" s="14">
        <f t="shared" si="2"/>
        <v>0.18892500000000001</v>
      </c>
      <c r="O50" s="14">
        <f t="shared" si="3"/>
        <v>0.18892500000000001</v>
      </c>
      <c r="P50" s="34"/>
      <c r="Q50" s="34"/>
      <c r="R50" s="34"/>
    </row>
    <row r="51" spans="1:18" s="20" customFormat="1" ht="22.5" x14ac:dyDescent="0.25">
      <c r="A51" s="10" t="s">
        <v>236</v>
      </c>
      <c r="B51" s="11" t="s">
        <v>223</v>
      </c>
      <c r="C51" s="12">
        <v>58000000</v>
      </c>
      <c r="D51" s="12">
        <v>0</v>
      </c>
      <c r="E51" s="12">
        <v>0</v>
      </c>
      <c r="F51" s="12">
        <v>58000000</v>
      </c>
      <c r="G51" s="12">
        <v>0</v>
      </c>
      <c r="H51" s="12">
        <v>55394052.560000002</v>
      </c>
      <c r="I51" s="12">
        <v>2605947.44</v>
      </c>
      <c r="J51" s="12">
        <v>55394052.560000002</v>
      </c>
      <c r="K51" s="12">
        <v>55394052.560000002</v>
      </c>
      <c r="L51" s="12">
        <v>55394052.560000002</v>
      </c>
      <c r="M51" s="12"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/>
      <c r="R51" s="34"/>
    </row>
    <row r="52" spans="1:18" s="20" customFormat="1" ht="22.5" x14ac:dyDescent="0.25">
      <c r="A52" s="10" t="s">
        <v>237</v>
      </c>
      <c r="B52" s="11" t="s">
        <v>238</v>
      </c>
      <c r="C52" s="12">
        <v>0</v>
      </c>
      <c r="D52" s="12">
        <v>980000000</v>
      </c>
      <c r="E52" s="12">
        <v>0</v>
      </c>
      <c r="F52" s="12">
        <v>980000000</v>
      </c>
      <c r="G52" s="12">
        <v>0</v>
      </c>
      <c r="H52" s="12">
        <v>558867945.08000004</v>
      </c>
      <c r="I52" s="12">
        <v>421132054.92000002</v>
      </c>
      <c r="J52" s="12">
        <v>200000000</v>
      </c>
      <c r="K52" s="12">
        <v>200000000</v>
      </c>
      <c r="L52" s="12">
        <v>200000000</v>
      </c>
      <c r="M52" s="12">
        <v>200000000</v>
      </c>
      <c r="N52" s="14">
        <f t="shared" si="2"/>
        <v>0.20408163265306123</v>
      </c>
      <c r="O52" s="14">
        <f t="shared" si="3"/>
        <v>0.20408163265306123</v>
      </c>
      <c r="P52" s="34"/>
      <c r="Q52" s="34"/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0">SUM(D54:D73)</f>
        <v>1561555000</v>
      </c>
      <c r="E53" s="17">
        <f t="shared" si="30"/>
        <v>2534555000</v>
      </c>
      <c r="F53" s="18">
        <f t="shared" si="17"/>
        <v>9038367000</v>
      </c>
      <c r="G53" s="17">
        <f t="shared" ref="G53:H53" si="31">SUM(G54:G73)</f>
        <v>0</v>
      </c>
      <c r="H53" s="17">
        <f t="shared" si="31"/>
        <v>8233375982.7399998</v>
      </c>
      <c r="I53" s="18">
        <f t="shared" si="19"/>
        <v>804991017.26000023</v>
      </c>
      <c r="J53" s="17">
        <f t="shared" ref="J53:M53" si="32">SUM(J54:J73)</f>
        <v>7226922788.5799999</v>
      </c>
      <c r="K53" s="17">
        <f t="shared" si="32"/>
        <v>5860187147.7399998</v>
      </c>
      <c r="L53" s="17">
        <f t="shared" si="32"/>
        <v>5860187147.7399998</v>
      </c>
      <c r="M53" s="17">
        <f t="shared" si="32"/>
        <v>5857687147.7399998</v>
      </c>
      <c r="N53" s="19">
        <f t="shared" si="2"/>
        <v>0.79958279947915367</v>
      </c>
      <c r="O53" s="19">
        <f t="shared" si="3"/>
        <v>0.64836791289178675</v>
      </c>
      <c r="P53" s="34"/>
      <c r="Q53" s="34"/>
      <c r="R53" s="34"/>
    </row>
    <row r="54" spans="1:18" s="20" customFormat="1" ht="22.5" x14ac:dyDescent="0.25">
      <c r="A54" s="10" t="s">
        <v>239</v>
      </c>
      <c r="B54" s="11" t="s">
        <v>240</v>
      </c>
      <c r="C54" s="12">
        <v>40000000</v>
      </c>
      <c r="D54" s="12">
        <v>0</v>
      </c>
      <c r="E54" s="12">
        <v>30000000</v>
      </c>
      <c r="F54" s="12">
        <v>10000000</v>
      </c>
      <c r="G54" s="12">
        <v>0</v>
      </c>
      <c r="H54" s="12">
        <v>1715372</v>
      </c>
      <c r="I54" s="12">
        <v>8284628</v>
      </c>
      <c r="J54" s="12">
        <v>1715372</v>
      </c>
      <c r="K54" s="12">
        <v>1715372</v>
      </c>
      <c r="L54" s="12">
        <v>1715372</v>
      </c>
      <c r="M54" s="12">
        <v>1715372</v>
      </c>
      <c r="N54" s="14">
        <f t="shared" si="2"/>
        <v>0.1715372</v>
      </c>
      <c r="O54" s="14">
        <f t="shared" si="3"/>
        <v>0.1715372</v>
      </c>
      <c r="P54" s="34"/>
      <c r="Q54" s="34"/>
      <c r="R54" s="34"/>
    </row>
    <row r="55" spans="1:18" s="20" customFormat="1" ht="11.25" x14ac:dyDescent="0.25">
      <c r="A55" s="10" t="s">
        <v>241</v>
      </c>
      <c r="B55" s="11" t="s">
        <v>242</v>
      </c>
      <c r="C55" s="12">
        <v>1249000000</v>
      </c>
      <c r="D55" s="12">
        <v>0</v>
      </c>
      <c r="E55" s="12">
        <v>543000000</v>
      </c>
      <c r="F55" s="12">
        <v>706000000</v>
      </c>
      <c r="G55" s="12">
        <v>0</v>
      </c>
      <c r="H55" s="12">
        <v>694759031</v>
      </c>
      <c r="I55" s="12">
        <v>11240969</v>
      </c>
      <c r="J55" s="12">
        <v>259909031</v>
      </c>
      <c r="K55" s="12">
        <v>157207752</v>
      </c>
      <c r="L55" s="12">
        <v>157207752</v>
      </c>
      <c r="M55" s="12">
        <v>157207752</v>
      </c>
      <c r="N55" s="14">
        <f t="shared" si="2"/>
        <v>0.3681431033994334</v>
      </c>
      <c r="O55" s="14">
        <f t="shared" si="3"/>
        <v>0.22267386968838526</v>
      </c>
      <c r="P55" s="34"/>
      <c r="Q55" s="34"/>
      <c r="R55" s="34"/>
    </row>
    <row r="56" spans="1:18" s="20" customFormat="1" ht="11.25" x14ac:dyDescent="0.25">
      <c r="A56" s="10" t="s">
        <v>243</v>
      </c>
      <c r="B56" s="11" t="s">
        <v>244</v>
      </c>
      <c r="C56" s="12">
        <v>26000000</v>
      </c>
      <c r="D56" s="12">
        <v>0</v>
      </c>
      <c r="E56" s="12">
        <v>0</v>
      </c>
      <c r="F56" s="12">
        <v>26000000</v>
      </c>
      <c r="G56" s="12">
        <v>0</v>
      </c>
      <c r="H56" s="12">
        <v>25561600</v>
      </c>
      <c r="I56" s="12">
        <v>438400</v>
      </c>
      <c r="J56" s="12">
        <v>25561600</v>
      </c>
      <c r="K56" s="12">
        <v>5643800</v>
      </c>
      <c r="L56" s="12">
        <v>5643800</v>
      </c>
      <c r="M56" s="12">
        <v>5643800</v>
      </c>
      <c r="N56" s="14">
        <f t="shared" si="2"/>
        <v>0.98313846153846152</v>
      </c>
      <c r="O56" s="14">
        <f t="shared" si="3"/>
        <v>0.21706923076923076</v>
      </c>
      <c r="P56" s="34"/>
      <c r="Q56" s="34"/>
      <c r="R56" s="34"/>
    </row>
    <row r="57" spans="1:18" s="20" customFormat="1" ht="22.5" x14ac:dyDescent="0.25">
      <c r="A57" s="10" t="s">
        <v>245</v>
      </c>
      <c r="B57" s="11" t="s">
        <v>246</v>
      </c>
      <c r="C57" s="12">
        <v>85000000</v>
      </c>
      <c r="D57" s="12">
        <v>5000000</v>
      </c>
      <c r="E57" s="12">
        <v>0</v>
      </c>
      <c r="F57" s="12">
        <v>90000000</v>
      </c>
      <c r="G57" s="12">
        <v>0</v>
      </c>
      <c r="H57" s="12">
        <v>86000000</v>
      </c>
      <c r="I57" s="12">
        <v>4000000</v>
      </c>
      <c r="J57" s="12">
        <v>43538546</v>
      </c>
      <c r="K57" s="12">
        <v>43538546</v>
      </c>
      <c r="L57" s="12">
        <v>43538546</v>
      </c>
      <c r="M57" s="12">
        <v>43538546</v>
      </c>
      <c r="N57" s="14">
        <f t="shared" si="2"/>
        <v>0.48376162222222224</v>
      </c>
      <c r="O57" s="14">
        <f t="shared" si="3"/>
        <v>0.48376162222222224</v>
      </c>
      <c r="P57" s="34"/>
      <c r="Q57" s="34"/>
      <c r="R57" s="34"/>
    </row>
    <row r="58" spans="1:18" s="20" customFormat="1" ht="11.25" x14ac:dyDescent="0.25">
      <c r="A58" s="10" t="s">
        <v>247</v>
      </c>
      <c r="B58" s="11" t="s">
        <v>248</v>
      </c>
      <c r="C58" s="12">
        <v>110000000</v>
      </c>
      <c r="D58" s="12">
        <v>228000000</v>
      </c>
      <c r="E58" s="12">
        <v>22000000</v>
      </c>
      <c r="F58" s="12">
        <v>316000000</v>
      </c>
      <c r="G58" s="12">
        <v>0</v>
      </c>
      <c r="H58" s="12">
        <v>283097079</v>
      </c>
      <c r="I58" s="12">
        <v>32902921</v>
      </c>
      <c r="J58" s="12">
        <v>37312239</v>
      </c>
      <c r="K58" s="12">
        <v>36983751</v>
      </c>
      <c r="L58" s="12">
        <v>36983751</v>
      </c>
      <c r="M58" s="12">
        <v>36983751</v>
      </c>
      <c r="N58" s="14">
        <f t="shared" si="2"/>
        <v>0.11807670569620253</v>
      </c>
      <c r="O58" s="14">
        <f t="shared" si="3"/>
        <v>0.11703718670886076</v>
      </c>
      <c r="P58" s="34"/>
      <c r="Q58" s="34"/>
      <c r="R58" s="34"/>
    </row>
    <row r="59" spans="1:18" s="20" customFormat="1" ht="11.25" x14ac:dyDescent="0.25">
      <c r="A59" s="10" t="s">
        <v>249</v>
      </c>
      <c r="B59" s="11" t="s">
        <v>250</v>
      </c>
      <c r="C59" s="12">
        <v>4433000000</v>
      </c>
      <c r="D59" s="12">
        <v>0</v>
      </c>
      <c r="E59" s="12">
        <v>326000000</v>
      </c>
      <c r="F59" s="12">
        <v>4107000000</v>
      </c>
      <c r="G59" s="12">
        <v>0</v>
      </c>
      <c r="H59" s="12">
        <v>4106881918</v>
      </c>
      <c r="I59" s="12">
        <v>118082</v>
      </c>
      <c r="J59" s="12">
        <v>4106881918</v>
      </c>
      <c r="K59" s="12">
        <v>4094189913</v>
      </c>
      <c r="L59" s="12">
        <v>4094189913</v>
      </c>
      <c r="M59" s="12">
        <v>4091689913</v>
      </c>
      <c r="N59" s="14">
        <f t="shared" si="2"/>
        <v>0.99997124859995135</v>
      </c>
      <c r="O59" s="14">
        <f t="shared" si="3"/>
        <v>0.99688091380569754</v>
      </c>
      <c r="P59" s="34"/>
      <c r="Q59" s="34"/>
      <c r="R59" s="34"/>
    </row>
    <row r="60" spans="1:18" s="20" customFormat="1" ht="11.25" x14ac:dyDescent="0.25">
      <c r="A60" s="10" t="s">
        <v>251</v>
      </c>
      <c r="B60" s="11" t="s">
        <v>252</v>
      </c>
      <c r="C60" s="12">
        <v>0</v>
      </c>
      <c r="D60" s="12">
        <v>781500000</v>
      </c>
      <c r="E60" s="12">
        <v>0</v>
      </c>
      <c r="F60" s="12">
        <v>781500000</v>
      </c>
      <c r="G60" s="12">
        <v>0</v>
      </c>
      <c r="H60" s="12">
        <v>740003333</v>
      </c>
      <c r="I60" s="12">
        <v>41496667</v>
      </c>
      <c r="J60" s="12">
        <v>740003333</v>
      </c>
      <c r="K60" s="12">
        <v>430103333</v>
      </c>
      <c r="L60" s="12">
        <v>430103333</v>
      </c>
      <c r="M60" s="12">
        <v>430103333</v>
      </c>
      <c r="N60" s="14">
        <f t="shared" si="2"/>
        <v>0.94690125783749202</v>
      </c>
      <c r="O60" s="14">
        <f t="shared" si="3"/>
        <v>0.55035615227127321</v>
      </c>
      <c r="P60" s="34"/>
      <c r="Q60" s="34"/>
      <c r="R60" s="34"/>
    </row>
    <row r="61" spans="1:18" s="20" customFormat="1" ht="22.5" x14ac:dyDescent="0.25">
      <c r="A61" s="10" t="s">
        <v>253</v>
      </c>
      <c r="B61" s="11" t="s">
        <v>254</v>
      </c>
      <c r="C61" s="12">
        <v>1388367000</v>
      </c>
      <c r="D61" s="12">
        <v>230000000</v>
      </c>
      <c r="E61" s="12">
        <v>859500000</v>
      </c>
      <c r="F61" s="12">
        <v>758867000</v>
      </c>
      <c r="G61" s="12">
        <v>0</v>
      </c>
      <c r="H61" s="12">
        <v>508815075</v>
      </c>
      <c r="I61" s="12">
        <v>250051925</v>
      </c>
      <c r="J61" s="12">
        <v>508815075</v>
      </c>
      <c r="K61" s="12">
        <v>304801447</v>
      </c>
      <c r="L61" s="12">
        <v>304801447</v>
      </c>
      <c r="M61" s="12">
        <v>304801447</v>
      </c>
      <c r="N61" s="14">
        <f t="shared" si="2"/>
        <v>0.67049308376830197</v>
      </c>
      <c r="O61" s="14">
        <f t="shared" si="3"/>
        <v>0.40165331606197135</v>
      </c>
      <c r="P61" s="34"/>
      <c r="Q61" s="34"/>
      <c r="R61" s="34"/>
    </row>
    <row r="62" spans="1:18" s="20" customFormat="1" ht="22.5" x14ac:dyDescent="0.25">
      <c r="A62" s="10" t="s">
        <v>255</v>
      </c>
      <c r="B62" s="11" t="s">
        <v>256</v>
      </c>
      <c r="C62" s="12">
        <v>131000000</v>
      </c>
      <c r="D62" s="12">
        <v>66000000</v>
      </c>
      <c r="E62" s="12">
        <v>0</v>
      </c>
      <c r="F62" s="12">
        <v>197000000</v>
      </c>
      <c r="G62" s="12">
        <v>0</v>
      </c>
      <c r="H62" s="12">
        <v>103672843.2</v>
      </c>
      <c r="I62" s="12">
        <v>93327156.799999997</v>
      </c>
      <c r="J62" s="12">
        <v>86795027.040000007</v>
      </c>
      <c r="K62" s="12">
        <v>72217646.040000007</v>
      </c>
      <c r="L62" s="12">
        <v>72217646.040000007</v>
      </c>
      <c r="M62" s="12">
        <v>72217646.040000007</v>
      </c>
      <c r="N62" s="14">
        <f t="shared" si="2"/>
        <v>0.44058389360406097</v>
      </c>
      <c r="O62" s="14">
        <f t="shared" si="3"/>
        <v>0.36658703573604062</v>
      </c>
      <c r="P62" s="34"/>
      <c r="Q62" s="34"/>
      <c r="R62" s="34"/>
    </row>
    <row r="63" spans="1:18" s="20" customFormat="1" ht="11.25" x14ac:dyDescent="0.25">
      <c r="A63" s="10" t="s">
        <v>257</v>
      </c>
      <c r="B63" s="11" t="s">
        <v>258</v>
      </c>
      <c r="C63" s="12">
        <v>424000000</v>
      </c>
      <c r="D63" s="12">
        <v>95000000</v>
      </c>
      <c r="E63" s="12">
        <v>71000000</v>
      </c>
      <c r="F63" s="12">
        <v>448000000</v>
      </c>
      <c r="G63" s="12">
        <v>0</v>
      </c>
      <c r="H63" s="12">
        <v>411211213.24000001</v>
      </c>
      <c r="I63" s="12">
        <v>36788786.759999998</v>
      </c>
      <c r="J63" s="12">
        <v>411211213.24000001</v>
      </c>
      <c r="K63" s="12">
        <v>244334553.05000001</v>
      </c>
      <c r="L63" s="12">
        <v>244334553.05000001</v>
      </c>
      <c r="M63" s="12">
        <v>244334553.05000001</v>
      </c>
      <c r="N63" s="14">
        <f t="shared" si="2"/>
        <v>0.91788217241071435</v>
      </c>
      <c r="O63" s="14">
        <f t="shared" si="3"/>
        <v>0.54538962734375007</v>
      </c>
      <c r="P63" s="34"/>
      <c r="Q63" s="34"/>
      <c r="R63" s="34"/>
    </row>
    <row r="64" spans="1:18" s="20" customFormat="1" ht="22.5" x14ac:dyDescent="0.25">
      <c r="A64" s="10" t="s">
        <v>259</v>
      </c>
      <c r="B64" s="11" t="s">
        <v>260</v>
      </c>
      <c r="C64" s="12">
        <v>460000000</v>
      </c>
      <c r="D64" s="12">
        <v>0</v>
      </c>
      <c r="E64" s="12">
        <v>145000000</v>
      </c>
      <c r="F64" s="12">
        <v>315000000</v>
      </c>
      <c r="G64" s="12">
        <v>0</v>
      </c>
      <c r="H64" s="12">
        <v>277154458.30000001</v>
      </c>
      <c r="I64" s="12">
        <v>37845541.700000003</v>
      </c>
      <c r="J64" s="12">
        <v>277154458.30000001</v>
      </c>
      <c r="K64" s="12">
        <v>156153330.65000001</v>
      </c>
      <c r="L64" s="12">
        <v>156153330.65000001</v>
      </c>
      <c r="M64" s="12">
        <v>156153330.65000001</v>
      </c>
      <c r="N64" s="14">
        <f t="shared" si="2"/>
        <v>0.87985542317460319</v>
      </c>
      <c r="O64" s="14">
        <f t="shared" si="3"/>
        <v>0.49572485920634923</v>
      </c>
      <c r="P64" s="34"/>
      <c r="Q64" s="34"/>
      <c r="R64" s="34"/>
    </row>
    <row r="65" spans="1:22" s="20" customFormat="1" ht="33.75" x14ac:dyDescent="0.25">
      <c r="A65" s="10" t="s">
        <v>261</v>
      </c>
      <c r="B65" s="11" t="s">
        <v>262</v>
      </c>
      <c r="C65" s="12">
        <v>31000000</v>
      </c>
      <c r="D65" s="12">
        <v>0</v>
      </c>
      <c r="E65" s="12">
        <v>0</v>
      </c>
      <c r="F65" s="12">
        <v>31000000</v>
      </c>
      <c r="G65" s="12">
        <v>0</v>
      </c>
      <c r="H65" s="12">
        <v>28725000</v>
      </c>
      <c r="I65" s="12">
        <v>2275000</v>
      </c>
      <c r="J65" s="12">
        <v>28725000</v>
      </c>
      <c r="K65" s="12">
        <v>3600600</v>
      </c>
      <c r="L65" s="12">
        <v>3600600</v>
      </c>
      <c r="M65" s="12">
        <v>3600600</v>
      </c>
      <c r="N65" s="14">
        <f t="shared" si="2"/>
        <v>0.92661290322580647</v>
      </c>
      <c r="O65" s="14">
        <f t="shared" si="3"/>
        <v>0.11614838709677419</v>
      </c>
      <c r="P65" s="34"/>
      <c r="Q65" s="34"/>
      <c r="R65" s="34"/>
    </row>
    <row r="66" spans="1:22" x14ac:dyDescent="0.25">
      <c r="A66" s="10" t="s">
        <v>263</v>
      </c>
      <c r="B66" s="11" t="s">
        <v>264</v>
      </c>
      <c r="C66" s="12">
        <v>213000000</v>
      </c>
      <c r="D66" s="12">
        <v>18055000</v>
      </c>
      <c r="E66" s="12">
        <v>0</v>
      </c>
      <c r="F66" s="12">
        <v>231055000</v>
      </c>
      <c r="G66" s="12">
        <v>0</v>
      </c>
      <c r="H66" s="12">
        <v>219204200</v>
      </c>
      <c r="I66" s="12">
        <v>11850800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2"/>
        <v>0</v>
      </c>
      <c r="O66" s="14">
        <f t="shared" si="3"/>
        <v>0</v>
      </c>
      <c r="P66" s="34"/>
      <c r="Q66" s="34"/>
      <c r="R66" s="34"/>
    </row>
    <row r="67" spans="1:22" ht="22.5" x14ac:dyDescent="0.25">
      <c r="A67" s="10" t="s">
        <v>265</v>
      </c>
      <c r="B67" s="11" t="s">
        <v>266</v>
      </c>
      <c r="C67" s="12">
        <v>17000000</v>
      </c>
      <c r="D67" s="12">
        <v>138000000</v>
      </c>
      <c r="E67" s="12">
        <v>0</v>
      </c>
      <c r="F67" s="12">
        <v>155000000</v>
      </c>
      <c r="G67" s="12">
        <v>0</v>
      </c>
      <c r="H67" s="12">
        <v>40045000</v>
      </c>
      <c r="I67" s="12">
        <v>114955000</v>
      </c>
      <c r="J67" s="12">
        <v>40045000</v>
      </c>
      <c r="K67" s="12">
        <v>192000</v>
      </c>
      <c r="L67" s="12">
        <v>192000</v>
      </c>
      <c r="M67" s="12">
        <v>192000</v>
      </c>
      <c r="N67" s="14">
        <f t="shared" si="2"/>
        <v>0.2583548387096774</v>
      </c>
      <c r="O67" s="14">
        <f t="shared" si="3"/>
        <v>1.2387096774193549E-3</v>
      </c>
      <c r="P67" s="34"/>
      <c r="Q67" s="34"/>
      <c r="R67" s="34"/>
    </row>
    <row r="68" spans="1:22" ht="33.75" x14ac:dyDescent="0.25">
      <c r="A68" s="10" t="s">
        <v>267</v>
      </c>
      <c r="B68" s="11" t="s">
        <v>268</v>
      </c>
      <c r="C68" s="12">
        <v>30000000</v>
      </c>
      <c r="D68" s="12">
        <v>0</v>
      </c>
      <c r="E68" s="12">
        <v>0</v>
      </c>
      <c r="F68" s="12">
        <v>30000000</v>
      </c>
      <c r="G68" s="12">
        <v>0</v>
      </c>
      <c r="H68" s="12">
        <v>9000000</v>
      </c>
      <c r="I68" s="12">
        <v>21000000</v>
      </c>
      <c r="J68" s="12">
        <v>1263254</v>
      </c>
      <c r="K68" s="12">
        <v>1263254</v>
      </c>
      <c r="L68" s="12">
        <v>1263254</v>
      </c>
      <c r="M68" s="12">
        <v>1263254</v>
      </c>
      <c r="N68" s="14">
        <f t="shared" si="2"/>
        <v>4.2108466666666663E-2</v>
      </c>
      <c r="O68" s="14">
        <f t="shared" si="3"/>
        <v>4.2108466666666663E-2</v>
      </c>
      <c r="P68" s="34"/>
      <c r="Q68" s="34"/>
      <c r="R68" s="34"/>
    </row>
    <row r="69" spans="1:22" ht="22.5" x14ac:dyDescent="0.25">
      <c r="A69" s="10" t="s">
        <v>269</v>
      </c>
      <c r="B69" s="11" t="s">
        <v>270</v>
      </c>
      <c r="C69" s="12">
        <v>814000000</v>
      </c>
      <c r="D69" s="12">
        <v>0</v>
      </c>
      <c r="E69" s="12">
        <v>58055000</v>
      </c>
      <c r="F69" s="12">
        <v>755945000</v>
      </c>
      <c r="G69" s="12">
        <v>0</v>
      </c>
      <c r="H69" s="12">
        <v>617680000</v>
      </c>
      <c r="I69" s="12">
        <v>138265000</v>
      </c>
      <c r="J69" s="12">
        <v>617680000</v>
      </c>
      <c r="K69" s="12">
        <v>267930128</v>
      </c>
      <c r="L69" s="12">
        <v>267930128</v>
      </c>
      <c r="M69" s="12">
        <v>267930128</v>
      </c>
      <c r="N69" s="14">
        <f t="shared" si="2"/>
        <v>0.81709648188690975</v>
      </c>
      <c r="O69" s="14">
        <f t="shared" si="3"/>
        <v>0.35443071652038177</v>
      </c>
      <c r="P69" s="34"/>
      <c r="Q69" s="34"/>
      <c r="R69" s="34"/>
    </row>
    <row r="70" spans="1:22" x14ac:dyDescent="0.25">
      <c r="A70" s="10" t="s">
        <v>100</v>
      </c>
      <c r="B70" s="11" t="s">
        <v>101</v>
      </c>
      <c r="C70" s="12">
        <v>560000000</v>
      </c>
      <c r="D70" s="12">
        <v>0</v>
      </c>
      <c r="E70" s="12">
        <v>480000000</v>
      </c>
      <c r="F70" s="12">
        <v>80000000</v>
      </c>
      <c r="G70" s="12">
        <v>0</v>
      </c>
      <c r="H70" s="12">
        <v>79849860</v>
      </c>
      <c r="I70" s="12">
        <v>150140</v>
      </c>
      <c r="J70" s="12">
        <v>40311722</v>
      </c>
      <c r="K70" s="12">
        <v>40311722</v>
      </c>
      <c r="L70" s="12">
        <v>40311722</v>
      </c>
      <c r="M70" s="12">
        <v>40311722</v>
      </c>
      <c r="N70" s="14">
        <f t="shared" si="2"/>
        <v>0.50389652500000004</v>
      </c>
      <c r="O70" s="14">
        <f t="shared" si="3"/>
        <v>0.50389652500000004</v>
      </c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73" t="s">
        <v>24</v>
      </c>
      <c r="B74" s="73"/>
      <c r="C74" s="7">
        <f>SUM(C75:C78)</f>
        <v>3687268000</v>
      </c>
      <c r="D74" s="7">
        <f>SUM(D75:D78)</f>
        <v>0</v>
      </c>
      <c r="E74" s="7">
        <f t="shared" ref="E74" si="33">SUM(E75:E78)</f>
        <v>0</v>
      </c>
      <c r="F74" s="7">
        <f>SUM(F75:F78)</f>
        <v>3687268000.00001</v>
      </c>
      <c r="G74" s="7">
        <f t="shared" ref="G74:M74" si="34">SUM(G75:G78)</f>
        <v>2435000000.00001</v>
      </c>
      <c r="H74" s="7">
        <f t="shared" si="34"/>
        <v>104374000</v>
      </c>
      <c r="I74" s="7">
        <f t="shared" si="34"/>
        <v>1147894000</v>
      </c>
      <c r="J74" s="7">
        <f t="shared" si="34"/>
        <v>43193747</v>
      </c>
      <c r="K74" s="7">
        <f t="shared" si="34"/>
        <v>43115699</v>
      </c>
      <c r="L74" s="7">
        <f t="shared" si="34"/>
        <v>43115699</v>
      </c>
      <c r="M74" s="7">
        <f t="shared" si="34"/>
        <v>43115699</v>
      </c>
      <c r="N74" s="8">
        <f t="shared" si="2"/>
        <v>1.1714295516355167E-2</v>
      </c>
      <c r="O74" s="9">
        <f t="shared" si="3"/>
        <v>1.1693128625312802E-2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v>0</v>
      </c>
      <c r="F75" s="30">
        <v>2435000000.00001</v>
      </c>
      <c r="G75" s="29">
        <v>2435000000.00001</v>
      </c>
      <c r="H75" s="29">
        <v>0</v>
      </c>
      <c r="I75" s="30">
        <v>0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v>74374000</v>
      </c>
      <c r="D76" s="12">
        <v>0</v>
      </c>
      <c r="E76" s="12">
        <v>0</v>
      </c>
      <c r="F76" s="12">
        <v>74374000</v>
      </c>
      <c r="G76" s="12">
        <v>0</v>
      </c>
      <c r="H76" s="12">
        <v>74374000</v>
      </c>
      <c r="I76" s="12">
        <v>0</v>
      </c>
      <c r="J76" s="12">
        <v>43193747</v>
      </c>
      <c r="K76" s="12">
        <v>43115699</v>
      </c>
      <c r="L76" s="12">
        <v>43115699</v>
      </c>
      <c r="M76" s="12">
        <v>43115699</v>
      </c>
      <c r="N76" s="14">
        <f t="shared" si="2"/>
        <v>0.5807640707774222</v>
      </c>
      <c r="O76" s="14">
        <f t="shared" si="3"/>
        <v>0.57971467179390646</v>
      </c>
      <c r="P76" s="34"/>
      <c r="Q76" s="34"/>
      <c r="R76" s="34"/>
    </row>
    <row r="77" spans="1:22" ht="22.5" x14ac:dyDescent="0.25">
      <c r="A77" s="10" t="s">
        <v>119</v>
      </c>
      <c r="B77" s="11" t="s">
        <v>121</v>
      </c>
      <c r="C77" s="12">
        <v>30000000</v>
      </c>
      <c r="D77" s="12">
        <v>0</v>
      </c>
      <c r="E77" s="12">
        <v>0</v>
      </c>
      <c r="F77" s="12">
        <v>30000000</v>
      </c>
      <c r="G77" s="12">
        <v>0</v>
      </c>
      <c r="H77" s="12">
        <v>30000000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v>1147894000</v>
      </c>
      <c r="G78" s="12">
        <v>0</v>
      </c>
      <c r="H78" s="12">
        <v>0</v>
      </c>
      <c r="I78" s="13"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/>
      <c r="R78" s="34"/>
    </row>
    <row r="79" spans="1:22" s="3" customFormat="1" x14ac:dyDescent="0.25">
      <c r="A79" s="73" t="s">
        <v>25</v>
      </c>
      <c r="B79" s="73"/>
      <c r="C79" s="7">
        <f>+C80+C84</f>
        <v>67671000</v>
      </c>
      <c r="D79" s="7">
        <f t="shared" ref="D79:M79" si="35">+D80+D84</f>
        <v>3400000</v>
      </c>
      <c r="E79" s="7">
        <f t="shared" si="35"/>
        <v>500000</v>
      </c>
      <c r="F79" s="7">
        <f t="shared" si="35"/>
        <v>70571000</v>
      </c>
      <c r="G79" s="7">
        <f t="shared" si="35"/>
        <v>0</v>
      </c>
      <c r="H79" s="7">
        <f t="shared" si="35"/>
        <v>12238000</v>
      </c>
      <c r="I79" s="7">
        <f t="shared" si="35"/>
        <v>58333000</v>
      </c>
      <c r="J79" s="7">
        <f t="shared" si="35"/>
        <v>12238000</v>
      </c>
      <c r="K79" s="7">
        <f t="shared" si="35"/>
        <v>12238000</v>
      </c>
      <c r="L79" s="7">
        <f t="shared" si="35"/>
        <v>12238000</v>
      </c>
      <c r="M79" s="7">
        <f t="shared" si="35"/>
        <v>12238000</v>
      </c>
      <c r="N79" s="8">
        <f t="shared" si="2"/>
        <v>0.17341400858709669</v>
      </c>
      <c r="O79" s="9">
        <f t="shared" si="3"/>
        <v>0.17341400858709669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6">+D81</f>
        <v>3400000</v>
      </c>
      <c r="E80" s="17">
        <f t="shared" si="36"/>
        <v>500000</v>
      </c>
      <c r="F80" s="18">
        <f t="shared" ref="F80:F81" si="37">+C80+D80-E80</f>
        <v>13921000</v>
      </c>
      <c r="G80" s="17">
        <f t="shared" ref="G80:H80" si="38">+G81</f>
        <v>0</v>
      </c>
      <c r="H80" s="17">
        <f t="shared" si="38"/>
        <v>12238000</v>
      </c>
      <c r="I80" s="18">
        <f t="shared" ref="I80:I81" si="39">+F80-G80-H80</f>
        <v>1683000</v>
      </c>
      <c r="J80" s="17">
        <f t="shared" ref="J80:M80" si="40">+J81</f>
        <v>12238000</v>
      </c>
      <c r="K80" s="17">
        <f t="shared" si="40"/>
        <v>12238000</v>
      </c>
      <c r="L80" s="17">
        <f t="shared" si="40"/>
        <v>12238000</v>
      </c>
      <c r="M80" s="17">
        <f t="shared" si="40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1">SUM(D82:D83)</f>
        <v>3400000</v>
      </c>
      <c r="E81" s="17">
        <f t="shared" si="41"/>
        <v>500000</v>
      </c>
      <c r="F81" s="18">
        <f t="shared" si="37"/>
        <v>13921000</v>
      </c>
      <c r="G81" s="17">
        <f t="shared" ref="G81:H81" si="42">SUM(G82:G83)</f>
        <v>0</v>
      </c>
      <c r="H81" s="17">
        <f t="shared" si="42"/>
        <v>12238000</v>
      </c>
      <c r="I81" s="18">
        <f t="shared" si="39"/>
        <v>1683000</v>
      </c>
      <c r="J81" s="17">
        <f t="shared" ref="J81:M81" si="43">SUM(J82:J83)</f>
        <v>12238000</v>
      </c>
      <c r="K81" s="17">
        <f t="shared" si="43"/>
        <v>12238000</v>
      </c>
      <c r="L81" s="17">
        <f t="shared" si="43"/>
        <v>12238000</v>
      </c>
      <c r="M81" s="17">
        <f t="shared" si="43"/>
        <v>12238000</v>
      </c>
      <c r="N81" s="19">
        <f t="shared" si="2"/>
        <v>0.87910351267868692</v>
      </c>
      <c r="O81" s="19">
        <f t="shared" si="3"/>
        <v>0.87910351267868692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v>10021000</v>
      </c>
      <c r="D82" s="12">
        <v>3400000</v>
      </c>
      <c r="E82" s="12">
        <v>0</v>
      </c>
      <c r="F82" s="12">
        <v>13421000</v>
      </c>
      <c r="G82" s="12">
        <v>0</v>
      </c>
      <c r="H82" s="12">
        <v>11884000</v>
      </c>
      <c r="I82" s="12">
        <v>1537000</v>
      </c>
      <c r="J82" s="12">
        <v>11884000</v>
      </c>
      <c r="K82" s="12">
        <v>11884000</v>
      </c>
      <c r="L82" s="12">
        <v>11884000</v>
      </c>
      <c r="M82" s="12">
        <v>11884000</v>
      </c>
      <c r="N82" s="14">
        <f t="shared" si="2"/>
        <v>0.88547798226659713</v>
      </c>
      <c r="O82" s="14">
        <f t="shared" si="3"/>
        <v>0.88547798226659713</v>
      </c>
      <c r="P82" s="34"/>
      <c r="Q82" s="34"/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v>1000000</v>
      </c>
      <c r="D83" s="12">
        <v>0</v>
      </c>
      <c r="E83" s="12">
        <v>500000</v>
      </c>
      <c r="F83" s="12">
        <v>500000</v>
      </c>
      <c r="G83" s="12">
        <v>0</v>
      </c>
      <c r="H83" s="12">
        <v>354000</v>
      </c>
      <c r="I83" s="12">
        <v>146000</v>
      </c>
      <c r="J83" s="12">
        <v>354000</v>
      </c>
      <c r="K83" s="12">
        <v>354000</v>
      </c>
      <c r="L83" s="12">
        <v>354000</v>
      </c>
      <c r="M83" s="12">
        <v>354000</v>
      </c>
      <c r="N83" s="14">
        <f t="shared" si="2"/>
        <v>0.70799999999999996</v>
      </c>
      <c r="O83" s="14">
        <f t="shared" si="3"/>
        <v>0.70799999999999996</v>
      </c>
      <c r="P83" s="34"/>
      <c r="Q83" s="34"/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0</v>
      </c>
      <c r="E84" s="32">
        <v>0</v>
      </c>
      <c r="F84" s="33">
        <v>56650000</v>
      </c>
      <c r="G84" s="17">
        <v>0</v>
      </c>
      <c r="H84" s="17">
        <v>0</v>
      </c>
      <c r="I84" s="18">
        <v>56650000</v>
      </c>
      <c r="J84" s="17">
        <v>0</v>
      </c>
      <c r="K84" s="17">
        <v>0</v>
      </c>
      <c r="L84" s="17">
        <v>0</v>
      </c>
      <c r="M84" s="17"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18" s="20" customFormat="1" ht="12.75" x14ac:dyDescent="0.25">
      <c r="A85" s="74" t="s">
        <v>21</v>
      </c>
      <c r="B85" s="74"/>
      <c r="C85" s="7">
        <f t="shared" ref="C85:M85" si="44">+C86+C88+C92+C95+C100+C103</f>
        <v>8000000000</v>
      </c>
      <c r="D85" s="7">
        <f t="shared" si="44"/>
        <v>0</v>
      </c>
      <c r="E85" s="7">
        <f t="shared" si="44"/>
        <v>0</v>
      </c>
      <c r="F85" s="7">
        <f t="shared" si="44"/>
        <v>8000000000</v>
      </c>
      <c r="G85" s="7">
        <f t="shared" si="44"/>
        <v>0</v>
      </c>
      <c r="H85" s="7">
        <f t="shared" si="44"/>
        <v>5438810644.25</v>
      </c>
      <c r="I85" s="7">
        <f t="shared" si="44"/>
        <v>2561189355.75</v>
      </c>
      <c r="J85" s="7">
        <f t="shared" si="44"/>
        <v>3958139512.25</v>
      </c>
      <c r="K85" s="7">
        <f t="shared" si="44"/>
        <v>2067246167.98</v>
      </c>
      <c r="L85" s="7">
        <f t="shared" si="44"/>
        <v>2067246167.98</v>
      </c>
      <c r="M85" s="7">
        <f t="shared" si="44"/>
        <v>2067246167.98</v>
      </c>
      <c r="N85" s="8">
        <f t="shared" si="2"/>
        <v>0.49476743903124998</v>
      </c>
      <c r="O85" s="9">
        <f t="shared" si="3"/>
        <v>0.25840577099750001</v>
      </c>
      <c r="P85" s="34">
        <f>+K85-Julio!K85</f>
        <v>383665107.8900001</v>
      </c>
      <c r="Q85" s="34"/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5">+D87</f>
        <v>0</v>
      </c>
      <c r="E86" s="17">
        <f t="shared" si="45"/>
        <v>0</v>
      </c>
      <c r="F86" s="17">
        <f t="shared" si="45"/>
        <v>515000000</v>
      </c>
      <c r="G86" s="17">
        <f t="shared" si="45"/>
        <v>0</v>
      </c>
      <c r="H86" s="17">
        <f t="shared" si="45"/>
        <v>515000000</v>
      </c>
      <c r="I86" s="17">
        <f t="shared" si="45"/>
        <v>0</v>
      </c>
      <c r="J86" s="17">
        <f t="shared" si="45"/>
        <v>0</v>
      </c>
      <c r="K86" s="17">
        <f t="shared" si="45"/>
        <v>0</v>
      </c>
      <c r="L86" s="17">
        <f t="shared" si="45"/>
        <v>0</v>
      </c>
      <c r="M86" s="17">
        <f t="shared" si="45"/>
        <v>0</v>
      </c>
      <c r="N86" s="19">
        <f t="shared" si="2"/>
        <v>0</v>
      </c>
      <c r="O86" s="19">
        <f t="shared" si="3"/>
        <v>0</v>
      </c>
      <c r="P86" s="34"/>
      <c r="Q86" s="34" t="e">
        <f>+C86-#REF!</f>
        <v>#REF!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v>515000000</v>
      </c>
      <c r="D87" s="12">
        <v>0</v>
      </c>
      <c r="E87" s="12">
        <v>0</v>
      </c>
      <c r="F87" s="12">
        <v>515000000</v>
      </c>
      <c r="G87" s="12">
        <v>0</v>
      </c>
      <c r="H87" s="12">
        <v>515000000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4">
        <f t="shared" si="2"/>
        <v>0</v>
      </c>
      <c r="O87" s="14">
        <f t="shared" si="3"/>
        <v>0</v>
      </c>
      <c r="P87" s="34"/>
      <c r="Q87" s="34" t="e">
        <f>+C87-#REF!</f>
        <v>#REF!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6">SUM(D89:D91)</f>
        <v>0</v>
      </c>
      <c r="E88" s="17">
        <f t="shared" si="46"/>
        <v>0</v>
      </c>
      <c r="F88" s="17">
        <f t="shared" si="46"/>
        <v>545060000</v>
      </c>
      <c r="G88" s="17">
        <f t="shared" si="46"/>
        <v>0</v>
      </c>
      <c r="H88" s="17">
        <f t="shared" si="46"/>
        <v>531801764</v>
      </c>
      <c r="I88" s="17">
        <f t="shared" si="46"/>
        <v>13258236</v>
      </c>
      <c r="J88" s="17">
        <f t="shared" si="46"/>
        <v>90894840</v>
      </c>
      <c r="K88" s="17">
        <f t="shared" si="46"/>
        <v>44400000</v>
      </c>
      <c r="L88" s="17">
        <f t="shared" si="46"/>
        <v>44400000</v>
      </c>
      <c r="M88" s="17">
        <f t="shared" si="46"/>
        <v>44400000</v>
      </c>
      <c r="N88" s="19">
        <f t="shared" si="2"/>
        <v>0.16676116390856052</v>
      </c>
      <c r="O88" s="19">
        <f t="shared" si="3"/>
        <v>8.1458921953546398E-2</v>
      </c>
      <c r="P88" s="34"/>
      <c r="Q88" s="34" t="e">
        <f>+C88-#REF!</f>
        <v>#REF!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v>445060000</v>
      </c>
      <c r="D89" s="12">
        <v>0</v>
      </c>
      <c r="E89" s="12">
        <v>0</v>
      </c>
      <c r="F89" s="12">
        <v>445060000</v>
      </c>
      <c r="G89" s="12">
        <v>0</v>
      </c>
      <c r="H89" s="12">
        <v>432612580</v>
      </c>
      <c r="I89" s="12">
        <v>12447420</v>
      </c>
      <c r="J89" s="12">
        <v>90894840</v>
      </c>
      <c r="K89" s="12">
        <v>44400000</v>
      </c>
      <c r="L89" s="12">
        <v>44400000</v>
      </c>
      <c r="M89" s="12">
        <v>44400000</v>
      </c>
      <c r="N89" s="14">
        <f t="shared" si="2"/>
        <v>0.20423053071495978</v>
      </c>
      <c r="O89" s="14">
        <f t="shared" si="3"/>
        <v>9.9761829865636101E-2</v>
      </c>
      <c r="P89" s="34"/>
      <c r="Q89" s="34" t="e">
        <f>+C89-#REF!</f>
        <v>#REF!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v>100000000</v>
      </c>
      <c r="D90" s="12">
        <v>0</v>
      </c>
      <c r="E90" s="12">
        <v>0</v>
      </c>
      <c r="F90" s="12">
        <v>100000000</v>
      </c>
      <c r="G90" s="12">
        <v>0</v>
      </c>
      <c r="H90" s="12">
        <v>99189184</v>
      </c>
      <c r="I90" s="12">
        <v>810816</v>
      </c>
      <c r="J90" s="12">
        <v>0</v>
      </c>
      <c r="K90" s="12">
        <v>0</v>
      </c>
      <c r="L90" s="12">
        <v>0</v>
      </c>
      <c r="M90" s="12">
        <v>0</v>
      </c>
      <c r="N90" s="14">
        <f t="shared" ref="N90:N92" si="47">+IF(F90=0,0,J90/F90)</f>
        <v>0</v>
      </c>
      <c r="O90" s="14">
        <f t="shared" ref="O90:O92" si="48">+IF(F90=0,0,K90/F90)</f>
        <v>0</v>
      </c>
      <c r="P90" s="34"/>
      <c r="Q90" s="34" t="e">
        <f>+C90-#REF!</f>
        <v>#REF!</v>
      </c>
      <c r="R90" s="34"/>
    </row>
    <row r="91" spans="1:18" s="20" customFormat="1" ht="11.25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 t="e">
        <f>+C91-#REF!</f>
        <v>#REF!</v>
      </c>
      <c r="R91" s="34"/>
    </row>
    <row r="92" spans="1:18" s="20" customFormat="1" ht="67.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49">SUM(D93:D94)</f>
        <v>0</v>
      </c>
      <c r="E92" s="17">
        <f t="shared" si="49"/>
        <v>0</v>
      </c>
      <c r="F92" s="17">
        <f t="shared" si="49"/>
        <v>2256623124</v>
      </c>
      <c r="G92" s="17">
        <f t="shared" si="49"/>
        <v>0</v>
      </c>
      <c r="H92" s="17">
        <f t="shared" si="49"/>
        <v>965474665.70000005</v>
      </c>
      <c r="I92" s="17">
        <f t="shared" si="49"/>
        <v>1291148458.3</v>
      </c>
      <c r="J92" s="17">
        <f t="shared" si="49"/>
        <v>918356774.70000005</v>
      </c>
      <c r="K92" s="17">
        <f t="shared" si="49"/>
        <v>452263122.77999997</v>
      </c>
      <c r="L92" s="17">
        <f t="shared" si="49"/>
        <v>452263122.77999997</v>
      </c>
      <c r="M92" s="17">
        <f t="shared" si="49"/>
        <v>452263122.77999997</v>
      </c>
      <c r="N92" s="19">
        <f t="shared" si="47"/>
        <v>0.40696063287349354</v>
      </c>
      <c r="O92" s="19">
        <f t="shared" si="48"/>
        <v>0.20041588600684745</v>
      </c>
      <c r="P92" s="34"/>
      <c r="Q92" s="34" t="e">
        <f>+C92-#REF!</f>
        <v>#REF!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v>1581004999</v>
      </c>
      <c r="D93" s="12">
        <v>0</v>
      </c>
      <c r="E93" s="12">
        <v>0</v>
      </c>
      <c r="F93" s="12">
        <v>1581004999</v>
      </c>
      <c r="G93" s="12">
        <v>0</v>
      </c>
      <c r="H93" s="12">
        <v>766356774.70000005</v>
      </c>
      <c r="I93" s="12">
        <v>814648224.29999995</v>
      </c>
      <c r="J93" s="12">
        <v>766356774.70000005</v>
      </c>
      <c r="K93" s="12">
        <v>388663122.77999997</v>
      </c>
      <c r="L93" s="12">
        <v>388663122.77999997</v>
      </c>
      <c r="M93" s="12">
        <v>388663122.77999997</v>
      </c>
      <c r="N93" s="14">
        <f>+IF(F94=0,0,J94/F94)</f>
        <v>0.22497916260017448</v>
      </c>
      <c r="O93" s="14">
        <f>+IF(F94=0,0,K94/F94)</f>
        <v>9.4136018035336166E-2</v>
      </c>
      <c r="P93" s="34"/>
      <c r="Q93" s="34" t="e">
        <f>+C93-#REF!</f>
        <v>#REF!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v>675618125</v>
      </c>
      <c r="D94" s="12">
        <v>0</v>
      </c>
      <c r="E94" s="12">
        <v>0</v>
      </c>
      <c r="F94" s="12">
        <v>675618125</v>
      </c>
      <c r="G94" s="12">
        <v>0</v>
      </c>
      <c r="H94" s="12">
        <v>199117891</v>
      </c>
      <c r="I94" s="12">
        <v>476500234</v>
      </c>
      <c r="J94" s="12">
        <v>152000000</v>
      </c>
      <c r="K94" s="12">
        <v>63600000</v>
      </c>
      <c r="L94" s="12">
        <v>63600000</v>
      </c>
      <c r="M94" s="12">
        <v>63600000</v>
      </c>
      <c r="N94" s="14">
        <f>+IF(F93=0,0,J93/F93)</f>
        <v>0.48472761008644988</v>
      </c>
      <c r="O94" s="14">
        <f>+IF(F93=0,0,K93/F93)</f>
        <v>0.24583294994375915</v>
      </c>
      <c r="P94" s="34"/>
      <c r="Q94" s="34" t="e">
        <f>+C94-#REF!</f>
        <v>#REF!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0">SUM(D96:D99)</f>
        <v>0</v>
      </c>
      <c r="E95" s="17">
        <f t="shared" si="50"/>
        <v>0</v>
      </c>
      <c r="F95" s="17">
        <f t="shared" si="50"/>
        <v>3614241398</v>
      </c>
      <c r="G95" s="17">
        <f t="shared" si="50"/>
        <v>0</v>
      </c>
      <c r="H95" s="17">
        <f t="shared" si="50"/>
        <v>2739516226</v>
      </c>
      <c r="I95" s="17">
        <f t="shared" si="50"/>
        <v>874725172</v>
      </c>
      <c r="J95" s="17">
        <f t="shared" si="50"/>
        <v>2372941333</v>
      </c>
      <c r="K95" s="17">
        <f t="shared" si="50"/>
        <v>1311916333</v>
      </c>
      <c r="L95" s="17">
        <f t="shared" si="50"/>
        <v>1311916333</v>
      </c>
      <c r="M95" s="17">
        <f t="shared" si="50"/>
        <v>1311916333</v>
      </c>
      <c r="N95" s="19">
        <f>+IF(F95=0,0,J95/F95)</f>
        <v>0.65655308312087457</v>
      </c>
      <c r="O95" s="19">
        <f>+IF(F95=0,0,K95/F95)</f>
        <v>0.36298525431255657</v>
      </c>
      <c r="P95" s="34"/>
      <c r="Q95" s="34" t="e">
        <f>+C95-#REF!</f>
        <v>#REF!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v>1114357727</v>
      </c>
      <c r="D96" s="12">
        <v>0</v>
      </c>
      <c r="E96" s="12">
        <v>0</v>
      </c>
      <c r="F96" s="12">
        <v>1114357727</v>
      </c>
      <c r="G96" s="12">
        <v>0</v>
      </c>
      <c r="H96" s="12">
        <v>992616653</v>
      </c>
      <c r="I96" s="12">
        <v>121741074</v>
      </c>
      <c r="J96" s="12">
        <v>880016667</v>
      </c>
      <c r="K96" s="12">
        <v>547116667</v>
      </c>
      <c r="L96" s="12">
        <v>547116667</v>
      </c>
      <c r="M96" s="12">
        <v>547116667</v>
      </c>
      <c r="N96" s="14">
        <f>+IF(F96=0,0,J96/F96)</f>
        <v>0.78970751104236747</v>
      </c>
      <c r="O96" s="14">
        <f>+IF(F96=0,0,K96/F96)</f>
        <v>0.49097040720748736</v>
      </c>
      <c r="P96" s="34"/>
      <c r="Q96" s="34" t="e">
        <f>+C96-#REF!</f>
        <v>#REF!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v>414000000</v>
      </c>
      <c r="D97" s="12">
        <v>0</v>
      </c>
      <c r="E97" s="12">
        <v>0</v>
      </c>
      <c r="F97" s="12">
        <v>414000000</v>
      </c>
      <c r="G97" s="12">
        <v>0</v>
      </c>
      <c r="H97" s="12">
        <v>357000000</v>
      </c>
      <c r="I97" s="12">
        <v>57000000</v>
      </c>
      <c r="J97" s="12">
        <v>357000000</v>
      </c>
      <c r="K97" s="12">
        <v>210083000</v>
      </c>
      <c r="L97" s="12">
        <v>210083000</v>
      </c>
      <c r="M97" s="12">
        <v>210083000</v>
      </c>
      <c r="N97" s="14">
        <f>+IF(F98=0,0,J98/F98)</f>
        <v>9.5146082908835417E-2</v>
      </c>
      <c r="O97" s="14">
        <f>+IF(F98=0,0,K98/F98)</f>
        <v>0</v>
      </c>
      <c r="P97" s="34"/>
      <c r="Q97" s="34" t="e">
        <f>+C97-#REF!</f>
        <v>#REF!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v>227720000</v>
      </c>
      <c r="D98" s="12">
        <v>0</v>
      </c>
      <c r="E98" s="12">
        <v>0</v>
      </c>
      <c r="F98" s="12">
        <v>227720000</v>
      </c>
      <c r="G98" s="12">
        <v>0</v>
      </c>
      <c r="H98" s="12">
        <v>21666666</v>
      </c>
      <c r="I98" s="12">
        <v>206053334</v>
      </c>
      <c r="J98" s="12">
        <v>21666666</v>
      </c>
      <c r="K98" s="12">
        <v>0</v>
      </c>
      <c r="L98" s="12">
        <v>0</v>
      </c>
      <c r="M98" s="12">
        <v>0</v>
      </c>
      <c r="N98" s="14">
        <f>+IF(F99=0,0,J99/F99)</f>
        <v>0.59965546490333899</v>
      </c>
      <c r="O98" s="14">
        <f>+IF(F99=0,0,K99/F99)</f>
        <v>0.2985294969745429</v>
      </c>
      <c r="P98" s="34"/>
      <c r="Q98" s="34" t="e">
        <f>+C98-#REF!</f>
        <v>#REF!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v>1858163671</v>
      </c>
      <c r="D99" s="12">
        <v>0</v>
      </c>
      <c r="E99" s="12">
        <v>0</v>
      </c>
      <c r="F99" s="12">
        <v>1858163671</v>
      </c>
      <c r="G99" s="12">
        <v>0</v>
      </c>
      <c r="H99" s="12">
        <v>1368232907</v>
      </c>
      <c r="I99" s="12">
        <v>489930764</v>
      </c>
      <c r="J99" s="12">
        <v>1114258000</v>
      </c>
      <c r="K99" s="12">
        <v>554716666</v>
      </c>
      <c r="L99" s="12">
        <v>554716666</v>
      </c>
      <c r="M99" s="12">
        <v>554716666</v>
      </c>
      <c r="N99" s="14">
        <f>+IF(F97=0,0,J97/F97)</f>
        <v>0.8623188405797102</v>
      </c>
      <c r="O99" s="14">
        <f>+IF(F97=0,0,K97/F97)</f>
        <v>0.50744685990338168</v>
      </c>
      <c r="P99" s="34"/>
      <c r="Q99" s="34" t="e">
        <f>+C99-#REF!</f>
        <v>#REF!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1">SUM(D101:D102)</f>
        <v>0</v>
      </c>
      <c r="E100" s="17">
        <f t="shared" si="51"/>
        <v>0</v>
      </c>
      <c r="F100" s="17">
        <f t="shared" si="51"/>
        <v>383320000</v>
      </c>
      <c r="G100" s="17">
        <f t="shared" si="51"/>
        <v>0</v>
      </c>
      <c r="H100" s="17">
        <f t="shared" si="51"/>
        <v>174183334</v>
      </c>
      <c r="I100" s="17">
        <f t="shared" si="51"/>
        <v>209136666</v>
      </c>
      <c r="J100" s="17">
        <f t="shared" si="51"/>
        <v>174183334</v>
      </c>
      <c r="K100" s="17">
        <f t="shared" si="51"/>
        <v>78776950</v>
      </c>
      <c r="L100" s="17">
        <f t="shared" si="51"/>
        <v>78776950</v>
      </c>
      <c r="M100" s="17">
        <f t="shared" si="51"/>
        <v>78776950</v>
      </c>
      <c r="N100" s="19">
        <f>+IF(F100=0,0,J100/F100)</f>
        <v>0.45440711155170616</v>
      </c>
      <c r="O100" s="19">
        <f>+IF(F100=0,0,K100/F100)</f>
        <v>0.20551223520818115</v>
      </c>
      <c r="P100" s="34"/>
      <c r="Q100" s="34" t="e">
        <f>+C100-#REF!</f>
        <v>#REF!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v>257000000</v>
      </c>
      <c r="D101" s="12">
        <v>0</v>
      </c>
      <c r="E101" s="12">
        <v>0</v>
      </c>
      <c r="F101" s="12">
        <v>257000000</v>
      </c>
      <c r="G101" s="12">
        <v>0</v>
      </c>
      <c r="H101" s="12">
        <v>72930000</v>
      </c>
      <c r="I101" s="12">
        <v>184070000</v>
      </c>
      <c r="J101" s="12">
        <v>72930000</v>
      </c>
      <c r="K101" s="12">
        <v>43343333</v>
      </c>
      <c r="L101" s="12">
        <v>43343333</v>
      </c>
      <c r="M101" s="12">
        <v>43343333</v>
      </c>
      <c r="N101" s="14">
        <f>+IF(F102=0,0,J102/F102)</f>
        <v>0.80156217542748576</v>
      </c>
      <c r="O101" s="14">
        <f>+IF(F102=0,0,K102/F102)</f>
        <v>0.28050678435718812</v>
      </c>
      <c r="P101" s="34"/>
      <c r="Q101" s="34" t="e">
        <f>+C101-#REF!</f>
        <v>#REF!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v>126320000</v>
      </c>
      <c r="D102" s="12">
        <v>0</v>
      </c>
      <c r="E102" s="12">
        <v>0</v>
      </c>
      <c r="F102" s="12">
        <v>126320000</v>
      </c>
      <c r="G102" s="12">
        <v>0</v>
      </c>
      <c r="H102" s="12">
        <v>101253334</v>
      </c>
      <c r="I102" s="12">
        <v>25066666</v>
      </c>
      <c r="J102" s="12">
        <v>101253334</v>
      </c>
      <c r="K102" s="12">
        <v>35433617</v>
      </c>
      <c r="L102" s="12">
        <v>35433617</v>
      </c>
      <c r="M102" s="12">
        <v>35433617</v>
      </c>
      <c r="N102" s="14">
        <f>+IF(F101=0,0,J101/F101)</f>
        <v>0.28377431906614786</v>
      </c>
      <c r="O102" s="14">
        <f>+IF(F101=0,0,K101/F101)</f>
        <v>0.16865110116731519</v>
      </c>
      <c r="P102" s="34"/>
      <c r="Q102" s="34" t="e">
        <f>+C102-#REF!</f>
        <v>#REF!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2">SUM(D104:D105)</f>
        <v>0</v>
      </c>
      <c r="E103" s="17">
        <f t="shared" si="52"/>
        <v>0</v>
      </c>
      <c r="F103" s="17">
        <f t="shared" si="52"/>
        <v>685755478</v>
      </c>
      <c r="G103" s="17">
        <f t="shared" si="52"/>
        <v>0</v>
      </c>
      <c r="H103" s="17">
        <f t="shared" si="52"/>
        <v>512834654.55000001</v>
      </c>
      <c r="I103" s="17">
        <f t="shared" si="52"/>
        <v>172920823.44999999</v>
      </c>
      <c r="J103" s="17">
        <f t="shared" si="52"/>
        <v>401763230.55000001</v>
      </c>
      <c r="K103" s="17">
        <f t="shared" si="52"/>
        <v>179889762.19999999</v>
      </c>
      <c r="L103" s="17">
        <f t="shared" si="52"/>
        <v>179889762.19999999</v>
      </c>
      <c r="M103" s="17">
        <f t="shared" si="52"/>
        <v>179889762.19999999</v>
      </c>
      <c r="N103" s="19">
        <f>+IF(F103=0,0,J103/F103)</f>
        <v>0.58586951681631338</v>
      </c>
      <c r="O103" s="19">
        <f>+IF(F103=0,0,K103/F103)</f>
        <v>0.26232347822382251</v>
      </c>
      <c r="P103" s="34"/>
      <c r="Q103" s="34" t="e">
        <f>+C103-#REF!</f>
        <v>#REF!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v>56328984</v>
      </c>
      <c r="D104" s="12">
        <v>0</v>
      </c>
      <c r="E104" s="12">
        <v>0</v>
      </c>
      <c r="F104" s="12">
        <v>56328984</v>
      </c>
      <c r="G104" s="12">
        <v>0</v>
      </c>
      <c r="H104" s="12">
        <v>56328984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4">
        <f>+IF(F105=0,0,J105/F105)</f>
        <v>0.63830047571845616</v>
      </c>
      <c r="O104" s="14">
        <f>+IF(F105=0,0,K105/F105)</f>
        <v>0.28579947605446682</v>
      </c>
      <c r="P104" s="34"/>
      <c r="Q104" s="34" t="e">
        <f>+C104-#REF!</f>
        <v>#REF!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v>629426494</v>
      </c>
      <c r="D105" s="12">
        <v>0</v>
      </c>
      <c r="E105" s="12">
        <v>0</v>
      </c>
      <c r="F105" s="12">
        <v>629426494</v>
      </c>
      <c r="G105" s="12">
        <v>0</v>
      </c>
      <c r="H105" s="12">
        <v>456505670.55000001</v>
      </c>
      <c r="I105" s="12">
        <v>172920823.44999999</v>
      </c>
      <c r="J105" s="12">
        <v>401763230.55000001</v>
      </c>
      <c r="K105" s="12">
        <v>179889762.19999999</v>
      </c>
      <c r="L105" s="12">
        <v>179889762.19999999</v>
      </c>
      <c r="M105" s="12">
        <v>179889762.19999999</v>
      </c>
      <c r="N105" s="14">
        <f>+IF(F104=0,0,J104/F104)</f>
        <v>0</v>
      </c>
      <c r="O105" s="14">
        <f>+IF(F104=0,0,K104/F104)</f>
        <v>0</v>
      </c>
      <c r="P105" s="34"/>
      <c r="Q105" s="34" t="e">
        <f>+C105-#REF!</f>
        <v>#REF!</v>
      </c>
      <c r="R105" s="34"/>
    </row>
    <row r="106" spans="1:18" s="20" customFormat="1" ht="12" x14ac:dyDescent="0.25">
      <c r="A106" s="74" t="s">
        <v>116</v>
      </c>
      <c r="B106" s="74" t="s">
        <v>0</v>
      </c>
      <c r="C106" s="6">
        <f t="shared" ref="C106:M106" si="53">+C5+C85</f>
        <v>38371429000</v>
      </c>
      <c r="D106" s="7">
        <f t="shared" si="53"/>
        <v>2704955000</v>
      </c>
      <c r="E106" s="7">
        <f t="shared" si="53"/>
        <v>2704955000</v>
      </c>
      <c r="F106" s="7">
        <f t="shared" si="53"/>
        <v>38371429000.000107</v>
      </c>
      <c r="G106" s="7">
        <f t="shared" si="53"/>
        <v>3156115000.0001101</v>
      </c>
      <c r="H106" s="7">
        <f t="shared" si="53"/>
        <v>30104412021.950001</v>
      </c>
      <c r="I106" s="7">
        <f t="shared" si="53"/>
        <v>5110901978.0499992</v>
      </c>
      <c r="J106" s="7">
        <f t="shared" si="53"/>
        <v>21224641686.709999</v>
      </c>
      <c r="K106" s="7">
        <f t="shared" si="53"/>
        <v>17774359819.279999</v>
      </c>
      <c r="L106" s="7">
        <f t="shared" si="53"/>
        <v>17774359819.279999</v>
      </c>
      <c r="M106" s="7">
        <f t="shared" si="53"/>
        <v>17771859819.279999</v>
      </c>
      <c r="N106" s="8">
        <f>+IF(F106=0,0,J106/F106)</f>
        <v>0.55313659771988011</v>
      </c>
      <c r="O106" s="9">
        <f>+IF(F106=0,0,K106/F106)</f>
        <v>0.46321860515749752</v>
      </c>
      <c r="P106" s="34">
        <f>+K106-Julio!K106</f>
        <v>1724493444.8699989</v>
      </c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1"/>
      <c r="F107" s="1"/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  <row r="111" spans="1:18" x14ac:dyDescent="0.25"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1:18" x14ac:dyDescent="0.25"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Enero</vt:lpstr>
      <vt:lpstr>Febrero</vt:lpstr>
      <vt:lpstr>Marzo</vt:lpstr>
      <vt:lpstr>Abril</vt:lpstr>
      <vt:lpstr>Mayo</vt:lpstr>
      <vt:lpstr>Junio</vt:lpstr>
      <vt:lpstr>datos</vt:lpstr>
      <vt:lpstr>Julio</vt:lpstr>
      <vt:lpstr>Agosto</vt:lpstr>
      <vt:lpstr>Septiembre</vt:lpstr>
      <vt:lpstr>Octubre</vt:lpstr>
      <vt:lpstr>Noviembre</vt:lpstr>
      <vt:lpstr>Diciembre</vt:lpstr>
      <vt:lpstr>Hoja3</vt:lpstr>
      <vt:lpstr>Abril!Títulos_a_imprimir</vt:lpstr>
      <vt:lpstr>Agosto!Títulos_a_imprimir</vt:lpstr>
      <vt:lpstr>Diciembre!Títulos_a_imprimir</vt:lpstr>
      <vt:lpstr>Enero!Títulos_a_imprimir</vt:lpstr>
      <vt:lpstr>Julio!Títulos_a_imprimir</vt:lpstr>
      <vt:lpstr>Junio!Títulos_a_imprimir</vt:lpstr>
      <vt:lpstr>Mayo!Títulos_a_imprimir</vt:lpstr>
      <vt:lpstr>Noviembre!Títulos_a_imprimir</vt:lpstr>
      <vt:lpstr>Octubre!Títulos_a_imprimir</vt:lpstr>
      <vt:lpstr>Septiembre!Títulos_a_imprimir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Cecilia Matallana Puentes</dc:creator>
  <cp:lastModifiedBy>CARLOS GAVIRIA</cp:lastModifiedBy>
  <cp:lastPrinted>2019-06-04T15:32:08Z</cp:lastPrinted>
  <dcterms:created xsi:type="dcterms:W3CDTF">2018-02-01T15:18:21Z</dcterms:created>
  <dcterms:modified xsi:type="dcterms:W3CDTF">2022-04-06T13:36:03Z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