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LANES INSTITUCIONALES 2022\TICS\"/>
    </mc:Choice>
  </mc:AlternateContent>
  <bookViews>
    <workbookView xWindow="0" yWindow="0" windowWidth="28800" windowHeight="12135" tabRatio="686"/>
  </bookViews>
  <sheets>
    <sheet name="2022" sheetId="18" r:id="rId1"/>
    <sheet name="inversion" sheetId="8" state="hidden" r:id="rId2"/>
    <sheet name="funcionamiento" sheetId="1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8" l="1"/>
  <c r="AC20" i="8"/>
  <c r="AC21" i="8"/>
  <c r="AC23" i="8"/>
  <c r="AC25" i="8"/>
  <c r="AB57" i="8" s="1"/>
  <c r="AC27" i="8"/>
  <c r="AC28" i="8"/>
  <c r="AC29" i="8"/>
  <c r="AC31" i="8"/>
  <c r="AC32" i="8"/>
  <c r="AD43" i="8"/>
  <c r="AZ18" i="8"/>
  <c r="BA20" i="8"/>
  <c r="BA21" i="8"/>
  <c r="BA24" i="8"/>
  <c r="BA25" i="8"/>
  <c r="BA27" i="8"/>
  <c r="BA28" i="8"/>
  <c r="BA29" i="8"/>
  <c r="BA31" i="8"/>
  <c r="BA32" i="8"/>
  <c r="BA36" i="8"/>
  <c r="BA43" i="8"/>
  <c r="BA45" i="8"/>
  <c r="BZ9" i="8"/>
  <c r="BY10" i="8"/>
  <c r="BZ11" i="8"/>
  <c r="BY14" i="8"/>
  <c r="BY16" i="8"/>
  <c r="BY20" i="8"/>
  <c r="BX22" i="8"/>
  <c r="BY23" i="8"/>
  <c r="BY24" i="8"/>
  <c r="BY25" i="8"/>
  <c r="BY29" i="8"/>
  <c r="BZ34" i="8"/>
  <c r="BZ35" i="8"/>
  <c r="BX39" i="8"/>
  <c r="CC42" i="8"/>
  <c r="BY43" i="8"/>
  <c r="BY45" i="8"/>
  <c r="CD47" i="8"/>
  <c r="BY51" i="8"/>
  <c r="AZ57" i="8" l="1"/>
  <c r="BX57" i="8"/>
  <c r="W7" i="8"/>
  <c r="AN15" i="13" l="1"/>
  <c r="AB15" i="13"/>
  <c r="P15" i="13"/>
  <c r="D15" i="13"/>
  <c r="AO44" i="8" l="1"/>
  <c r="BM50" i="8"/>
  <c r="BM49" i="8"/>
  <c r="Q44" i="8"/>
  <c r="U42" i="8"/>
  <c r="P20" i="8"/>
  <c r="Q3" i="8"/>
  <c r="Q27" i="8" l="1"/>
  <c r="Q25" i="8"/>
  <c r="AO6" i="8"/>
  <c r="P57" i="8" l="1"/>
  <c r="AP43" i="8"/>
  <c r="AO25" i="8"/>
  <c r="AO23" i="8"/>
  <c r="BL18" i="8"/>
  <c r="BM36" i="8"/>
  <c r="BM25" i="8"/>
  <c r="BM24" i="8"/>
  <c r="CK43" i="8"/>
  <c r="CO42" i="8"/>
  <c r="CK51" i="8"/>
  <c r="CJ39" i="8"/>
  <c r="CL35" i="8"/>
  <c r="CL34" i="8"/>
  <c r="CK27" i="8"/>
  <c r="CK25" i="8"/>
  <c r="CK16" i="8"/>
  <c r="CK14" i="8" l="1"/>
  <c r="BM43" i="8" l="1"/>
  <c r="CK44" i="8" l="1"/>
  <c r="BM44" i="8"/>
  <c r="CK23" i="8"/>
  <c r="BM20" i="8" l="1"/>
  <c r="CK20" i="8"/>
  <c r="CK6" i="8"/>
  <c r="AO27" i="8"/>
  <c r="AO20" i="8"/>
  <c r="AN57" i="8" s="1"/>
  <c r="BM27" i="8"/>
  <c r="CV7" i="8" l="1"/>
  <c r="CJ57" i="8"/>
  <c r="BL57" i="8"/>
</calcChain>
</file>

<file path=xl/sharedStrings.xml><?xml version="1.0" encoding="utf-8"?>
<sst xmlns="http://schemas.openxmlformats.org/spreadsheetml/2006/main" count="446" uniqueCount="170">
  <si>
    <t>Mejoramiento de la seguridad y acceso de la información.</t>
  </si>
  <si>
    <t>Implementación de las políticas de seguridad de la información</t>
  </si>
  <si>
    <t>Soporte a la gestión con las CCF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</si>
  <si>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</si>
  <si>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</si>
  <si>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</si>
  <si>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</si>
  <si>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</si>
  <si>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</si>
  <si>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</si>
  <si>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</si>
  <si>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</si>
  <si>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</si>
  <si>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</si>
  <si>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</si>
  <si>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 2020</t>
  </si>
  <si>
    <t>Mejor uso y aprovechamiento de la información.</t>
  </si>
  <si>
    <t>Infraestructura de TI</t>
  </si>
  <si>
    <t>Proyecto</t>
  </si>
  <si>
    <t xml:space="preserve">Soporte al proceso gestión documental
</t>
  </si>
  <si>
    <t>Diagnóstico del estado actual de la seguridad de la información</t>
  </si>
  <si>
    <t>Año 2021</t>
  </si>
  <si>
    <t>Año 2022</t>
  </si>
  <si>
    <t>Año 2023</t>
  </si>
  <si>
    <t>Continuidad de negocio</t>
  </si>
  <si>
    <t>Mejoramiento de redes y comunicaciones</t>
  </si>
  <si>
    <t>Apoyo transversal a los sistemas de información</t>
  </si>
  <si>
    <t>Mejoras al gobierno y la gestión de TI enfocadas a decisión basada en información.</t>
  </si>
  <si>
    <t>Evolución para modernización de los sistemas de información</t>
  </si>
  <si>
    <t>Optimización y mejora del sistema de información Gerencial SIREVAC</t>
  </si>
  <si>
    <t>Optimización  y mejora del sistema de información Gerencial  SIGER.</t>
  </si>
  <si>
    <t>Soporte para los sistemas de Información, mantenimiento, optimización y mejoramiento a los procedimientos implementados en el sistema - GTSS, construido sobre la plataforma Esigna</t>
  </si>
  <si>
    <t>Diseño de la seguridad de información</t>
  </si>
  <si>
    <t>Soporte y mantenimiento del Portal Corporativo</t>
  </si>
  <si>
    <t>Pruebas de calidad de software  de las aplicaciones</t>
  </si>
  <si>
    <t>Administración de las bases de datos computarizadas</t>
  </si>
  <si>
    <t>Planeación, coordinación y administración de los procesos de seguridad informática</t>
  </si>
  <si>
    <t>Desarrollo del  Plan de continuidad de negocio</t>
  </si>
  <si>
    <t>Solución a las vulnerabilidades encontradas en el diagnóstico del estado actual de la seguridad de la información</t>
  </si>
  <si>
    <t>Auditoría  de la norma ISO 27001</t>
  </si>
  <si>
    <t>Elaboración de  los estudios previos y de mercado, para la contratación de todas las necesidades de la Oficinas TIC</t>
  </si>
  <si>
    <t>Desarrollo de las aplicaciones misionales, mejora a los desarrollos actuales y nuevos proyectos de desarrollo.</t>
  </si>
  <si>
    <t>Diagnóstico y elaboración de procesos y procedimientos, metodologías e instrumentos en analítica de datos</t>
  </si>
  <si>
    <t>Iniciativa</t>
  </si>
  <si>
    <t>Soporte para los sistemas de información, actualización y mantenimiento de la APP para dispositivos móviles</t>
  </si>
  <si>
    <t>Desarrollo de herramientas de IVC y gestión documental</t>
  </si>
  <si>
    <t>Desarrollo de ETLs y procedimientos almacenados; así como la administración  y mejora a los sistemas de información</t>
  </si>
  <si>
    <t>Ethical Hacking para dar continuidad al modelo de seguridad y privacidad de la información</t>
  </si>
  <si>
    <t>Soporte a la contratación</t>
  </si>
  <si>
    <t>Soporte a la Protección al usuario</t>
  </si>
  <si>
    <t>Auditoría de seguridad de la información</t>
  </si>
  <si>
    <t>Soporte a la gestión con el ciudadano</t>
  </si>
  <si>
    <t>Aprovechamiento de información</t>
  </si>
  <si>
    <t>Mejoramiento de equipos de cómputo</t>
  </si>
  <si>
    <t xml:space="preserve">Mejoramiento de las salas de audiencia </t>
  </si>
  <si>
    <t>Uso de aplicaciones móviles para captura de información de visita.</t>
  </si>
  <si>
    <t>Automatización del proceso de contratación</t>
  </si>
  <si>
    <t>Mejoramiento en el control de acceso a las instalaciones de la SSF</t>
  </si>
  <si>
    <t>Capacitación sobre servicios de información y tecnológicos</t>
  </si>
  <si>
    <t>Gestión del conocimiento para el uso y la publicación de conceptos jurídicos</t>
  </si>
  <si>
    <t>Mejoramiento del flujo de información (contratos y administrativa) para seguimiento del plan de adquisiciones</t>
  </si>
  <si>
    <t>Integrarse con los sistemas de las CCF para integrar información.</t>
  </si>
  <si>
    <t>Soporte administrativo</t>
  </si>
  <si>
    <t>Desarrollo de un nuevo sistema de protección al usuario</t>
  </si>
  <si>
    <t>Componente</t>
  </si>
  <si>
    <t>Diagnóstico y desarrollo de  aplicaciones de la SSF</t>
  </si>
  <si>
    <t>Ampliación de controles de ISO:27001 para la  implementación, revisión y mejora continua de los existentes</t>
  </si>
  <si>
    <t>Mejorar la capacidad de las areas misionales en la generación de reportes.</t>
  </si>
  <si>
    <t>Gestión del conocimiento</t>
  </si>
  <si>
    <t>Diagnóstico para el sistema de Información GTSS</t>
  </si>
  <si>
    <t>Implementación de controles de seguridad de la información para sistemas de información de la SSF</t>
  </si>
  <si>
    <t>Adecuación de la infraestructura central de cómputo de la SSF, con el fin de potenciar los sistemas de información de la Superintendencia del Subsidio Familiar</t>
  </si>
  <si>
    <t>Desarrollo de procesos de mejora para soluciones informáticas de la Superintendencia del Subsidio Familiar</t>
  </si>
  <si>
    <t>Habilitación y potencialización en capacidad y desempeño de equipos servidores</t>
  </si>
  <si>
    <t>Diseño organizacional basado en TI (Arquitectura Empresarial)</t>
  </si>
  <si>
    <t>Arquitectura Empresarial (de TI y misional) en la SSF</t>
  </si>
  <si>
    <t>Modelo de capacidades de TI</t>
  </si>
  <si>
    <t>Modernización de la infraestructura de los servicios</t>
  </si>
  <si>
    <t>Gestión de servicios de TI</t>
  </si>
  <si>
    <t>Realización de ejercicio de EA para la arquitectura de información</t>
  </si>
  <si>
    <t>Implementar la práctica de Arquitectura Empresarial (de TI y misional) en la SSF.</t>
  </si>
  <si>
    <t>Identificación, caracterización e implementación de las capacidades de TI, en el marco del modelo de operación por capacidades.</t>
  </si>
  <si>
    <t>Definir el modelo de mejora continua de la gestión de TI, incluyendo los indicadores pertinentes (CMI) que permitan realizar la evaluación de la gestión.</t>
  </si>
  <si>
    <t xml:space="preserve">Soporte al talento humano
</t>
  </si>
  <si>
    <t>Sistematizar los procedimientos de Talento Humano</t>
  </si>
  <si>
    <t>Soporte a proceso cobro persuasivo y co-activo</t>
  </si>
  <si>
    <t>Sistema de información para cobro coactivo y acuerdo de pago.</t>
  </si>
  <si>
    <t>Sistema para alertas para cobro persuasivo y coactivo y de liquidador de intereses y cálculo.</t>
  </si>
  <si>
    <t xml:space="preserve">Soporte al proceso de gestión en territorio
</t>
  </si>
  <si>
    <t>Uso de aplicaciones móviles para uso en "territorio" para la captura de información de visita.</t>
  </si>
  <si>
    <t>Soporte al proceso de defensa</t>
  </si>
  <si>
    <t>Generar alertas en el proceso de Defensa, especialmente sobre los trámites que se generen con el fin de resolver algún asunto dentro del proceso jurídico.</t>
  </si>
  <si>
    <t>Implementar una estrategia de gestión del cambio, que incluya el uso y la apropiación de la tecnología.</t>
  </si>
  <si>
    <t>Capacitación virtual de los sistemas de información</t>
  </si>
  <si>
    <t>Regularidad en la capacitación de los sistemas información</t>
  </si>
  <si>
    <t>Programa de capacitación virtual para el aprovechamiento de las herramientas tecnológicas estadísticas. (Estadísticas SIGER)</t>
  </si>
  <si>
    <t>Tener capacitaciones en e-learning para los temas de la secretaría general.</t>
  </si>
  <si>
    <t>Capacitación sobre los procesos/servicios y los sistemas involucrados.</t>
  </si>
  <si>
    <t xml:space="preserve">Una estrategia de e-learning (videos cortos - wiki) </t>
  </si>
  <si>
    <t>Gestión del cambio en gestión documental.</t>
  </si>
  <si>
    <t>Gestión del cambio</t>
  </si>
  <si>
    <t>Mejor gestión del conocimiento</t>
  </si>
  <si>
    <t>Integración e Interoperabilidad para la estrategia y la gestión</t>
  </si>
  <si>
    <t>Mejorar el flujo de información entre contratos y administrativa para seguimiento del plan de adquisiciones.</t>
  </si>
  <si>
    <t>Integración para soporte administrativo</t>
  </si>
  <si>
    <t>Interoperabilidad con las CCF para IVC</t>
  </si>
  <si>
    <t>Apoyo a la estrategia Datos abiertos e interoperabilidad con el Estado</t>
  </si>
  <si>
    <t>Integración sencilla con nuevas fuentes de información (externas)</t>
  </si>
  <si>
    <t>Año 2023 desagregado</t>
  </si>
  <si>
    <t>Año 2022 desagregado</t>
  </si>
  <si>
    <t>Año 2021 desaagregado</t>
  </si>
  <si>
    <t>Año 2020 desagregado</t>
  </si>
  <si>
    <t>Gobierno Digital</t>
  </si>
  <si>
    <t>Planes, acciones y seguimiento</t>
  </si>
  <si>
    <t>Actualización de librería de Backup con base en las acciones preventivas y correctivas en seguridad de la Información.</t>
  </si>
  <si>
    <t xml:space="preserve"> soporte instalacion y mantenimiento de la herramienta ArcSigth</t>
  </si>
  <si>
    <t>Capacidad y la disponibilidad</t>
  </si>
  <si>
    <t>Lineamientos para la gestión de activos y soporte de TI de acuerdo con las capacidades tecnológicas definidas de la SSF.</t>
  </si>
  <si>
    <t>total</t>
  </si>
  <si>
    <t>Capacidad de la Arquitectura Empresarial en la SSF</t>
  </si>
  <si>
    <t>Herramientas virtuales para el fortalecimiento al uso de los sistemas de información de la SSF</t>
  </si>
  <si>
    <t>Ampliación de controles de ISO:27001 para la  implementación, revisión y mejora continua de los existentes
(Implementación del Plan de Remediación de Vulnerabilidades)</t>
  </si>
  <si>
    <t>Apoyo a labores de seguridad relacionadas con la política de código seguro</t>
  </si>
  <si>
    <t>Capacidad y disponibilidad</t>
  </si>
  <si>
    <t>Apoyo al mantenimento y seguimiento de los indcidentes y requerimientos del sistema de información SIGER</t>
  </si>
  <si>
    <t>Administración, gestión e implementación de la herramienta Inteligencia de Negocios</t>
  </si>
  <si>
    <t>Herramientas virtuales para el fortalecimiento del uso de los sistemas de información de la SSF</t>
  </si>
  <si>
    <t>Adquisición de productos Microsoft Azure</t>
  </si>
  <si>
    <t>Gestión de los procesos scrum</t>
  </si>
  <si>
    <t>Apoyo en aplicación del Modelo de seguridad y privacidad de la información de la SSF</t>
  </si>
  <si>
    <t>Optimización continua los procedimientos misionales de la entidad</t>
  </si>
  <si>
    <t>Administrador de sede electrónica</t>
  </si>
  <si>
    <t>Lider de desrrollo de software con metodologías ágiles</t>
  </si>
  <si>
    <t xml:space="preserve"> seguridad para monitoreo de incidentes de seguridad informática y código seguro</t>
  </si>
  <si>
    <t>Implementación del sistema de gestión de continuidad del negocio y plan de recuperación de desastres (DRP)</t>
  </si>
  <si>
    <t xml:space="preserve"> procesos de levantamiento de requerimientos y pruebas de software en el área de TIC de la Superintendencia del Subsidio Familiar</t>
  </si>
  <si>
    <t>Coordinación y seguimiento a los desarrollos de software, con el uso de metodologías para el aprovechamiento de nuevas técnicas y plataformas respecto a los aplicativos misionales de la Entidad.</t>
  </si>
  <si>
    <t>Apoyar la gestión de las bases de datos para garantizar disponibilidad, confiabilidad e integridad de la información así como del mantenimiento y su seguridad.</t>
  </si>
  <si>
    <t>apoyar actividades en el desarrollo, actualización, integración e interoperabilidad de módulos de procesamiento para la implementación de servicios y funcionalidades de aplicativos misionales de la Entidad.</t>
  </si>
  <si>
    <t>Interoperabilidad de los sistemas de información</t>
  </si>
  <si>
    <t>Desarrollo de aplicativos misionales de la Entidad a  nivel de funcionalidades de interacción con usuario, despliegue de información y experiencia de usuario.</t>
  </si>
  <si>
    <t>desarrollador de software para la implementación de módulos y funcionalidades de SIMON versión 2.0 y para el mantenimiento y evolución de los aplicativos misionales de la Entidad</t>
  </si>
  <si>
    <t>soporte en desarrollo e implementación de servicios de TI relacionadas con aplicaciones misionales de apoyo al sistema de información para reportes y validación a cargo de las vigiladas por la SSF.</t>
  </si>
  <si>
    <t>desarrollo e implementación de servicios de información, basados en analítica de datos, para procesos misionales de la entidad y oportunidades de mejora en los procedimientos de validación de calidad de datos.</t>
  </si>
  <si>
    <t>Diseño, construcción y documentación de los proyectos a cargo de OTIC, conforme con lineamientos de arquitectura empresarial, en desarrollo de la arquitectura objetivo identificada para la Entidad.</t>
  </si>
  <si>
    <t>apoyar la gestión de datos en grandes volúmenes para asegurar acceso y provisión a información requerida en sistemas de inteligencia de negocio en procesos misionales de la entidad.</t>
  </si>
  <si>
    <t>Automatizacion de procesos</t>
  </si>
  <si>
    <t>Enlace de Conectividad Terrestre</t>
  </si>
  <si>
    <t>Soporte Premier Microsoft para la infraestructura Tecnológica</t>
  </si>
  <si>
    <t xml:space="preserve">Mesa de ayuda para el mantenimiento preventivo y correctivo a los recursos computacionales con suministro de repuestos  </t>
  </si>
  <si>
    <t>renovación y licenciamiento del Sistema de Gestión Documental GTSS</t>
  </si>
  <si>
    <t xml:space="preserve">soporte y licenciamiento para plataforma e-learning </t>
  </si>
  <si>
    <t>soporte y licenciamiento para los sistemas de información de Microstrategy</t>
  </si>
  <si>
    <t xml:space="preserve"> licencias de correo electrónico y servicios conexos Office 365</t>
  </si>
  <si>
    <t>Alojamiento de infraestructura en modelo de nube Privada - IFX</t>
  </si>
  <si>
    <t>Mantenimiento y renovación del sistema de comunicaciones telefónico</t>
  </si>
  <si>
    <t>implementación, actualización y operación de SGSPI de la Entidad respecto al desarrollo de sistemas de información, la gestión de bases de datos y la continuidad del negocio.</t>
  </si>
  <si>
    <t xml:space="preserve"> gestión de datos en grandes volúmenes para asegurar acceso y provisión a información requerida en sistemas de inteligencia de negocio en procesos misionales de la entidad.</t>
  </si>
  <si>
    <t>gestión de información en procesos misionales, con base en una plataforma de inteligencia de negocios.</t>
  </si>
  <si>
    <t xml:space="preserve"> implementación y supervisión del cumplimiento de las políticas de seguridad de la información y de difundir la cultura de seguridad informática a nivel institucional.</t>
  </si>
  <si>
    <t xml:space="preserve"> implementación, mantenimiento y mejora continua de la política de seguridad digital y el MSPI de la SSF</t>
  </si>
  <si>
    <t>Soporte y evaluación de los sistemas de información de la Entidad, conforme el modelo de seguridad y privacidad de la información de la Entidad</t>
  </si>
  <si>
    <t>Actualización y seguimiento del Plan Estratégico de TI y articular la implementación del Marco de Referencia de Arquitectura Empresarial.</t>
  </si>
  <si>
    <t>Planes y programas relacionados con la estrategia de Gobierno Digital en la Entidad</t>
  </si>
  <si>
    <t>Renovación de productos y servicios Microsoft Assurance</t>
  </si>
  <si>
    <t>solución tipo Firewall (software / hardware) que incluye los servicios de implementación, puesta en marcha, administración, soporte y  mantenimiento para diferentes niveles de protección</t>
  </si>
  <si>
    <t>Solución de un (1) Data Base Firewall (DBF), que incluye los servicios de implementación, puesta en marcha, administración, soporte, mantenimiento y licenciamiento.</t>
  </si>
  <si>
    <t xml:space="preserve"> soporte, mantenimiento, optimización y mejoramiento a los procesos / procedimientos en las plataformas de gestión documental (GTSS) y/o de gestión de procesos del negocio (BPMS: Business Process Management Suite) implementadas en la Entidad.</t>
  </si>
  <si>
    <t>Definición de las políticas y criterios generales en la gestión de las TI, conforme a la estrategia y gobierno de TI, frente a los objetivos estratégicos de la Entidad.</t>
  </si>
  <si>
    <t>Optimización y mejora del sistema de información Gerencial SIREVAC/SIMON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</si>
</sst>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&quot;$&quot;* #,##0_-;\-&quot;$&quot;* #,##0_-;_-&quot;$&quot;* &quot;-&quot;??_-;_-@_-"/>
    <numFmt numFmtId="167" formatCode="_-&quot;$&quot;\ * #,##0.00_-;\-&quot;$&quot;\ * #,##0.00_-;_-&quot;$&quot;\ * &quot;-&quot;_-;_-@_-"/>
    <numFmt numFmtId="168" formatCode="_-[$$-240A]\ * #,##0.00_-;\-[$$-240A]\ * #,##0.00_-;_-[$$-240A]\ * &quot;-&quot;??_-;_-@_-"/>
    <numFmt numFmtId="169" formatCode="_-* #,##0.00\ _€_-;\-* #,##0.00\ _€_-;_-* &quot;-&quot;??\ _€_-;_-@_-"/>
    <numFmt numFmtId="170" formatCode="_-[$$-1009]* #,##0_-;\-[$$-1009]* #,##0_-;_-[$$-1009]* &quot;-&quot;??_-;_-@_-"/>
    <numFmt numFmtId="171" formatCode="_-[$$-409]* #,##0.00_ ;_-[$$-409]* \-#,##0.00\ ;_-[$$-409]* &quot;-&quot;??_ ;_-@_ "/>
    <numFmt numFmtId="172" formatCode="_-[$$-409]* #,##0_ ;_-[$$-409]* \-#,##0\ ;_-[$$-409]* &quot;-&quot;??_ ;_-@_ "/>
    <numFmt numFmtId="173" formatCode="_-[$$-240A]\ * #,##0_-;\-[$$-240A]\ * #,##0_-;_-[$$-240A]\ 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tillium Web"/>
    </font>
    <font>
      <sz val="12"/>
      <color theme="1"/>
      <name val="Calibri"/>
      <family val="2"/>
      <scheme val="minor"/>
    </font>
    <font>
      <b/>
      <sz val="11"/>
      <color theme="1"/>
      <name val="Titillium Web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4">
    <xf numFmtId="0" fontId="0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42" fontId="4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3">
    <xf numFmtId="0" fontId="0" fillId="0" borderId="0" xfId="0"/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5" fillId="2" borderId="12" xfId="0" applyFont="1" applyFill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5" fillId="10" borderId="12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0" fontId="5" fillId="13" borderId="14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left" wrapText="1"/>
    </xf>
    <xf numFmtId="0" fontId="5" fillId="7" borderId="12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0" fillId="7" borderId="4" xfId="0" applyFill="1" applyBorder="1"/>
    <xf numFmtId="0" fontId="0" fillId="5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/>
    </xf>
    <xf numFmtId="164" fontId="0" fillId="0" borderId="0" xfId="23" applyFont="1"/>
    <xf numFmtId="164" fontId="0" fillId="0" borderId="0" xfId="0" applyNumberFormat="1"/>
    <xf numFmtId="0" fontId="0" fillId="5" borderId="25" xfId="0" applyFont="1" applyFill="1" applyBorder="1" applyAlignment="1">
      <alignment horizontal="left" vertical="center" wrapText="1"/>
    </xf>
    <xf numFmtId="0" fontId="0" fillId="2" borderId="25" xfId="0" applyFont="1" applyFill="1" applyBorder="1" applyAlignment="1">
      <alignment horizontal="left" vertical="center"/>
    </xf>
    <xf numFmtId="0" fontId="0" fillId="5" borderId="30" xfId="0" applyFont="1" applyFill="1" applyBorder="1" applyAlignment="1">
      <alignment horizontal="left" vertical="center" wrapText="1"/>
    </xf>
    <xf numFmtId="0" fontId="0" fillId="2" borderId="30" xfId="0" applyFont="1" applyFill="1" applyBorder="1" applyAlignment="1">
      <alignment horizontal="left" vertical="center"/>
    </xf>
    <xf numFmtId="0" fontId="0" fillId="2" borderId="26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wrapText="1"/>
    </xf>
    <xf numFmtId="44" fontId="0" fillId="0" borderId="0" xfId="0" applyNumberFormat="1"/>
    <xf numFmtId="169" fontId="0" fillId="0" borderId="0" xfId="0" applyNumberFormat="1"/>
    <xf numFmtId="44" fontId="7" fillId="0" borderId="0" xfId="0" applyNumberFormat="1" applyFont="1" applyAlignment="1"/>
    <xf numFmtId="0" fontId="0" fillId="14" borderId="4" xfId="0" applyFont="1" applyFill="1" applyBorder="1" applyAlignment="1">
      <alignment vertical="center" wrapText="1"/>
    </xf>
    <xf numFmtId="0" fontId="0" fillId="5" borderId="7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14" borderId="4" xfId="0" applyFont="1" applyFill="1" applyBorder="1" applyAlignment="1">
      <alignment horizontal="left"/>
    </xf>
    <xf numFmtId="0" fontId="0" fillId="0" borderId="30" xfId="0" applyFont="1" applyBorder="1" applyAlignment="1">
      <alignment horizontal="left" wrapText="1"/>
    </xf>
    <xf numFmtId="0" fontId="0" fillId="5" borderId="50" xfId="0" applyFont="1" applyFill="1" applyBorder="1" applyAlignment="1">
      <alignment horizontal="left" vertical="center" wrapText="1"/>
    </xf>
    <xf numFmtId="0" fontId="0" fillId="2" borderId="50" xfId="0" applyFont="1" applyFill="1" applyBorder="1" applyAlignment="1">
      <alignment horizontal="left" vertical="center"/>
    </xf>
    <xf numFmtId="0" fontId="0" fillId="0" borderId="25" xfId="0" applyBorder="1" applyAlignment="1">
      <alignment horizontal="left" wrapText="1"/>
    </xf>
    <xf numFmtId="0" fontId="5" fillId="13" borderId="16" xfId="0" applyFont="1" applyFill="1" applyBorder="1" applyAlignment="1">
      <alignment horizontal="center" vertical="center"/>
    </xf>
    <xf numFmtId="0" fontId="5" fillId="7" borderId="46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13" borderId="46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164" fontId="0" fillId="3" borderId="7" xfId="23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5" fillId="10" borderId="46" xfId="0" applyFont="1" applyFill="1" applyBorder="1" applyAlignment="1">
      <alignment horizontal="center" vertical="center"/>
    </xf>
    <xf numFmtId="0" fontId="0" fillId="10" borderId="4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left" vertical="center"/>
    </xf>
    <xf numFmtId="0" fontId="0" fillId="2" borderId="43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10" borderId="67" xfId="0" applyFont="1" applyFill="1" applyBorder="1" applyAlignment="1">
      <alignment horizontal="center" vertical="center"/>
    </xf>
    <xf numFmtId="0" fontId="0" fillId="2" borderId="46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4" fontId="0" fillId="10" borderId="7" xfId="1" applyNumberFormat="1" applyFont="1" applyFill="1" applyBorder="1" applyAlignment="1">
      <alignment horizontal="center" vertical="center"/>
    </xf>
    <xf numFmtId="44" fontId="0" fillId="10" borderId="20" xfId="1" applyNumberFormat="1" applyFont="1" applyFill="1" applyBorder="1" applyAlignment="1">
      <alignment horizontal="center" vertical="center"/>
    </xf>
    <xf numFmtId="44" fontId="0" fillId="10" borderId="4" xfId="1" applyNumberFormat="1" applyFont="1" applyFill="1" applyBorder="1" applyAlignment="1">
      <alignment horizontal="center" vertical="center"/>
    </xf>
    <xf numFmtId="44" fontId="0" fillId="10" borderId="1" xfId="1" applyNumberFormat="1" applyFont="1" applyFill="1" applyBorder="1" applyAlignment="1">
      <alignment horizontal="center" vertical="center"/>
    </xf>
    <xf numFmtId="44" fontId="0" fillId="10" borderId="30" xfId="1" applyNumberFormat="1" applyFont="1" applyFill="1" applyBorder="1" applyAlignment="1">
      <alignment horizontal="center" vertical="center"/>
    </xf>
    <xf numFmtId="44" fontId="0" fillId="10" borderId="31" xfId="1" applyNumberFormat="1" applyFont="1" applyFill="1" applyBorder="1" applyAlignment="1">
      <alignment horizontal="center" vertical="center"/>
    </xf>
    <xf numFmtId="0" fontId="0" fillId="10" borderId="46" xfId="0" applyFont="1" applyFill="1" applyBorder="1" applyAlignment="1">
      <alignment horizontal="center" vertical="center"/>
    </xf>
    <xf numFmtId="0" fontId="0" fillId="13" borderId="36" xfId="0" applyFont="1" applyFill="1" applyBorder="1" applyAlignment="1">
      <alignment horizontal="center" vertical="center"/>
    </xf>
    <xf numFmtId="0" fontId="0" fillId="13" borderId="4" xfId="0" applyFont="1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/>
    </xf>
    <xf numFmtId="0" fontId="0" fillId="13" borderId="46" xfId="0" applyFont="1" applyFill="1" applyBorder="1" applyAlignment="1">
      <alignment horizontal="center" vertical="center"/>
    </xf>
    <xf numFmtId="0" fontId="0" fillId="7" borderId="46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8" xfId="0" applyFont="1" applyFill="1" applyBorder="1" applyAlignment="1">
      <alignment horizontal="center" vertical="center"/>
    </xf>
    <xf numFmtId="0" fontId="0" fillId="2" borderId="52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10" borderId="52" xfId="0" applyFont="1" applyFill="1" applyBorder="1" applyAlignment="1">
      <alignment horizontal="center" vertical="center"/>
    </xf>
    <xf numFmtId="0" fontId="0" fillId="10" borderId="30" xfId="0" applyFont="1" applyFill="1" applyBorder="1" applyAlignment="1">
      <alignment horizontal="center" vertical="center"/>
    </xf>
    <xf numFmtId="0" fontId="0" fillId="10" borderId="31" xfId="0" applyFont="1" applyFill="1" applyBorder="1" applyAlignment="1">
      <alignment horizontal="center" vertical="center"/>
    </xf>
    <xf numFmtId="0" fontId="0" fillId="10" borderId="34" xfId="0" applyFont="1" applyFill="1" applyBorder="1" applyAlignment="1">
      <alignment horizontal="center" vertical="center"/>
    </xf>
    <xf numFmtId="0" fontId="0" fillId="13" borderId="37" xfId="0" applyFont="1" applyFill="1" applyBorder="1" applyAlignment="1">
      <alignment horizontal="center" vertical="center"/>
    </xf>
    <xf numFmtId="0" fontId="0" fillId="13" borderId="30" xfId="0" applyFont="1" applyFill="1" applyBorder="1" applyAlignment="1">
      <alignment horizontal="center" vertical="center"/>
    </xf>
    <xf numFmtId="0" fontId="0" fillId="13" borderId="31" xfId="0" applyFont="1" applyFill="1" applyBorder="1" applyAlignment="1">
      <alignment horizontal="center" vertical="center"/>
    </xf>
    <xf numFmtId="0" fontId="0" fillId="7" borderId="52" xfId="0" applyFont="1" applyFill="1" applyBorder="1" applyAlignment="1">
      <alignment horizontal="center" vertical="center"/>
    </xf>
    <xf numFmtId="0" fontId="0" fillId="7" borderId="30" xfId="0" applyFont="1" applyFill="1" applyBorder="1" applyAlignment="1">
      <alignment horizontal="center" vertical="center"/>
    </xf>
    <xf numFmtId="0" fontId="0" fillId="7" borderId="33" xfId="0" applyFont="1" applyFill="1" applyBorder="1" applyAlignment="1">
      <alignment horizontal="center" vertical="center"/>
    </xf>
    <xf numFmtId="0" fontId="0" fillId="2" borderId="53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10" borderId="53" xfId="0" applyFont="1" applyFill="1" applyBorder="1" applyAlignment="1">
      <alignment horizontal="center" vertical="center"/>
    </xf>
    <xf numFmtId="0" fontId="0" fillId="10" borderId="7" xfId="0" applyFont="1" applyFill="1" applyBorder="1" applyAlignment="1">
      <alignment horizontal="center" vertical="center"/>
    </xf>
    <xf numFmtId="0" fontId="0" fillId="10" borderId="20" xfId="0" applyFont="1" applyFill="1" applyBorder="1" applyAlignment="1">
      <alignment horizontal="center" vertical="center"/>
    </xf>
    <xf numFmtId="0" fontId="0" fillId="13" borderId="58" xfId="0" applyFont="1" applyFill="1" applyBorder="1" applyAlignment="1">
      <alignment horizontal="center" vertical="center"/>
    </xf>
    <xf numFmtId="0" fontId="0" fillId="13" borderId="7" xfId="0" applyFont="1" applyFill="1" applyBorder="1" applyAlignment="1">
      <alignment horizontal="center" vertical="center"/>
    </xf>
    <xf numFmtId="0" fontId="0" fillId="13" borderId="20" xfId="0" applyFont="1" applyFill="1" applyBorder="1" applyAlignment="1">
      <alignment horizontal="center" vertical="center"/>
    </xf>
    <xf numFmtId="0" fontId="0" fillId="7" borderId="53" xfId="0" applyFont="1" applyFill="1" applyBorder="1" applyAlignment="1">
      <alignment horizontal="center" vertical="center"/>
    </xf>
    <xf numFmtId="0" fontId="0" fillId="7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70" xfId="0" applyFont="1" applyFill="1" applyBorder="1" applyAlignment="1">
      <alignment horizontal="center" vertical="center"/>
    </xf>
    <xf numFmtId="0" fontId="0" fillId="10" borderId="68" xfId="0" applyFont="1" applyFill="1" applyBorder="1" applyAlignment="1">
      <alignment horizontal="center" vertical="center"/>
    </xf>
    <xf numFmtId="168" fontId="0" fillId="13" borderId="38" xfId="0" applyNumberFormat="1" applyFont="1" applyFill="1" applyBorder="1" applyAlignment="1">
      <alignment horizontal="center" vertical="center"/>
    </xf>
    <xf numFmtId="168" fontId="0" fillId="13" borderId="36" xfId="0" applyNumberFormat="1" applyFont="1" applyFill="1" applyBorder="1" applyAlignment="1">
      <alignment horizontal="center" vertical="center"/>
    </xf>
    <xf numFmtId="168" fontId="0" fillId="13" borderId="4" xfId="0" applyNumberFormat="1" applyFont="1" applyFill="1" applyBorder="1" applyAlignment="1">
      <alignment horizontal="center" vertical="center"/>
    </xf>
    <xf numFmtId="168" fontId="0" fillId="13" borderId="1" xfId="0" applyNumberFormat="1" applyFont="1" applyFill="1" applyBorder="1" applyAlignment="1">
      <alignment horizontal="center" vertical="center"/>
    </xf>
    <xf numFmtId="0" fontId="0" fillId="2" borderId="71" xfId="0" applyFont="1" applyFill="1" applyBorder="1" applyAlignment="1">
      <alignment horizontal="center" vertical="center"/>
    </xf>
    <xf numFmtId="168" fontId="0" fillId="13" borderId="37" xfId="0" applyNumberFormat="1" applyFont="1" applyFill="1" applyBorder="1" applyAlignment="1">
      <alignment horizontal="center" vertical="center"/>
    </xf>
    <xf numFmtId="168" fontId="0" fillId="13" borderId="30" xfId="0" applyNumberFormat="1" applyFont="1" applyFill="1" applyBorder="1" applyAlignment="1">
      <alignment horizontal="center" vertical="center"/>
    </xf>
    <xf numFmtId="168" fontId="0" fillId="13" borderId="31" xfId="0" applyNumberFormat="1" applyFont="1" applyFill="1" applyBorder="1" applyAlignment="1">
      <alignment horizontal="center" vertical="center"/>
    </xf>
    <xf numFmtId="168" fontId="0" fillId="13" borderId="58" xfId="0" applyNumberFormat="1" applyFont="1" applyFill="1" applyBorder="1" applyAlignment="1">
      <alignment horizontal="center" vertical="center"/>
    </xf>
    <xf numFmtId="168" fontId="0" fillId="13" borderId="7" xfId="0" applyNumberFormat="1" applyFont="1" applyFill="1" applyBorder="1" applyAlignment="1">
      <alignment horizontal="center" vertical="center"/>
    </xf>
    <xf numFmtId="168" fontId="0" fillId="13" borderId="20" xfId="0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68" fontId="0" fillId="13" borderId="25" xfId="0" applyNumberFormat="1" applyFont="1" applyFill="1" applyBorder="1" applyAlignment="1">
      <alignment horizontal="center" vertical="center"/>
    </xf>
    <xf numFmtId="168" fontId="0" fillId="13" borderId="26" xfId="0" applyNumberFormat="1" applyFont="1" applyFill="1" applyBorder="1" applyAlignment="1">
      <alignment horizontal="center" vertical="center"/>
    </xf>
    <xf numFmtId="0" fontId="0" fillId="10" borderId="25" xfId="0" applyFont="1" applyFill="1" applyBorder="1" applyAlignment="1">
      <alignment horizontal="center" vertical="center"/>
    </xf>
    <xf numFmtId="0" fontId="0" fillId="10" borderId="26" xfId="0" applyFont="1" applyFill="1" applyBorder="1" applyAlignment="1">
      <alignment horizontal="center" vertical="center"/>
    </xf>
    <xf numFmtId="0" fontId="0" fillId="2" borderId="54" xfId="0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horizontal="center" vertical="center"/>
    </xf>
    <xf numFmtId="0" fontId="0" fillId="2" borderId="73" xfId="0" applyFont="1" applyFill="1" applyBorder="1" applyAlignment="1">
      <alignment horizontal="center" vertical="center"/>
    </xf>
    <xf numFmtId="0" fontId="0" fillId="10" borderId="54" xfId="0" applyFont="1" applyFill="1" applyBorder="1" applyAlignment="1">
      <alignment horizontal="center" vertical="center"/>
    </xf>
    <xf numFmtId="168" fontId="0" fillId="13" borderId="51" xfId="0" applyNumberFormat="1" applyFont="1" applyFill="1" applyBorder="1" applyAlignment="1">
      <alignment horizontal="center" vertical="center"/>
    </xf>
    <xf numFmtId="168" fontId="0" fillId="13" borderId="50" xfId="0" applyNumberFormat="1" applyFont="1" applyFill="1" applyBorder="1" applyAlignment="1">
      <alignment horizontal="center" vertical="center"/>
    </xf>
    <xf numFmtId="168" fontId="0" fillId="13" borderId="43" xfId="0" applyNumberFormat="1" applyFont="1" applyFill="1" applyBorder="1" applyAlignment="1">
      <alignment horizontal="center" vertical="center"/>
    </xf>
    <xf numFmtId="0" fontId="0" fillId="7" borderId="54" xfId="0" applyFont="1" applyFill="1" applyBorder="1" applyAlignment="1">
      <alignment horizontal="center" vertical="center"/>
    </xf>
    <xf numFmtId="0" fontId="0" fillId="2" borderId="68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74" xfId="0" applyFont="1" applyFill="1" applyBorder="1" applyAlignment="1">
      <alignment horizontal="center" vertical="center"/>
    </xf>
    <xf numFmtId="0" fontId="0" fillId="7" borderId="68" xfId="0" applyFont="1" applyFill="1" applyBorder="1" applyAlignment="1">
      <alignment horizontal="center" vertical="center"/>
    </xf>
    <xf numFmtId="0" fontId="0" fillId="2" borderId="72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2" borderId="63" xfId="0" applyFont="1" applyFill="1" applyBorder="1" applyAlignment="1">
      <alignment horizontal="center" vertical="center"/>
    </xf>
    <xf numFmtId="0" fontId="0" fillId="10" borderId="72" xfId="0" applyFont="1" applyFill="1" applyBorder="1" applyAlignment="1">
      <alignment horizontal="center" vertical="center"/>
    </xf>
    <xf numFmtId="0" fontId="0" fillId="10" borderId="44" xfId="0" applyFont="1" applyFill="1" applyBorder="1" applyAlignment="1">
      <alignment horizontal="center" vertical="center"/>
    </xf>
    <xf numFmtId="0" fontId="0" fillId="10" borderId="63" xfId="0" applyFont="1" applyFill="1" applyBorder="1" applyAlignment="1">
      <alignment horizontal="center" vertical="center"/>
    </xf>
    <xf numFmtId="0" fontId="0" fillId="7" borderId="37" xfId="0" applyFont="1" applyFill="1" applyBorder="1" applyAlignment="1">
      <alignment horizontal="center" vertical="center"/>
    </xf>
    <xf numFmtId="0" fontId="0" fillId="7" borderId="31" xfId="0" applyFont="1" applyFill="1" applyBorder="1" applyAlignment="1">
      <alignment horizontal="center" vertical="center"/>
    </xf>
    <xf numFmtId="0" fontId="0" fillId="7" borderId="69" xfId="0" applyFont="1" applyFill="1" applyBorder="1" applyAlignment="1">
      <alignment horizontal="center" vertical="center"/>
    </xf>
    <xf numFmtId="0" fontId="0" fillId="7" borderId="44" xfId="0" applyFont="1" applyFill="1" applyBorder="1" applyAlignment="1">
      <alignment horizontal="center" vertical="center"/>
    </xf>
    <xf numFmtId="0" fontId="0" fillId="7" borderId="63" xfId="0" applyFont="1" applyFill="1" applyBorder="1" applyAlignment="1">
      <alignment horizontal="center" vertical="center"/>
    </xf>
    <xf numFmtId="0" fontId="0" fillId="7" borderId="72" xfId="0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 wrapText="1"/>
    </xf>
    <xf numFmtId="0" fontId="0" fillId="14" borderId="4" xfId="0" applyFont="1" applyFill="1" applyBorder="1" applyAlignment="1">
      <alignment horizontal="left" vertical="center" wrapText="1"/>
    </xf>
    <xf numFmtId="166" fontId="0" fillId="3" borderId="30" xfId="1" applyNumberFormat="1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0" fontId="0" fillId="2" borderId="76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10" borderId="76" xfId="0" applyFont="1" applyFill="1" applyBorder="1" applyAlignment="1">
      <alignment horizontal="center" vertical="center"/>
    </xf>
    <xf numFmtId="0" fontId="0" fillId="10" borderId="5" xfId="0" applyFont="1" applyFill="1" applyBorder="1" applyAlignment="1">
      <alignment horizontal="center" vertical="center"/>
    </xf>
    <xf numFmtId="0" fontId="0" fillId="10" borderId="19" xfId="0" applyFont="1" applyFill="1" applyBorder="1" applyAlignment="1">
      <alignment horizontal="center" vertical="center"/>
    </xf>
    <xf numFmtId="0" fontId="0" fillId="10" borderId="77" xfId="0" applyFont="1" applyFill="1" applyBorder="1" applyAlignment="1">
      <alignment horizontal="center" vertical="center"/>
    </xf>
    <xf numFmtId="0" fontId="0" fillId="13" borderId="5" xfId="0" applyFont="1" applyFill="1" applyBorder="1" applyAlignment="1">
      <alignment horizontal="center" vertical="center"/>
    </xf>
    <xf numFmtId="0" fontId="0" fillId="13" borderId="19" xfId="0" applyFont="1" applyFill="1" applyBorder="1" applyAlignment="1">
      <alignment horizontal="center" vertical="center"/>
    </xf>
    <xf numFmtId="0" fontId="0" fillId="13" borderId="76" xfId="0" applyFont="1" applyFill="1" applyBorder="1" applyAlignment="1">
      <alignment horizontal="center" vertical="center"/>
    </xf>
    <xf numFmtId="0" fontId="0" fillId="7" borderId="76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left" vertical="center"/>
    </xf>
    <xf numFmtId="0" fontId="0" fillId="2" borderId="63" xfId="0" applyFont="1" applyFill="1" applyBorder="1" applyAlignment="1">
      <alignment horizontal="left" vertical="center"/>
    </xf>
    <xf numFmtId="0" fontId="0" fillId="2" borderId="70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left" vertical="center"/>
    </xf>
    <xf numFmtId="166" fontId="0" fillId="11" borderId="1" xfId="1" applyNumberFormat="1" applyFont="1" applyFill="1" applyBorder="1" applyAlignment="1">
      <alignment vertical="center"/>
    </xf>
    <xf numFmtId="0" fontId="0" fillId="0" borderId="25" xfId="0" applyFont="1" applyFill="1" applyBorder="1" applyAlignment="1">
      <alignment horizontal="left" vertical="center" wrapText="1"/>
    </xf>
    <xf numFmtId="166" fontId="0" fillId="15" borderId="68" xfId="1" applyNumberFormat="1" applyFont="1" applyFill="1" applyBorder="1" applyAlignment="1">
      <alignment horizontal="center" vertical="center"/>
    </xf>
    <xf numFmtId="166" fontId="0" fillId="15" borderId="25" xfId="1" applyNumberFormat="1" applyFont="1" applyFill="1" applyBorder="1" applyAlignment="1">
      <alignment horizontal="center" vertical="center"/>
    </xf>
    <xf numFmtId="166" fontId="0" fillId="15" borderId="46" xfId="1" applyNumberFormat="1" applyFont="1" applyFill="1" applyBorder="1" applyAlignment="1">
      <alignment vertical="center"/>
    </xf>
    <xf numFmtId="166" fontId="0" fillId="15" borderId="4" xfId="1" applyNumberFormat="1" applyFont="1" applyFill="1" applyBorder="1" applyAlignment="1">
      <alignment vertical="center"/>
    </xf>
    <xf numFmtId="44" fontId="0" fillId="15" borderId="50" xfId="1" applyNumberFormat="1" applyFont="1" applyFill="1" applyBorder="1" applyAlignment="1">
      <alignment horizontal="center" vertical="center"/>
    </xf>
    <xf numFmtId="44" fontId="0" fillId="15" borderId="43" xfId="1" applyNumberFormat="1" applyFont="1" applyFill="1" applyBorder="1" applyAlignment="1">
      <alignment horizontal="center" vertical="center"/>
    </xf>
    <xf numFmtId="44" fontId="0" fillId="15" borderId="25" xfId="1" applyNumberFormat="1" applyFont="1" applyFill="1" applyBorder="1" applyAlignment="1">
      <alignment horizontal="center" vertical="center"/>
    </xf>
    <xf numFmtId="44" fontId="0" fillId="15" borderId="26" xfId="1" applyNumberFormat="1" applyFont="1" applyFill="1" applyBorder="1" applyAlignment="1">
      <alignment horizontal="center" vertical="center"/>
    </xf>
    <xf numFmtId="44" fontId="0" fillId="15" borderId="4" xfId="1" applyNumberFormat="1" applyFont="1" applyFill="1" applyBorder="1" applyAlignment="1">
      <alignment horizontal="center" vertical="center"/>
    </xf>
    <xf numFmtId="44" fontId="0" fillId="15" borderId="1" xfId="1" applyNumberFormat="1" applyFont="1" applyFill="1" applyBorder="1" applyAlignment="1">
      <alignment horizontal="center" vertical="center"/>
    </xf>
    <xf numFmtId="44" fontId="0" fillId="15" borderId="30" xfId="1" applyNumberFormat="1" applyFont="1" applyFill="1" applyBorder="1" applyAlignment="1">
      <alignment horizontal="center" vertical="center"/>
    </xf>
    <xf numFmtId="44" fontId="0" fillId="15" borderId="31" xfId="1" applyNumberFormat="1" applyFont="1" applyFill="1" applyBorder="1" applyAlignment="1">
      <alignment horizontal="center" vertical="center"/>
    </xf>
    <xf numFmtId="166" fontId="0" fillId="15" borderId="46" xfId="1" applyNumberFormat="1" applyFont="1" applyFill="1" applyBorder="1" applyAlignment="1">
      <alignment horizontal="center" vertical="center"/>
    </xf>
    <xf numFmtId="166" fontId="0" fillId="15" borderId="4" xfId="1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44" fontId="0" fillId="15" borderId="4" xfId="21" applyNumberFormat="1" applyFont="1" applyFill="1" applyBorder="1" applyAlignment="1">
      <alignment horizontal="center" vertical="center"/>
    </xf>
    <xf numFmtId="44" fontId="0" fillId="15" borderId="1" xfId="21" applyNumberFormat="1" applyFont="1" applyFill="1" applyBorder="1" applyAlignment="1">
      <alignment horizontal="center" vertical="center"/>
    </xf>
    <xf numFmtId="168" fontId="0" fillId="13" borderId="4" xfId="1" applyNumberFormat="1" applyFont="1" applyFill="1" applyBorder="1" applyAlignment="1">
      <alignment horizontal="center" vertical="center"/>
    </xf>
    <xf numFmtId="168" fontId="0" fillId="13" borderId="1" xfId="1" applyNumberFormat="1" applyFont="1" applyFill="1" applyBorder="1" applyAlignment="1">
      <alignment horizontal="center" vertical="center"/>
    </xf>
    <xf numFmtId="168" fontId="0" fillId="13" borderId="4" xfId="21" applyNumberFormat="1" applyFont="1" applyFill="1" applyBorder="1" applyAlignment="1">
      <alignment horizontal="center" vertical="center"/>
    </xf>
    <xf numFmtId="168" fontId="0" fillId="13" borderId="1" xfId="21" applyNumberFormat="1" applyFont="1" applyFill="1" applyBorder="1" applyAlignment="1">
      <alignment horizontal="center" vertical="center"/>
    </xf>
    <xf numFmtId="168" fontId="0" fillId="13" borderId="44" xfId="0" applyNumberFormat="1" applyFont="1" applyFill="1" applyBorder="1" applyAlignment="1">
      <alignment horizontal="center" vertical="center"/>
    </xf>
    <xf numFmtId="168" fontId="0" fillId="13" borderId="63" xfId="0" applyNumberFormat="1" applyFont="1" applyFill="1" applyBorder="1" applyAlignment="1">
      <alignment horizontal="center" vertical="center"/>
    </xf>
    <xf numFmtId="164" fontId="1" fillId="3" borderId="7" xfId="23" applyFont="1" applyFill="1" applyBorder="1" applyAlignment="1">
      <alignment horizontal="center" vertical="center"/>
    </xf>
    <xf numFmtId="0" fontId="0" fillId="7" borderId="20" xfId="0" applyFont="1" applyFill="1" applyBorder="1" applyAlignment="1">
      <alignment horizontal="center" vertical="center"/>
    </xf>
    <xf numFmtId="166" fontId="0" fillId="0" borderId="0" xfId="0" applyNumberFormat="1"/>
    <xf numFmtId="0" fontId="0" fillId="5" borderId="4" xfId="0" applyFill="1" applyBorder="1" applyAlignment="1">
      <alignment horizontal="left" vertical="center" wrapText="1"/>
    </xf>
    <xf numFmtId="0" fontId="0" fillId="14" borderId="4" xfId="0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10" borderId="46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3" borderId="46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0" fillId="7" borderId="46" xfId="0" applyFill="1" applyBorder="1"/>
    <xf numFmtId="0" fontId="2" fillId="14" borderId="5" xfId="0" applyFont="1" applyFill="1" applyBorder="1" applyAlignment="1">
      <alignment vertical="center" wrapText="1"/>
    </xf>
    <xf numFmtId="0" fontId="0" fillId="5" borderId="21" xfId="0" applyFill="1" applyBorder="1" applyAlignment="1">
      <alignment horizontal="left" wrapText="1"/>
    </xf>
    <xf numFmtId="0" fontId="2" fillId="14" borderId="6" xfId="0" applyFont="1" applyFill="1" applyBorder="1" applyAlignment="1">
      <alignment vertical="center" wrapText="1"/>
    </xf>
    <xf numFmtId="44" fontId="7" fillId="0" borderId="0" xfId="0" applyNumberFormat="1" applyFont="1"/>
    <xf numFmtId="0" fontId="0" fillId="16" borderId="4" xfId="0" applyFont="1" applyFill="1" applyBorder="1" applyAlignment="1">
      <alignment horizontal="left" vertical="center" wrapText="1"/>
    </xf>
    <xf numFmtId="0" fontId="0" fillId="16" borderId="4" xfId="0" applyFont="1" applyFill="1" applyBorder="1" applyAlignment="1">
      <alignment horizontal="left"/>
    </xf>
    <xf numFmtId="0" fontId="0" fillId="16" borderId="4" xfId="0" applyFont="1" applyFill="1" applyBorder="1" applyAlignment="1">
      <alignment horizontal="left" wrapText="1"/>
    </xf>
    <xf numFmtId="0" fontId="0" fillId="16" borderId="7" xfId="0" applyFont="1" applyFill="1" applyBorder="1" applyAlignment="1">
      <alignment horizontal="left" vertical="center" wrapText="1"/>
    </xf>
    <xf numFmtId="0" fontId="0" fillId="16" borderId="30" xfId="0" applyFont="1" applyFill="1" applyBorder="1" applyAlignment="1">
      <alignment horizontal="left" wrapText="1"/>
    </xf>
    <xf numFmtId="0" fontId="0" fillId="5" borderId="4" xfId="0" applyFont="1" applyFill="1" applyBorder="1" applyAlignment="1">
      <alignment horizontal="left"/>
    </xf>
    <xf numFmtId="0" fontId="0" fillId="5" borderId="30" xfId="0" applyFont="1" applyFill="1" applyBorder="1" applyAlignment="1">
      <alignment horizontal="left" wrapText="1"/>
    </xf>
    <xf numFmtId="0" fontId="0" fillId="10" borderId="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wrapText="1"/>
    </xf>
    <xf numFmtId="0" fontId="0" fillId="7" borderId="4" xfId="0" applyFont="1" applyFill="1" applyBorder="1" applyAlignment="1">
      <alignment horizontal="left"/>
    </xf>
    <xf numFmtId="0" fontId="0" fillId="7" borderId="4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10" borderId="0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2" borderId="87" xfId="0" applyFont="1" applyFill="1" applyBorder="1" applyAlignment="1">
      <alignment horizontal="center" vertical="center"/>
    </xf>
    <xf numFmtId="0" fontId="0" fillId="10" borderId="87" xfId="0" applyFont="1" applyFill="1" applyBorder="1" applyAlignment="1">
      <alignment horizontal="center" vertical="center"/>
    </xf>
    <xf numFmtId="0" fontId="0" fillId="10" borderId="6" xfId="0" applyFont="1" applyFill="1" applyBorder="1" applyAlignment="1">
      <alignment horizontal="center" vertical="center"/>
    </xf>
    <xf numFmtId="0" fontId="0" fillId="7" borderId="9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horizontal="center" vertical="center"/>
    </xf>
    <xf numFmtId="168" fontId="0" fillId="13" borderId="88" xfId="0" applyNumberFormat="1" applyFont="1" applyFill="1" applyBorder="1" applyAlignment="1">
      <alignment horizontal="center" vertical="center"/>
    </xf>
    <xf numFmtId="0" fontId="0" fillId="7" borderId="5" xfId="0" applyFont="1" applyFill="1" applyBorder="1" applyAlignment="1">
      <alignment vertical="center" wrapText="1"/>
    </xf>
    <xf numFmtId="0" fontId="0" fillId="2" borderId="60" xfId="0" applyFont="1" applyFill="1" applyBorder="1" applyAlignment="1">
      <alignment horizontal="center" vertical="center"/>
    </xf>
    <xf numFmtId="168" fontId="0" fillId="13" borderId="89" xfId="0" applyNumberFormat="1" applyFont="1" applyFill="1" applyBorder="1" applyAlignment="1">
      <alignment horizontal="center" vertical="center"/>
    </xf>
    <xf numFmtId="168" fontId="0" fillId="3" borderId="1" xfId="1" applyNumberFormat="1" applyFont="1" applyFill="1" applyBorder="1" applyAlignment="1">
      <alignment vertical="center"/>
    </xf>
    <xf numFmtId="168" fontId="0" fillId="3" borderId="2" xfId="1" applyNumberFormat="1" applyFont="1" applyFill="1" applyBorder="1" applyAlignment="1">
      <alignment vertical="center"/>
    </xf>
    <xf numFmtId="168" fontId="0" fillId="3" borderId="8" xfId="1" applyNumberFormat="1" applyFont="1" applyFill="1" applyBorder="1" applyAlignment="1">
      <alignment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7" borderId="5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left" vertical="center" wrapText="1"/>
    </xf>
    <xf numFmtId="0" fontId="0" fillId="7" borderId="4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/>
    </xf>
    <xf numFmtId="44" fontId="0" fillId="10" borderId="5" xfId="1" applyNumberFormat="1" applyFont="1" applyFill="1" applyBorder="1" applyAlignment="1">
      <alignment horizontal="center" vertical="center"/>
    </xf>
    <xf numFmtId="44" fontId="0" fillId="10" borderId="19" xfId="1" applyNumberFormat="1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90" xfId="0" applyFont="1" applyFill="1" applyBorder="1" applyAlignment="1">
      <alignment horizontal="center" vertical="center"/>
    </xf>
    <xf numFmtId="0" fontId="0" fillId="10" borderId="9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left" wrapText="1"/>
    </xf>
    <xf numFmtId="168" fontId="0" fillId="13" borderId="5" xfId="0" applyNumberFormat="1" applyFont="1" applyFill="1" applyBorder="1" applyAlignment="1">
      <alignment horizontal="center" vertical="center"/>
    </xf>
    <xf numFmtId="168" fontId="0" fillId="13" borderId="19" xfId="0" applyNumberFormat="1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left" vertical="center" wrapText="1"/>
    </xf>
    <xf numFmtId="168" fontId="0" fillId="13" borderId="23" xfId="0" applyNumberFormat="1" applyFont="1" applyFill="1" applyBorder="1" applyAlignment="1">
      <alignment horizontal="center" vertical="center"/>
    </xf>
    <xf numFmtId="168" fontId="0" fillId="13" borderId="8" xfId="0" applyNumberFormat="1" applyFont="1" applyFill="1" applyBorder="1" applyAlignment="1">
      <alignment horizontal="center" vertical="center"/>
    </xf>
    <xf numFmtId="0" fontId="0" fillId="7" borderId="89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wrapText="1"/>
    </xf>
    <xf numFmtId="0" fontId="0" fillId="2" borderId="3" xfId="0" applyFont="1" applyFill="1" applyBorder="1" applyAlignment="1">
      <alignment horizontal="center" vertical="center"/>
    </xf>
    <xf numFmtId="173" fontId="9" fillId="0" borderId="0" xfId="0" applyNumberFormat="1" applyFont="1"/>
    <xf numFmtId="0" fontId="11" fillId="0" borderId="0" xfId="0" applyFont="1"/>
    <xf numFmtId="168" fontId="11" fillId="0" borderId="0" xfId="0" applyNumberFormat="1" applyFont="1"/>
    <xf numFmtId="173" fontId="8" fillId="0" borderId="0" xfId="0" applyNumberFormat="1" applyFont="1"/>
    <xf numFmtId="173" fontId="10" fillId="0" borderId="0" xfId="0" applyNumberFormat="1" applyFont="1"/>
    <xf numFmtId="168" fontId="0" fillId="13" borderId="28" xfId="0" applyNumberFormat="1" applyFont="1" applyFill="1" applyBorder="1" applyAlignment="1">
      <alignment horizontal="center" vertical="center"/>
    </xf>
    <xf numFmtId="168" fontId="0" fillId="13" borderId="24" xfId="0" applyNumberFormat="1" applyFont="1" applyFill="1" applyBorder="1" applyAlignment="1">
      <alignment horizontal="center" vertical="center"/>
    </xf>
    <xf numFmtId="168" fontId="0" fillId="13" borderId="29" xfId="0" applyNumberFormat="1" applyFont="1" applyFill="1" applyBorder="1" applyAlignment="1">
      <alignment horizontal="center" vertical="center"/>
    </xf>
    <xf numFmtId="168" fontId="0" fillId="13" borderId="91" xfId="0" applyNumberFormat="1" applyFont="1" applyFill="1" applyBorder="1" applyAlignment="1">
      <alignment horizontal="center" vertical="center"/>
    </xf>
    <xf numFmtId="0" fontId="0" fillId="10" borderId="71" xfId="0" applyFont="1" applyFill="1" applyBorder="1" applyAlignment="1">
      <alignment horizontal="center" vertical="center"/>
    </xf>
    <xf numFmtId="0" fontId="0" fillId="10" borderId="92" xfId="0" applyFont="1" applyFill="1" applyBorder="1" applyAlignment="1">
      <alignment horizontal="center" vertical="center"/>
    </xf>
    <xf numFmtId="0" fontId="0" fillId="10" borderId="93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 wrapText="1"/>
    </xf>
    <xf numFmtId="0" fontId="0" fillId="7" borderId="7" xfId="0" applyFont="1" applyFill="1" applyBorder="1" applyAlignment="1">
      <alignment horizontal="center" vertical="center" wrapText="1"/>
    </xf>
    <xf numFmtId="166" fontId="0" fillId="3" borderId="16" xfId="1" applyNumberFormat="1" applyFont="1" applyFill="1" applyBorder="1" applyAlignment="1">
      <alignment horizontal="center" vertical="center"/>
    </xf>
    <xf numFmtId="166" fontId="0" fillId="3" borderId="10" xfId="1" applyNumberFormat="1" applyFont="1" applyFill="1" applyBorder="1" applyAlignment="1">
      <alignment horizontal="center" vertical="center"/>
    </xf>
    <xf numFmtId="166" fontId="0" fillId="3" borderId="11" xfId="1" applyNumberFormat="1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 wrapText="1"/>
    </xf>
    <xf numFmtId="173" fontId="0" fillId="3" borderId="2" xfId="1" applyNumberFormat="1" applyFont="1" applyFill="1" applyBorder="1" applyAlignment="1">
      <alignment horizontal="center" vertical="center"/>
    </xf>
    <xf numFmtId="173" fontId="0" fillId="3" borderId="8" xfId="1" applyNumberFormat="1" applyFont="1" applyFill="1" applyBorder="1" applyAlignment="1">
      <alignment horizontal="center" vertical="center"/>
    </xf>
    <xf numFmtId="166" fontId="0" fillId="3" borderId="5" xfId="1" applyNumberFormat="1" applyFont="1" applyFill="1" applyBorder="1" applyAlignment="1">
      <alignment horizontal="center" vertical="center"/>
    </xf>
    <xf numFmtId="166" fontId="0" fillId="3" borderId="19" xfId="1" applyNumberFormat="1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left" vertical="center" wrapText="1"/>
    </xf>
    <xf numFmtId="164" fontId="0" fillId="3" borderId="16" xfId="3" applyFont="1" applyFill="1" applyBorder="1" applyAlignment="1">
      <alignment horizontal="center" vertical="center"/>
    </xf>
    <xf numFmtId="164" fontId="0" fillId="3" borderId="10" xfId="3" applyFont="1" applyFill="1" applyBorder="1" applyAlignment="1">
      <alignment horizontal="center" vertical="center"/>
    </xf>
    <xf numFmtId="164" fontId="0" fillId="3" borderId="12" xfId="3" applyFont="1" applyFill="1" applyBorder="1" applyAlignment="1">
      <alignment horizontal="center" vertical="center"/>
    </xf>
    <xf numFmtId="164" fontId="0" fillId="3" borderId="20" xfId="3" applyFont="1" applyFill="1" applyBorder="1" applyAlignment="1">
      <alignment horizontal="center" vertical="center"/>
    </xf>
    <xf numFmtId="164" fontId="0" fillId="3" borderId="45" xfId="3" applyFont="1" applyFill="1" applyBorder="1" applyAlignment="1">
      <alignment horizontal="center" vertical="center"/>
    </xf>
    <xf numFmtId="164" fontId="0" fillId="3" borderId="23" xfId="3" applyFont="1" applyFill="1" applyBorder="1" applyAlignment="1">
      <alignment horizontal="center" vertical="center"/>
    </xf>
    <xf numFmtId="166" fontId="0" fillId="3" borderId="26" xfId="0" applyNumberFormat="1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86" xfId="0" applyFont="1" applyFill="1" applyBorder="1" applyAlignment="1">
      <alignment horizontal="center" vertical="center"/>
    </xf>
    <xf numFmtId="164" fontId="0" fillId="3" borderId="59" xfId="3" applyFont="1" applyFill="1" applyBorder="1" applyAlignment="1">
      <alignment horizontal="center" vertical="center"/>
    </xf>
    <xf numFmtId="164" fontId="0" fillId="3" borderId="9" xfId="3" applyFont="1" applyFill="1" applyBorder="1" applyAlignment="1">
      <alignment horizontal="center" vertical="center"/>
    </xf>
    <xf numFmtId="164" fontId="0" fillId="3" borderId="0" xfId="3" applyFont="1" applyFill="1" applyBorder="1" applyAlignment="1">
      <alignment horizontal="center" vertical="center"/>
    </xf>
    <xf numFmtId="164" fontId="0" fillId="3" borderId="60" xfId="3" applyFont="1" applyFill="1" applyBorder="1" applyAlignment="1">
      <alignment horizontal="center" vertical="center"/>
    </xf>
    <xf numFmtId="164" fontId="0" fillId="3" borderId="63" xfId="3" applyFont="1" applyFill="1" applyBorder="1" applyAlignment="1">
      <alignment horizontal="center" vertical="center"/>
    </xf>
    <xf numFmtId="164" fontId="0" fillId="3" borderId="18" xfId="3" applyFont="1" applyFill="1" applyBorder="1" applyAlignment="1">
      <alignment horizontal="center" vertical="center"/>
    </xf>
    <xf numFmtId="164" fontId="0" fillId="3" borderId="64" xfId="3" applyFont="1" applyFill="1" applyBorder="1" applyAlignment="1">
      <alignment horizontal="center" vertical="center"/>
    </xf>
    <xf numFmtId="164" fontId="0" fillId="3" borderId="9" xfId="3" applyNumberFormat="1" applyFont="1" applyFill="1" applyBorder="1" applyAlignment="1">
      <alignment horizontal="center" vertical="center"/>
    </xf>
    <xf numFmtId="164" fontId="0" fillId="3" borderId="0" xfId="3" applyNumberFormat="1" applyFont="1" applyFill="1" applyBorder="1" applyAlignment="1">
      <alignment horizontal="center" vertical="center"/>
    </xf>
    <xf numFmtId="164" fontId="0" fillId="3" borderId="66" xfId="3" applyNumberFormat="1" applyFont="1" applyFill="1" applyBorder="1" applyAlignment="1">
      <alignment horizontal="center" vertical="center"/>
    </xf>
    <xf numFmtId="164" fontId="0" fillId="3" borderId="63" xfId="3" applyNumberFormat="1" applyFont="1" applyFill="1" applyBorder="1" applyAlignment="1">
      <alignment horizontal="center" vertical="center"/>
    </xf>
    <xf numFmtId="164" fontId="0" fillId="3" borderId="18" xfId="3" applyNumberFormat="1" applyFont="1" applyFill="1" applyBorder="1" applyAlignment="1">
      <alignment horizontal="center" vertical="center"/>
    </xf>
    <xf numFmtId="164" fontId="0" fillId="3" borderId="75" xfId="3" applyNumberFormat="1" applyFont="1" applyFill="1" applyBorder="1" applyAlignment="1">
      <alignment horizontal="center" vertical="center"/>
    </xf>
    <xf numFmtId="164" fontId="0" fillId="4" borderId="16" xfId="3" applyFont="1" applyFill="1" applyBorder="1" applyAlignment="1">
      <alignment horizontal="center" vertical="center"/>
    </xf>
    <xf numFmtId="164" fontId="0" fillId="4" borderId="12" xfId="3" applyFont="1" applyFill="1" applyBorder="1" applyAlignment="1">
      <alignment horizontal="center" vertical="center"/>
    </xf>
    <xf numFmtId="166" fontId="0" fillId="3" borderId="19" xfId="21" applyNumberFormat="1" applyFont="1" applyFill="1" applyBorder="1" applyAlignment="1">
      <alignment horizontal="center" vertical="center"/>
    </xf>
    <xf numFmtId="166" fontId="0" fillId="3" borderId="3" xfId="21" applyNumberFormat="1" applyFont="1" applyFill="1" applyBorder="1" applyAlignment="1">
      <alignment horizontal="center" vertical="center"/>
    </xf>
    <xf numFmtId="166" fontId="0" fillId="3" borderId="62" xfId="21" applyNumberFormat="1" applyFont="1" applyFill="1" applyBorder="1" applyAlignment="1">
      <alignment horizontal="center" vertical="center"/>
    </xf>
    <xf numFmtId="166" fontId="0" fillId="3" borderId="9" xfId="21" applyNumberFormat="1" applyFont="1" applyFill="1" applyBorder="1" applyAlignment="1">
      <alignment horizontal="center" vertical="center"/>
    </xf>
    <xf numFmtId="166" fontId="0" fillId="3" borderId="0" xfId="21" applyNumberFormat="1" applyFont="1" applyFill="1" applyBorder="1" applyAlignment="1">
      <alignment horizontal="center" vertical="center"/>
    </xf>
    <xf numFmtId="166" fontId="0" fillId="3" borderId="60" xfId="21" applyNumberFormat="1" applyFont="1" applyFill="1" applyBorder="1" applyAlignment="1">
      <alignment horizontal="center" vertical="center"/>
    </xf>
    <xf numFmtId="166" fontId="0" fillId="3" borderId="20" xfId="21" applyNumberFormat="1" applyFont="1" applyFill="1" applyBorder="1" applyAlignment="1">
      <alignment horizontal="center" vertical="center"/>
    </xf>
    <xf numFmtId="166" fontId="0" fillId="3" borderId="45" xfId="21" applyNumberFormat="1" applyFont="1" applyFill="1" applyBorder="1" applyAlignment="1">
      <alignment horizontal="center" vertical="center"/>
    </xf>
    <xf numFmtId="166" fontId="0" fillId="3" borderId="61" xfId="21" applyNumberFormat="1" applyFont="1" applyFill="1" applyBorder="1" applyAlignment="1">
      <alignment horizontal="center" vertical="center"/>
    </xf>
    <xf numFmtId="166" fontId="0" fillId="3" borderId="79" xfId="21" applyNumberFormat="1" applyFont="1" applyFill="1" applyBorder="1" applyAlignment="1">
      <alignment horizontal="center" vertical="center"/>
    </xf>
    <xf numFmtId="166" fontId="0" fillId="3" borderId="66" xfId="21" applyNumberFormat="1" applyFont="1" applyFill="1" applyBorder="1" applyAlignment="1">
      <alignment horizontal="center" vertical="center"/>
    </xf>
    <xf numFmtId="166" fontId="0" fillId="3" borderId="65" xfId="21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173" fontId="0" fillId="3" borderId="19" xfId="1" applyNumberFormat="1" applyFont="1" applyFill="1" applyBorder="1" applyAlignment="1">
      <alignment horizontal="center" vertical="center"/>
    </xf>
    <xf numFmtId="173" fontId="0" fillId="3" borderId="3" xfId="1" applyNumberFormat="1" applyFont="1" applyFill="1" applyBorder="1" applyAlignment="1">
      <alignment horizontal="center" vertical="center"/>
    </xf>
    <xf numFmtId="173" fontId="0" fillId="3" borderId="21" xfId="1" applyNumberFormat="1" applyFont="1" applyFill="1" applyBorder="1" applyAlignment="1">
      <alignment horizontal="center" vertical="center"/>
    </xf>
    <xf numFmtId="173" fontId="0" fillId="3" borderId="20" xfId="1" applyNumberFormat="1" applyFont="1" applyFill="1" applyBorder="1" applyAlignment="1">
      <alignment horizontal="center" vertical="center"/>
    </xf>
    <xf numFmtId="173" fontId="0" fillId="3" borderId="45" xfId="1" applyNumberFormat="1" applyFont="1" applyFill="1" applyBorder="1" applyAlignment="1">
      <alignment horizontal="center" vertical="center"/>
    </xf>
    <xf numFmtId="173" fontId="0" fillId="3" borderId="23" xfId="1" applyNumberFormat="1" applyFont="1" applyFill="1" applyBorder="1" applyAlignment="1">
      <alignment horizontal="center" vertical="center"/>
    </xf>
    <xf numFmtId="173" fontId="0" fillId="3" borderId="1" xfId="1" applyNumberFormat="1" applyFont="1" applyFill="1" applyBorder="1" applyAlignment="1">
      <alignment horizontal="center" vertical="center"/>
    </xf>
    <xf numFmtId="173" fontId="0" fillId="3" borderId="35" xfId="1" applyNumberFormat="1" applyFont="1" applyFill="1" applyBorder="1" applyAlignment="1">
      <alignment horizontal="center" vertical="center"/>
    </xf>
    <xf numFmtId="164" fontId="0" fillId="4" borderId="4" xfId="3" applyFont="1" applyFill="1" applyBorder="1" applyAlignment="1">
      <alignment horizontal="center" vertical="center"/>
    </xf>
    <xf numFmtId="166" fontId="0" fillId="3" borderId="1" xfId="1" applyNumberFormat="1" applyFont="1" applyFill="1" applyBorder="1" applyAlignment="1">
      <alignment horizontal="center" vertical="center"/>
    </xf>
    <xf numFmtId="166" fontId="0" fillId="3" borderId="2" xfId="1" applyNumberFormat="1" applyFont="1" applyFill="1" applyBorder="1" applyAlignment="1">
      <alignment horizontal="center" vertical="center"/>
    </xf>
    <xf numFmtId="166" fontId="0" fillId="3" borderId="35" xfId="1" applyNumberFormat="1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172" fontId="0" fillId="3" borderId="26" xfId="0" applyNumberFormat="1" applyFont="1" applyFill="1" applyBorder="1" applyAlignment="1">
      <alignment horizontal="center" vertical="center"/>
    </xf>
    <xf numFmtId="0" fontId="0" fillId="3" borderId="81" xfId="0" applyFont="1" applyFill="1" applyBorder="1" applyAlignment="1">
      <alignment horizontal="center" vertical="center"/>
    </xf>
    <xf numFmtId="173" fontId="0" fillId="3" borderId="16" xfId="0" applyNumberFormat="1" applyFont="1" applyFill="1" applyBorder="1" applyAlignment="1">
      <alignment horizontal="center" vertical="center"/>
    </xf>
    <xf numFmtId="173" fontId="0" fillId="3" borderId="10" xfId="0" applyNumberFormat="1" applyFont="1" applyFill="1" applyBorder="1" applyAlignment="1">
      <alignment horizontal="center" vertical="center"/>
    </xf>
    <xf numFmtId="173" fontId="0" fillId="3" borderId="59" xfId="0" applyNumberFormat="1" applyFont="1" applyFill="1" applyBorder="1" applyAlignment="1">
      <alignment horizontal="center" vertical="center"/>
    </xf>
    <xf numFmtId="173" fontId="0" fillId="3" borderId="9" xfId="0" applyNumberFormat="1" applyFont="1" applyFill="1" applyBorder="1" applyAlignment="1">
      <alignment horizontal="center" vertical="center"/>
    </xf>
    <xf numFmtId="173" fontId="0" fillId="3" borderId="0" xfId="0" applyNumberFormat="1" applyFont="1" applyFill="1" applyBorder="1" applyAlignment="1">
      <alignment horizontal="center" vertical="center"/>
    </xf>
    <xf numFmtId="173" fontId="0" fillId="3" borderId="60" xfId="0" applyNumberFormat="1" applyFont="1" applyFill="1" applyBorder="1" applyAlignment="1">
      <alignment horizontal="center" vertical="center"/>
    </xf>
    <xf numFmtId="173" fontId="0" fillId="3" borderId="63" xfId="0" applyNumberFormat="1" applyFont="1" applyFill="1" applyBorder="1" applyAlignment="1">
      <alignment horizontal="center" vertical="center"/>
    </xf>
    <xf numFmtId="173" fontId="0" fillId="3" borderId="18" xfId="0" applyNumberFormat="1" applyFont="1" applyFill="1" applyBorder="1" applyAlignment="1">
      <alignment horizontal="center" vertical="center"/>
    </xf>
    <xf numFmtId="173" fontId="0" fillId="3" borderId="64" xfId="0" applyNumberFormat="1" applyFont="1" applyFill="1" applyBorder="1" applyAlignment="1">
      <alignment horizontal="center" vertical="center"/>
    </xf>
    <xf numFmtId="173" fontId="0" fillId="3" borderId="41" xfId="0" applyNumberFormat="1" applyFont="1" applyFill="1" applyBorder="1" applyAlignment="1">
      <alignment horizontal="center" vertical="center"/>
    </xf>
    <xf numFmtId="173" fontId="0" fillId="3" borderId="11" xfId="0" applyNumberFormat="1" applyFont="1" applyFill="1" applyBorder="1" applyAlignment="1">
      <alignment horizontal="center" vertical="center"/>
    </xf>
    <xf numFmtId="173" fontId="0" fillId="3" borderId="22" xfId="0" applyNumberFormat="1" applyFont="1" applyFill="1" applyBorder="1" applyAlignment="1">
      <alignment horizontal="center" vertical="center"/>
    </xf>
    <xf numFmtId="173" fontId="0" fillId="3" borderId="66" xfId="0" applyNumberFormat="1" applyFont="1" applyFill="1" applyBorder="1" applyAlignment="1">
      <alignment horizontal="center" vertical="center"/>
    </xf>
    <xf numFmtId="173" fontId="0" fillId="3" borderId="17" xfId="0" applyNumberFormat="1" applyFont="1" applyFill="1" applyBorder="1" applyAlignment="1">
      <alignment horizontal="center" vertical="center"/>
    </xf>
    <xf numFmtId="173" fontId="0" fillId="3" borderId="75" xfId="0" applyNumberFormat="1" applyFont="1" applyFill="1" applyBorder="1" applyAlignment="1">
      <alignment horizontal="center" vertical="center"/>
    </xf>
    <xf numFmtId="168" fontId="0" fillId="3" borderId="19" xfId="1" applyNumberFormat="1" applyFont="1" applyFill="1" applyBorder="1" applyAlignment="1">
      <alignment horizontal="center" vertical="center"/>
    </xf>
    <xf numFmtId="168" fontId="0" fillId="3" borderId="3" xfId="1" applyNumberFormat="1" applyFont="1" applyFill="1" applyBorder="1" applyAlignment="1">
      <alignment horizontal="center" vertical="center"/>
    </xf>
    <xf numFmtId="168" fontId="0" fillId="3" borderId="62" xfId="1" applyNumberFormat="1" applyFont="1" applyFill="1" applyBorder="1" applyAlignment="1">
      <alignment horizontal="center" vertical="center"/>
    </xf>
    <xf numFmtId="168" fontId="0" fillId="3" borderId="63" xfId="1" applyNumberFormat="1" applyFont="1" applyFill="1" applyBorder="1" applyAlignment="1">
      <alignment horizontal="center" vertical="center"/>
    </xf>
    <xf numFmtId="168" fontId="0" fillId="3" borderId="18" xfId="1" applyNumberFormat="1" applyFont="1" applyFill="1" applyBorder="1" applyAlignment="1">
      <alignment horizontal="center" vertical="center"/>
    </xf>
    <xf numFmtId="168" fontId="0" fillId="3" borderId="64" xfId="1" applyNumberFormat="1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 wrapText="1"/>
    </xf>
    <xf numFmtId="164" fontId="0" fillId="3" borderId="55" xfId="3" applyFont="1" applyFill="1" applyBorder="1" applyAlignment="1">
      <alignment horizontal="center" vertical="center"/>
    </xf>
    <xf numFmtId="164" fontId="0" fillId="3" borderId="48" xfId="3" applyFont="1" applyFill="1" applyBorder="1" applyAlignment="1">
      <alignment horizontal="center" vertical="center"/>
    </xf>
    <xf numFmtId="164" fontId="0" fillId="3" borderId="13" xfId="3" applyFont="1" applyFill="1" applyBorder="1" applyAlignment="1">
      <alignment horizontal="center" vertical="center"/>
    </xf>
    <xf numFmtId="164" fontId="0" fillId="3" borderId="49" xfId="3" applyFont="1" applyFill="1" applyBorder="1" applyAlignment="1">
      <alignment horizontal="center" vertical="center"/>
    </xf>
    <xf numFmtId="166" fontId="0" fillId="3" borderId="9" xfId="1" applyNumberFormat="1" applyFont="1" applyFill="1" applyBorder="1" applyAlignment="1">
      <alignment horizontal="center" vertical="center"/>
    </xf>
    <xf numFmtId="166" fontId="0" fillId="3" borderId="0" xfId="1" applyNumberFormat="1" applyFont="1" applyFill="1" applyBorder="1" applyAlignment="1">
      <alignment horizontal="center" vertical="center"/>
    </xf>
    <xf numFmtId="166" fontId="0" fillId="3" borderId="66" xfId="1" applyNumberFormat="1" applyFont="1" applyFill="1" applyBorder="1" applyAlignment="1">
      <alignment horizontal="center" vertical="center"/>
    </xf>
    <xf numFmtId="166" fontId="0" fillId="3" borderId="20" xfId="1" applyNumberFormat="1" applyFont="1" applyFill="1" applyBorder="1" applyAlignment="1">
      <alignment horizontal="center" vertical="center"/>
    </xf>
    <xf numFmtId="166" fontId="0" fillId="3" borderId="45" xfId="1" applyNumberFormat="1" applyFont="1" applyFill="1" applyBorder="1" applyAlignment="1">
      <alignment horizontal="center" vertical="center"/>
    </xf>
    <xf numFmtId="166" fontId="0" fillId="3" borderId="65" xfId="1" applyNumberFormat="1" applyFont="1" applyFill="1" applyBorder="1" applyAlignment="1">
      <alignment horizontal="center" vertical="center"/>
    </xf>
    <xf numFmtId="164" fontId="0" fillId="3" borderId="19" xfId="3" applyFont="1" applyFill="1" applyBorder="1" applyAlignment="1">
      <alignment horizontal="center" vertical="center"/>
    </xf>
    <xf numFmtId="164" fontId="0" fillId="3" borderId="3" xfId="3" applyFont="1" applyFill="1" applyBorder="1" applyAlignment="1">
      <alignment horizontal="center" vertical="center"/>
    </xf>
    <xf numFmtId="164" fontId="0" fillId="3" borderId="21" xfId="3" applyFont="1" applyFill="1" applyBorder="1" applyAlignment="1">
      <alignment horizontal="center" vertical="center"/>
    </xf>
    <xf numFmtId="166" fontId="0" fillId="3" borderId="4" xfId="1" applyNumberFormat="1" applyFont="1" applyFill="1" applyBorder="1" applyAlignment="1">
      <alignment horizontal="center" vertical="center"/>
    </xf>
    <xf numFmtId="173" fontId="0" fillId="3" borderId="16" xfId="1" applyNumberFormat="1" applyFont="1" applyFill="1" applyBorder="1" applyAlignment="1">
      <alignment horizontal="center" vertical="center"/>
    </xf>
    <xf numFmtId="173" fontId="0" fillId="3" borderId="10" xfId="1" applyNumberFormat="1" applyFont="1" applyFill="1" applyBorder="1" applyAlignment="1">
      <alignment horizontal="center" vertical="center"/>
    </xf>
    <xf numFmtId="173" fontId="0" fillId="3" borderId="59" xfId="1" applyNumberFormat="1" applyFont="1" applyFill="1" applyBorder="1" applyAlignment="1">
      <alignment horizontal="center" vertical="center"/>
    </xf>
    <xf numFmtId="173" fontId="0" fillId="3" borderId="9" xfId="1" applyNumberFormat="1" applyFont="1" applyFill="1" applyBorder="1" applyAlignment="1">
      <alignment horizontal="center" vertical="center"/>
    </xf>
    <xf numFmtId="173" fontId="0" fillId="3" borderId="0" xfId="1" applyNumberFormat="1" applyFont="1" applyFill="1" applyBorder="1" applyAlignment="1">
      <alignment horizontal="center" vertical="center"/>
    </xf>
    <xf numFmtId="173" fontId="0" fillId="3" borderId="60" xfId="1" applyNumberFormat="1" applyFont="1" applyFill="1" applyBorder="1" applyAlignment="1">
      <alignment horizontal="center" vertical="center"/>
    </xf>
    <xf numFmtId="173" fontId="0" fillId="3" borderId="61" xfId="1" applyNumberFormat="1" applyFont="1" applyFill="1" applyBorder="1" applyAlignment="1">
      <alignment horizontal="center" vertical="center"/>
    </xf>
    <xf numFmtId="173" fontId="0" fillId="3" borderId="63" xfId="1" applyNumberFormat="1" applyFont="1" applyFill="1" applyBorder="1" applyAlignment="1">
      <alignment horizontal="center" vertical="center"/>
    </xf>
    <xf numFmtId="173" fontId="0" fillId="3" borderId="18" xfId="1" applyNumberFormat="1" applyFont="1" applyFill="1" applyBorder="1" applyAlignment="1">
      <alignment horizontal="center" vertical="center"/>
    </xf>
    <xf numFmtId="173" fontId="0" fillId="3" borderId="64" xfId="1" applyNumberFormat="1" applyFont="1" applyFill="1" applyBorder="1" applyAlignment="1">
      <alignment horizontal="center" vertical="center"/>
    </xf>
    <xf numFmtId="164" fontId="0" fillId="3" borderId="57" xfId="3" applyFont="1" applyFill="1" applyBorder="1" applyAlignment="1">
      <alignment horizontal="center" vertical="center"/>
    </xf>
    <xf numFmtId="164" fontId="0" fillId="3" borderId="1" xfId="3" applyNumberFormat="1" applyFont="1" applyFill="1" applyBorder="1" applyAlignment="1">
      <alignment horizontal="center" vertical="center"/>
    </xf>
    <xf numFmtId="164" fontId="0" fillId="3" borderId="2" xfId="3" applyNumberFormat="1" applyFont="1" applyFill="1" applyBorder="1" applyAlignment="1">
      <alignment horizontal="center" vertical="center"/>
    </xf>
    <xf numFmtId="164" fontId="0" fillId="3" borderId="35" xfId="3" applyNumberFormat="1" applyFont="1" applyFill="1" applyBorder="1" applyAlignment="1">
      <alignment horizontal="center" vertical="center"/>
    </xf>
    <xf numFmtId="0" fontId="2" fillId="11" borderId="22" xfId="0" applyFont="1" applyFill="1" applyBorder="1" applyAlignment="1">
      <alignment horizontal="center"/>
    </xf>
    <xf numFmtId="0" fontId="2" fillId="11" borderId="18" xfId="0" applyFont="1" applyFill="1" applyBorder="1" applyAlignment="1">
      <alignment horizontal="center"/>
    </xf>
    <xf numFmtId="0" fontId="2" fillId="13" borderId="46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173" fontId="0" fillId="3" borderId="8" xfId="0" applyNumberFormat="1" applyFont="1" applyFill="1" applyBorder="1" applyAlignment="1">
      <alignment horizontal="center" vertical="center"/>
    </xf>
    <xf numFmtId="173" fontId="0" fillId="3" borderId="4" xfId="0" applyNumberFormat="1" applyFont="1" applyFill="1" applyBorder="1" applyAlignment="1">
      <alignment horizontal="center" vertical="center"/>
    </xf>
    <xf numFmtId="166" fontId="0" fillId="3" borderId="3" xfId="1" applyNumberFormat="1" applyFont="1" applyFill="1" applyBorder="1" applyAlignment="1">
      <alignment horizontal="center" vertical="center"/>
    </xf>
    <xf numFmtId="166" fontId="0" fillId="3" borderId="21" xfId="1" applyNumberFormat="1" applyFont="1" applyFill="1" applyBorder="1" applyAlignment="1">
      <alignment horizontal="center" vertical="center"/>
    </xf>
    <xf numFmtId="166" fontId="0" fillId="3" borderId="13" xfId="1" applyNumberFormat="1" applyFont="1" applyFill="1" applyBorder="1" applyAlignment="1">
      <alignment horizontal="center" vertical="center"/>
    </xf>
    <xf numFmtId="166" fontId="0" fillId="3" borderId="63" xfId="1" applyNumberFormat="1" applyFont="1" applyFill="1" applyBorder="1" applyAlignment="1">
      <alignment horizontal="center" vertical="center"/>
    </xf>
    <xf numFmtId="166" fontId="0" fillId="3" borderId="18" xfId="1" applyNumberFormat="1" applyFont="1" applyFill="1" applyBorder="1" applyAlignment="1">
      <alignment horizontal="center" vertical="center"/>
    </xf>
    <xf numFmtId="166" fontId="0" fillId="3" borderId="57" xfId="1" applyNumberFormat="1" applyFont="1" applyFill="1" applyBorder="1" applyAlignment="1">
      <alignment horizontal="center" vertical="center"/>
    </xf>
    <xf numFmtId="166" fontId="0" fillId="3" borderId="46" xfId="1" applyNumberFormat="1" applyFont="1" applyFill="1" applyBorder="1" applyAlignment="1">
      <alignment horizontal="center" vertical="center"/>
    </xf>
    <xf numFmtId="166" fontId="0" fillId="3" borderId="25" xfId="1" applyNumberFormat="1" applyFont="1" applyFill="1" applyBorder="1" applyAlignment="1">
      <alignment horizontal="center" vertical="center"/>
    </xf>
    <xf numFmtId="173" fontId="0" fillId="3" borderId="3" xfId="0" applyNumberFormat="1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3" fontId="0" fillId="3" borderId="62" xfId="0" applyNumberFormat="1" applyFont="1" applyFill="1" applyBorder="1" applyAlignment="1">
      <alignment horizontal="center" vertical="center"/>
    </xf>
    <xf numFmtId="173" fontId="0" fillId="3" borderId="13" xfId="1" applyNumberFormat="1" applyFont="1" applyFill="1" applyBorder="1" applyAlignment="1">
      <alignment horizontal="center" vertical="center"/>
    </xf>
    <xf numFmtId="173" fontId="0" fillId="0" borderId="0" xfId="0" applyNumberFormat="1" applyAlignment="1">
      <alignment horizontal="center"/>
    </xf>
    <xf numFmtId="166" fontId="0" fillId="3" borderId="75" xfId="1" applyNumberFormat="1" applyFont="1" applyFill="1" applyBorder="1" applyAlignment="1">
      <alignment horizontal="center" vertical="center"/>
    </xf>
    <xf numFmtId="166" fontId="0" fillId="3" borderId="23" xfId="1" applyNumberFormat="1" applyFont="1" applyFill="1" applyBorder="1" applyAlignment="1">
      <alignment horizontal="center" vertical="center"/>
    </xf>
    <xf numFmtId="173" fontId="0" fillId="3" borderId="62" xfId="1" applyNumberFormat="1" applyFont="1" applyFill="1" applyBorder="1" applyAlignment="1">
      <alignment horizontal="center" vertical="center"/>
    </xf>
    <xf numFmtId="173" fontId="0" fillId="3" borderId="1" xfId="0" applyNumberFormat="1" applyFont="1" applyFill="1" applyBorder="1" applyAlignment="1">
      <alignment horizontal="center" vertical="center"/>
    </xf>
    <xf numFmtId="166" fontId="0" fillId="3" borderId="26" xfId="1" applyNumberFormat="1" applyFont="1" applyFill="1" applyBorder="1" applyAlignment="1">
      <alignment horizontal="center" vertical="center"/>
    </xf>
    <xf numFmtId="166" fontId="0" fillId="3" borderId="27" xfId="1" applyNumberFormat="1" applyFont="1" applyFill="1" applyBorder="1" applyAlignment="1">
      <alignment horizontal="center" vertical="center"/>
    </xf>
    <xf numFmtId="166" fontId="0" fillId="3" borderId="81" xfId="1" applyNumberFormat="1" applyFont="1" applyFill="1" applyBorder="1" applyAlignment="1">
      <alignment horizontal="center" vertical="center"/>
    </xf>
    <xf numFmtId="166" fontId="0" fillId="3" borderId="78" xfId="1" applyNumberFormat="1" applyFont="1" applyFill="1" applyBorder="1" applyAlignment="1">
      <alignment horizontal="center" vertical="center"/>
    </xf>
    <xf numFmtId="44" fontId="0" fillId="3" borderId="1" xfId="1" applyNumberFormat="1" applyFont="1" applyFill="1" applyBorder="1" applyAlignment="1">
      <alignment horizontal="center" vertical="center"/>
    </xf>
    <xf numFmtId="44" fontId="0" fillId="3" borderId="2" xfId="1" applyNumberFormat="1" applyFont="1" applyFill="1" applyBorder="1" applyAlignment="1">
      <alignment horizontal="center" vertical="center"/>
    </xf>
    <xf numFmtId="44" fontId="0" fillId="3" borderId="78" xfId="1" applyNumberFormat="1" applyFont="1" applyFill="1" applyBorder="1" applyAlignment="1">
      <alignment horizontal="center" vertical="center"/>
    </xf>
    <xf numFmtId="166" fontId="6" fillId="6" borderId="0" xfId="1" applyNumberFormat="1" applyFont="1" applyFill="1" applyAlignment="1">
      <alignment horizontal="center"/>
    </xf>
    <xf numFmtId="166" fontId="6" fillId="6" borderId="10" xfId="1" applyNumberFormat="1" applyFont="1" applyFill="1" applyBorder="1" applyAlignment="1">
      <alignment horizontal="center"/>
    </xf>
    <xf numFmtId="166" fontId="0" fillId="3" borderId="8" xfId="1" applyNumberFormat="1" applyFont="1" applyFill="1" applyBorder="1" applyAlignment="1">
      <alignment horizontal="center" vertical="center"/>
    </xf>
    <xf numFmtId="166" fontId="0" fillId="3" borderId="1" xfId="21" applyNumberFormat="1" applyFont="1" applyFill="1" applyBorder="1" applyAlignment="1">
      <alignment horizontal="center" vertical="center"/>
    </xf>
    <xf numFmtId="166" fontId="0" fillId="3" borderId="2" xfId="21" applyNumberFormat="1" applyFont="1" applyFill="1" applyBorder="1" applyAlignment="1">
      <alignment horizontal="center" vertical="center"/>
    </xf>
    <xf numFmtId="166" fontId="0" fillId="3" borderId="8" xfId="21" applyNumberFormat="1" applyFont="1" applyFill="1" applyBorder="1" applyAlignment="1">
      <alignment horizontal="center" vertical="center"/>
    </xf>
    <xf numFmtId="164" fontId="0" fillId="3" borderId="1" xfId="3" applyFont="1" applyFill="1" applyBorder="1" applyAlignment="1">
      <alignment horizontal="center" vertical="center"/>
    </xf>
    <xf numFmtId="164" fontId="0" fillId="3" borderId="2" xfId="3" applyFont="1" applyFill="1" applyBorder="1" applyAlignment="1">
      <alignment horizontal="center" vertical="center"/>
    </xf>
    <xf numFmtId="164" fontId="0" fillId="3" borderId="8" xfId="3" applyFont="1" applyFill="1" applyBorder="1" applyAlignment="1">
      <alignment horizontal="center" vertical="center"/>
    </xf>
    <xf numFmtId="164" fontId="0" fillId="3" borderId="26" xfId="3" applyFont="1" applyFill="1" applyBorder="1" applyAlignment="1">
      <alignment horizontal="center" vertical="center"/>
    </xf>
    <xf numFmtId="164" fontId="0" fillId="3" borderId="28" xfId="3" applyFont="1" applyFill="1" applyBorder="1" applyAlignment="1">
      <alignment horizontal="center" vertical="center"/>
    </xf>
    <xf numFmtId="44" fontId="0" fillId="3" borderId="19" xfId="21" applyNumberFormat="1" applyFont="1" applyFill="1" applyBorder="1" applyAlignment="1">
      <alignment horizontal="center" vertical="center"/>
    </xf>
    <xf numFmtId="44" fontId="0" fillId="3" borderId="3" xfId="21" applyNumberFormat="1" applyFont="1" applyFill="1" applyBorder="1" applyAlignment="1">
      <alignment horizontal="center" vertical="center"/>
    </xf>
    <xf numFmtId="44" fontId="0" fillId="3" borderId="79" xfId="21" applyNumberFormat="1" applyFont="1" applyFill="1" applyBorder="1" applyAlignment="1">
      <alignment horizontal="center" vertical="center"/>
    </xf>
    <xf numFmtId="44" fontId="0" fillId="3" borderId="9" xfId="21" applyNumberFormat="1" applyFont="1" applyFill="1" applyBorder="1" applyAlignment="1">
      <alignment horizontal="center" vertical="center"/>
    </xf>
    <xf numFmtId="44" fontId="0" fillId="3" borderId="0" xfId="21" applyNumberFormat="1" applyFont="1" applyFill="1" applyBorder="1" applyAlignment="1">
      <alignment horizontal="center" vertical="center"/>
    </xf>
    <xf numFmtId="44" fontId="0" fillId="3" borderId="66" xfId="21" applyNumberFormat="1" applyFont="1" applyFill="1" applyBorder="1" applyAlignment="1">
      <alignment horizontal="center" vertical="center"/>
    </xf>
    <xf numFmtId="44" fontId="0" fillId="3" borderId="63" xfId="21" applyNumberFormat="1" applyFont="1" applyFill="1" applyBorder="1" applyAlignment="1">
      <alignment horizontal="center" vertical="center"/>
    </xf>
    <xf numFmtId="44" fontId="0" fillId="3" borderId="18" xfId="21" applyNumberFormat="1" applyFont="1" applyFill="1" applyBorder="1" applyAlignment="1">
      <alignment horizontal="center" vertical="center"/>
    </xf>
    <xf numFmtId="44" fontId="0" fillId="3" borderId="75" xfId="21" applyNumberFormat="1" applyFont="1" applyFill="1" applyBorder="1" applyAlignment="1">
      <alignment horizontal="center" vertical="center"/>
    </xf>
    <xf numFmtId="44" fontId="0" fillId="3" borderId="46" xfId="1" applyNumberFormat="1" applyFont="1" applyFill="1" applyBorder="1" applyAlignment="1">
      <alignment horizontal="center" vertical="center"/>
    </xf>
    <xf numFmtId="44" fontId="0" fillId="3" borderId="25" xfId="1" applyNumberFormat="1" applyFont="1" applyFill="1" applyBorder="1" applyAlignment="1">
      <alignment horizontal="center" vertical="center"/>
    </xf>
    <xf numFmtId="44" fontId="0" fillId="3" borderId="26" xfId="1" applyNumberFormat="1" applyFont="1" applyFill="1" applyBorder="1" applyAlignment="1">
      <alignment horizontal="center" vertical="center"/>
    </xf>
    <xf numFmtId="44" fontId="0" fillId="3" borderId="84" xfId="1" applyNumberFormat="1" applyFont="1" applyFill="1" applyBorder="1" applyAlignment="1">
      <alignment horizontal="center" vertical="center"/>
    </xf>
    <xf numFmtId="44" fontId="0" fillId="3" borderId="27" xfId="1" applyNumberFormat="1" applyFont="1" applyFill="1" applyBorder="1" applyAlignment="1">
      <alignment horizontal="center" vertical="center"/>
    </xf>
    <xf numFmtId="44" fontId="0" fillId="3" borderId="81" xfId="1" applyNumberFormat="1" applyFont="1" applyFill="1" applyBorder="1" applyAlignment="1">
      <alignment horizontal="center" vertical="center"/>
    </xf>
    <xf numFmtId="166" fontId="0" fillId="3" borderId="31" xfId="1" applyNumberFormat="1" applyFont="1" applyFill="1" applyBorder="1" applyAlignment="1">
      <alignment horizontal="center" vertical="center"/>
    </xf>
    <xf numFmtId="166" fontId="0" fillId="3" borderId="32" xfId="1" applyNumberFormat="1" applyFont="1" applyFill="1" applyBorder="1" applyAlignment="1">
      <alignment horizontal="center" vertical="center"/>
    </xf>
    <xf numFmtId="166" fontId="0" fillId="3" borderId="33" xfId="1" applyNumberFormat="1" applyFont="1" applyFill="1" applyBorder="1" applyAlignment="1">
      <alignment horizontal="center" vertical="center"/>
    </xf>
    <xf numFmtId="166" fontId="0" fillId="3" borderId="28" xfId="1" applyNumberFormat="1" applyFont="1" applyFill="1" applyBorder="1" applyAlignment="1">
      <alignment horizontal="center" vertical="center"/>
    </xf>
    <xf numFmtId="168" fontId="0" fillId="3" borderId="1" xfId="21" applyNumberFormat="1" applyFont="1" applyFill="1" applyBorder="1" applyAlignment="1">
      <alignment horizontal="center" vertical="center"/>
    </xf>
    <xf numFmtId="168" fontId="0" fillId="3" borderId="2" xfId="21" applyNumberFormat="1" applyFont="1" applyFill="1" applyBorder="1" applyAlignment="1">
      <alignment horizontal="center" vertical="center"/>
    </xf>
    <xf numFmtId="168" fontId="0" fillId="3" borderId="35" xfId="21" applyNumberFormat="1" applyFont="1" applyFill="1" applyBorder="1" applyAlignment="1">
      <alignment horizontal="center" vertical="center"/>
    </xf>
    <xf numFmtId="168" fontId="0" fillId="3" borderId="1" xfId="0" applyNumberFormat="1" applyFont="1" applyFill="1" applyBorder="1" applyAlignment="1">
      <alignment horizontal="center" vertical="center"/>
    </xf>
    <xf numFmtId="168" fontId="0" fillId="3" borderId="2" xfId="0" applyNumberFormat="1" applyFont="1" applyFill="1" applyBorder="1" applyAlignment="1">
      <alignment horizontal="center" vertical="center"/>
    </xf>
    <xf numFmtId="168" fontId="0" fillId="3" borderId="35" xfId="0" applyNumberFormat="1" applyFont="1" applyFill="1" applyBorder="1" applyAlignment="1">
      <alignment horizontal="center" vertical="center"/>
    </xf>
    <xf numFmtId="168" fontId="0" fillId="3" borderId="26" xfId="1" applyNumberFormat="1" applyFont="1" applyFill="1" applyBorder="1" applyAlignment="1">
      <alignment horizontal="center" vertical="center"/>
    </xf>
    <xf numFmtId="168" fontId="0" fillId="3" borderId="27" xfId="1" applyNumberFormat="1" applyFont="1" applyFill="1" applyBorder="1" applyAlignment="1">
      <alignment horizontal="center" vertical="center"/>
    </xf>
    <xf numFmtId="168" fontId="0" fillId="3" borderId="86" xfId="1" applyNumberFormat="1" applyFont="1" applyFill="1" applyBorder="1" applyAlignment="1">
      <alignment horizontal="center" vertical="center"/>
    </xf>
    <xf numFmtId="168" fontId="0" fillId="3" borderId="1" xfId="1" applyNumberFormat="1" applyFont="1" applyFill="1" applyBorder="1" applyAlignment="1">
      <alignment horizontal="center" vertical="center"/>
    </xf>
    <xf numFmtId="168" fontId="0" fillId="3" borderId="2" xfId="1" applyNumberFormat="1" applyFont="1" applyFill="1" applyBorder="1" applyAlignment="1">
      <alignment horizontal="center" vertical="center"/>
    </xf>
    <xf numFmtId="168" fontId="0" fillId="3" borderId="35" xfId="1" applyNumberFormat="1" applyFont="1" applyFill="1" applyBorder="1" applyAlignment="1">
      <alignment horizontal="center" vertical="center"/>
    </xf>
    <xf numFmtId="166" fontId="0" fillId="3" borderId="84" xfId="1" applyNumberFormat="1" applyFont="1" applyFill="1" applyBorder="1" applyAlignment="1">
      <alignment horizontal="center" vertical="center"/>
    </xf>
    <xf numFmtId="164" fontId="0" fillId="3" borderId="31" xfId="23" applyFont="1" applyFill="1" applyBorder="1" applyAlignment="1">
      <alignment horizontal="center" vertical="center"/>
    </xf>
    <xf numFmtId="164" fontId="0" fillId="3" borderId="32" xfId="23" applyFont="1" applyFill="1" applyBorder="1" applyAlignment="1">
      <alignment horizontal="center" vertical="center"/>
    </xf>
    <xf numFmtId="164" fontId="0" fillId="3" borderId="85" xfId="23" applyFont="1" applyFill="1" applyBorder="1" applyAlignment="1">
      <alignment horizontal="center" vertical="center"/>
    </xf>
    <xf numFmtId="168" fontId="0" fillId="3" borderId="4" xfId="1" applyNumberFormat="1" applyFont="1" applyFill="1" applyBorder="1" applyAlignment="1">
      <alignment horizontal="center" vertical="center"/>
    </xf>
    <xf numFmtId="164" fontId="0" fillId="3" borderId="84" xfId="23" applyFont="1" applyFill="1" applyBorder="1" applyAlignment="1">
      <alignment horizontal="center" vertical="center"/>
    </xf>
    <xf numFmtId="164" fontId="0" fillId="3" borderId="27" xfId="23" applyFont="1" applyFill="1" applyBorder="1" applyAlignment="1">
      <alignment horizontal="center" vertical="center"/>
    </xf>
    <xf numFmtId="164" fontId="0" fillId="3" borderId="28" xfId="23" applyFont="1" applyFill="1" applyBorder="1" applyAlignment="1">
      <alignment horizontal="center" vertical="center"/>
    </xf>
    <xf numFmtId="166" fontId="0" fillId="3" borderId="59" xfId="1" applyNumberFormat="1" applyFont="1" applyFill="1" applyBorder="1" applyAlignment="1">
      <alignment horizontal="center" vertical="center"/>
    </xf>
    <xf numFmtId="166" fontId="0" fillId="3" borderId="64" xfId="1" applyNumberFormat="1" applyFont="1" applyFill="1" applyBorder="1" applyAlignment="1">
      <alignment horizontal="center" vertical="center"/>
    </xf>
    <xf numFmtId="168" fontId="0" fillId="3" borderId="38" xfId="1" applyNumberFormat="1" applyFont="1" applyFill="1" applyBorder="1" applyAlignment="1">
      <alignment horizontal="center" vertical="center"/>
    </xf>
    <xf numFmtId="168" fontId="0" fillId="3" borderId="25" xfId="1" applyNumberFormat="1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 wrapText="1"/>
    </xf>
    <xf numFmtId="164" fontId="0" fillId="3" borderId="82" xfId="23" applyFont="1" applyFill="1" applyBorder="1" applyAlignment="1">
      <alignment horizontal="center" vertical="center"/>
    </xf>
    <xf numFmtId="164" fontId="0" fillId="3" borderId="33" xfId="23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/>
    </xf>
    <xf numFmtId="166" fontId="0" fillId="3" borderId="30" xfId="1" applyNumberFormat="1" applyFont="1" applyFill="1" applyBorder="1" applyAlignment="1">
      <alignment horizontal="center" vertical="center"/>
    </xf>
    <xf numFmtId="44" fontId="0" fillId="3" borderId="4" xfId="1" applyNumberFormat="1" applyFont="1" applyFill="1" applyBorder="1" applyAlignment="1">
      <alignment horizontal="center" vertical="center"/>
    </xf>
    <xf numFmtId="167" fontId="0" fillId="3" borderId="4" xfId="3" applyNumberFormat="1" applyFont="1" applyFill="1" applyBorder="1" applyAlignment="1">
      <alignment horizontal="center" vertical="center"/>
    </xf>
    <xf numFmtId="164" fontId="0" fillId="3" borderId="1" xfId="23" applyFont="1" applyFill="1" applyBorder="1" applyAlignment="1">
      <alignment horizontal="center" vertical="center"/>
    </xf>
    <xf numFmtId="164" fontId="0" fillId="3" borderId="2" xfId="23" applyFont="1" applyFill="1" applyBorder="1" applyAlignment="1">
      <alignment horizontal="center" vertical="center"/>
    </xf>
    <xf numFmtId="164" fontId="0" fillId="3" borderId="78" xfId="23" applyFont="1" applyFill="1" applyBorder="1" applyAlignment="1">
      <alignment horizontal="center" vertical="center"/>
    </xf>
    <xf numFmtId="164" fontId="0" fillId="3" borderId="47" xfId="23" applyFont="1" applyFill="1" applyBorder="1" applyAlignment="1">
      <alignment horizontal="center" vertical="center"/>
    </xf>
    <xf numFmtId="164" fontId="0" fillId="3" borderId="3" xfId="23" applyFont="1" applyFill="1" applyBorder="1" applyAlignment="1">
      <alignment horizontal="center" vertical="center"/>
    </xf>
    <xf numFmtId="164" fontId="0" fillId="3" borderId="21" xfId="23" applyFont="1" applyFill="1" applyBorder="1" applyAlignment="1">
      <alignment horizontal="center" vertical="center"/>
    </xf>
    <xf numFmtId="164" fontId="0" fillId="3" borderId="49" xfId="23" applyFont="1" applyFill="1" applyBorder="1" applyAlignment="1">
      <alignment horizontal="center" vertical="center"/>
    </xf>
    <xf numFmtId="164" fontId="0" fillId="3" borderId="45" xfId="23" applyFont="1" applyFill="1" applyBorder="1" applyAlignment="1">
      <alignment horizontal="center" vertical="center"/>
    </xf>
    <xf numFmtId="164" fontId="0" fillId="3" borderId="23" xfId="23" applyFont="1" applyFill="1" applyBorder="1" applyAlignment="1">
      <alignment horizontal="center" vertical="center"/>
    </xf>
    <xf numFmtId="166" fontId="0" fillId="3" borderId="62" xfId="1" applyNumberFormat="1" applyFont="1" applyFill="1" applyBorder="1" applyAlignment="1">
      <alignment horizontal="center" vertical="center"/>
    </xf>
    <xf numFmtId="171" fontId="0" fillId="3" borderId="1" xfId="0" applyNumberFormat="1" applyFont="1" applyFill="1" applyBorder="1" applyAlignment="1">
      <alignment horizontal="center" vertical="center"/>
    </xf>
    <xf numFmtId="171" fontId="0" fillId="3" borderId="2" xfId="0" applyNumberFormat="1" applyFont="1" applyFill="1" applyBorder="1" applyAlignment="1">
      <alignment horizontal="center" vertical="center"/>
    </xf>
    <xf numFmtId="171" fontId="0" fillId="3" borderId="78" xfId="0" applyNumberFormat="1" applyFont="1" applyFill="1" applyBorder="1" applyAlignment="1">
      <alignment horizontal="center" vertical="center"/>
    </xf>
    <xf numFmtId="168" fontId="0" fillId="3" borderId="16" xfId="1" applyNumberFormat="1" applyFont="1" applyFill="1" applyBorder="1" applyAlignment="1">
      <alignment horizontal="center" vertical="center"/>
    </xf>
    <xf numFmtId="168" fontId="0" fillId="3" borderId="10" xfId="1" applyNumberFormat="1" applyFont="1" applyFill="1" applyBorder="1" applyAlignment="1">
      <alignment horizontal="center" vertical="center"/>
    </xf>
    <xf numFmtId="168" fontId="0" fillId="3" borderId="59" xfId="1" applyNumberFormat="1" applyFont="1" applyFill="1" applyBorder="1" applyAlignment="1">
      <alignment horizontal="center" vertical="center"/>
    </xf>
    <xf numFmtId="168" fontId="0" fillId="3" borderId="9" xfId="1" applyNumberFormat="1" applyFont="1" applyFill="1" applyBorder="1" applyAlignment="1">
      <alignment horizontal="center" vertical="center"/>
    </xf>
    <xf numFmtId="168" fontId="0" fillId="3" borderId="0" xfId="1" applyNumberFormat="1" applyFont="1" applyFill="1" applyBorder="1" applyAlignment="1">
      <alignment horizontal="center" vertical="center"/>
    </xf>
    <xf numFmtId="168" fontId="0" fillId="3" borderId="60" xfId="1" applyNumberFormat="1" applyFont="1" applyFill="1" applyBorder="1" applyAlignment="1">
      <alignment horizontal="center" vertical="center"/>
    </xf>
    <xf numFmtId="168" fontId="0" fillId="3" borderId="20" xfId="1" applyNumberFormat="1" applyFont="1" applyFill="1" applyBorder="1" applyAlignment="1">
      <alignment horizontal="center" vertical="center"/>
    </xf>
    <xf numFmtId="168" fontId="0" fillId="3" borderId="45" xfId="1" applyNumberFormat="1" applyFont="1" applyFill="1" applyBorder="1" applyAlignment="1">
      <alignment horizontal="center" vertical="center"/>
    </xf>
    <xf numFmtId="168" fontId="0" fillId="3" borderId="61" xfId="1" applyNumberFormat="1" applyFont="1" applyFill="1" applyBorder="1" applyAlignment="1">
      <alignment horizontal="center" vertical="center"/>
    </xf>
    <xf numFmtId="168" fontId="0" fillId="3" borderId="41" xfId="0" applyNumberFormat="1" applyFont="1" applyFill="1" applyBorder="1" applyAlignment="1">
      <alignment horizontal="center" vertical="center"/>
    </xf>
    <xf numFmtId="168" fontId="0" fillId="3" borderId="10" xfId="0" applyNumberFormat="1" applyFont="1" applyFill="1" applyBorder="1" applyAlignment="1">
      <alignment horizontal="center" vertical="center"/>
    </xf>
    <xf numFmtId="168" fontId="0" fillId="3" borderId="59" xfId="0" applyNumberFormat="1" applyFont="1" applyFill="1" applyBorder="1" applyAlignment="1">
      <alignment horizontal="center" vertical="center"/>
    </xf>
    <xf numFmtId="168" fontId="0" fillId="3" borderId="22" xfId="0" applyNumberFormat="1" applyFont="1" applyFill="1" applyBorder="1" applyAlignment="1">
      <alignment horizontal="center" vertical="center"/>
    </xf>
    <xf numFmtId="168" fontId="0" fillId="3" borderId="0" xfId="0" applyNumberFormat="1" applyFont="1" applyFill="1" applyBorder="1" applyAlignment="1">
      <alignment horizontal="center" vertical="center"/>
    </xf>
    <xf numFmtId="168" fontId="0" fillId="3" borderId="60" xfId="0" applyNumberFormat="1" applyFont="1" applyFill="1" applyBorder="1" applyAlignment="1">
      <alignment horizontal="center" vertical="center"/>
    </xf>
    <xf numFmtId="168" fontId="0" fillId="3" borderId="17" xfId="0" applyNumberFormat="1" applyFont="1" applyFill="1" applyBorder="1" applyAlignment="1">
      <alignment horizontal="center" vertical="center"/>
    </xf>
    <xf numFmtId="168" fontId="0" fillId="3" borderId="18" xfId="0" applyNumberFormat="1" applyFont="1" applyFill="1" applyBorder="1" applyAlignment="1">
      <alignment horizontal="center" vertical="center"/>
    </xf>
    <xf numFmtId="168" fontId="0" fillId="3" borderId="64" xfId="0" applyNumberFormat="1" applyFont="1" applyFill="1" applyBorder="1" applyAlignment="1">
      <alignment horizontal="center" vertical="center"/>
    </xf>
    <xf numFmtId="0" fontId="0" fillId="14" borderId="4" xfId="0" applyFont="1" applyFill="1" applyBorder="1" applyAlignment="1">
      <alignment horizontal="center" vertical="center" wrapText="1"/>
    </xf>
    <xf numFmtId="0" fontId="0" fillId="14" borderId="4" xfId="0" applyFont="1" applyFill="1" applyBorder="1" applyAlignment="1">
      <alignment horizontal="left" vertical="center" wrapText="1"/>
    </xf>
    <xf numFmtId="44" fontId="6" fillId="7" borderId="7" xfId="1" applyFont="1" applyFill="1" applyBorder="1" applyAlignment="1">
      <alignment horizontal="center"/>
    </xf>
    <xf numFmtId="44" fontId="0" fillId="3" borderId="19" xfId="1" applyNumberFormat="1" applyFont="1" applyFill="1" applyBorder="1" applyAlignment="1">
      <alignment horizontal="center" vertical="center"/>
    </xf>
    <xf numFmtId="44" fontId="0" fillId="3" borderId="3" xfId="1" applyNumberFormat="1" applyFont="1" applyFill="1" applyBorder="1" applyAlignment="1">
      <alignment horizontal="center" vertical="center"/>
    </xf>
    <xf numFmtId="44" fontId="0" fillId="3" borderId="21" xfId="1" applyNumberFormat="1" applyFont="1" applyFill="1" applyBorder="1" applyAlignment="1">
      <alignment horizontal="center" vertical="center"/>
    </xf>
    <xf numFmtId="44" fontId="0" fillId="3" borderId="9" xfId="1" applyNumberFormat="1" applyFont="1" applyFill="1" applyBorder="1" applyAlignment="1">
      <alignment horizontal="center" vertical="center"/>
    </xf>
    <xf numFmtId="44" fontId="0" fillId="3" borderId="0" xfId="1" applyNumberFormat="1" applyFont="1" applyFill="1" applyBorder="1" applyAlignment="1">
      <alignment horizontal="center" vertical="center"/>
    </xf>
    <xf numFmtId="44" fontId="0" fillId="3" borderId="13" xfId="1" applyNumberFormat="1" applyFont="1" applyFill="1" applyBorder="1" applyAlignment="1">
      <alignment horizontal="center" vertical="center"/>
    </xf>
    <xf numFmtId="44" fontId="0" fillId="3" borderId="20" xfId="1" applyNumberFormat="1" applyFont="1" applyFill="1" applyBorder="1" applyAlignment="1">
      <alignment horizontal="center" vertical="center"/>
    </xf>
    <xf numFmtId="44" fontId="0" fillId="3" borderId="45" xfId="1" applyNumberFormat="1" applyFont="1" applyFill="1" applyBorder="1" applyAlignment="1">
      <alignment horizontal="center" vertical="center"/>
    </xf>
    <xf numFmtId="44" fontId="0" fillId="3" borderId="23" xfId="1" applyNumberFormat="1" applyFont="1" applyFill="1" applyBorder="1" applyAlignment="1">
      <alignment horizontal="center" vertical="center"/>
    </xf>
    <xf numFmtId="166" fontId="0" fillId="3" borderId="55" xfId="1" applyNumberFormat="1" applyFont="1" applyFill="1" applyBorder="1" applyAlignment="1">
      <alignment horizontal="center" vertical="center"/>
    </xf>
    <xf numFmtId="166" fontId="0" fillId="3" borderId="12" xfId="1" applyNumberFormat="1" applyFont="1" applyFill="1" applyBorder="1" applyAlignment="1">
      <alignment horizontal="center" vertical="center"/>
    </xf>
    <xf numFmtId="166" fontId="0" fillId="3" borderId="56" xfId="1" applyNumberFormat="1" applyFont="1" applyFill="1" applyBorder="1" applyAlignment="1">
      <alignment horizontal="center" vertical="center"/>
    </xf>
    <xf numFmtId="164" fontId="0" fillId="3" borderId="50" xfId="23" applyFont="1" applyFill="1" applyBorder="1" applyAlignment="1">
      <alignment horizontal="center" vertical="center"/>
    </xf>
    <xf numFmtId="164" fontId="0" fillId="3" borderId="52" xfId="23" applyFont="1" applyFill="1" applyBorder="1" applyAlignment="1">
      <alignment horizontal="center" vertical="center"/>
    </xf>
    <xf numFmtId="164" fontId="0" fillId="3" borderId="30" xfId="23" applyFont="1" applyFill="1" applyBorder="1" applyAlignment="1">
      <alignment horizontal="center" vertical="center"/>
    </xf>
    <xf numFmtId="164" fontId="0" fillId="3" borderId="4" xfId="23" applyFont="1" applyFill="1" applyBorder="1" applyAlignment="1">
      <alignment horizontal="center" vertical="center"/>
    </xf>
    <xf numFmtId="164" fontId="0" fillId="3" borderId="46" xfId="23" applyFont="1" applyFill="1" applyBorder="1" applyAlignment="1">
      <alignment horizontal="center" vertical="center"/>
    </xf>
    <xf numFmtId="171" fontId="0" fillId="3" borderId="4" xfId="0" applyNumberFormat="1" applyFont="1" applyFill="1" applyBorder="1" applyAlignment="1">
      <alignment horizontal="center" vertical="center"/>
    </xf>
    <xf numFmtId="164" fontId="0" fillId="3" borderId="7" xfId="23" applyFont="1" applyFill="1" applyBorder="1" applyAlignment="1">
      <alignment horizontal="center" vertical="center"/>
    </xf>
    <xf numFmtId="166" fontId="0" fillId="3" borderId="7" xfId="1" applyNumberFormat="1" applyFont="1" applyFill="1" applyBorder="1" applyAlignment="1">
      <alignment horizontal="center" vertical="center"/>
    </xf>
    <xf numFmtId="44" fontId="6" fillId="7" borderId="26" xfId="1" applyFont="1" applyFill="1" applyBorder="1" applyAlignment="1">
      <alignment horizontal="center"/>
    </xf>
    <xf numFmtId="44" fontId="6" fillId="7" borderId="27" xfId="1" applyFont="1" applyFill="1" applyBorder="1" applyAlignment="1">
      <alignment horizontal="center"/>
    </xf>
    <xf numFmtId="44" fontId="6" fillId="7" borderId="28" xfId="1" applyFont="1" applyFill="1" applyBorder="1" applyAlignment="1">
      <alignment horizontal="center"/>
    </xf>
    <xf numFmtId="168" fontId="0" fillId="3" borderId="29" xfId="1" applyNumberFormat="1" applyFont="1" applyFill="1" applyBorder="1" applyAlignment="1">
      <alignment horizontal="center" vertical="center"/>
    </xf>
    <xf numFmtId="168" fontId="0" fillId="3" borderId="8" xfId="1" applyNumberFormat="1" applyFont="1" applyFill="1" applyBorder="1" applyAlignment="1">
      <alignment horizontal="center" vertical="center"/>
    </xf>
    <xf numFmtId="44" fontId="0" fillId="3" borderId="30" xfId="1" applyNumberFormat="1" applyFont="1" applyFill="1" applyBorder="1" applyAlignment="1">
      <alignment horizontal="center" vertical="center"/>
    </xf>
    <xf numFmtId="44" fontId="0" fillId="3" borderId="31" xfId="1" applyNumberFormat="1" applyFont="1" applyFill="1" applyBorder="1" applyAlignment="1">
      <alignment horizontal="center" vertical="center"/>
    </xf>
    <xf numFmtId="164" fontId="0" fillId="3" borderId="26" xfId="23" applyFont="1" applyFill="1" applyBorder="1" applyAlignment="1">
      <alignment horizontal="center" vertical="center"/>
    </xf>
    <xf numFmtId="164" fontId="0" fillId="3" borderId="81" xfId="23" applyFont="1" applyFill="1" applyBorder="1" applyAlignment="1">
      <alignment horizontal="center" vertical="center"/>
    </xf>
    <xf numFmtId="164" fontId="0" fillId="3" borderId="43" xfId="23" applyFont="1" applyFill="1" applyBorder="1" applyAlignment="1">
      <alignment horizontal="center" vertical="center"/>
    </xf>
    <xf numFmtId="164" fontId="0" fillId="3" borderId="40" xfId="23" applyFont="1" applyFill="1" applyBorder="1" applyAlignment="1">
      <alignment horizontal="center" vertical="center"/>
    </xf>
    <xf numFmtId="164" fontId="0" fillId="3" borderId="83" xfId="23" applyFont="1" applyFill="1" applyBorder="1" applyAlignment="1">
      <alignment horizontal="center" vertical="center"/>
    </xf>
    <xf numFmtId="44" fontId="6" fillId="12" borderId="10" xfId="1" applyNumberFormat="1" applyFont="1" applyFill="1" applyBorder="1" applyAlignment="1">
      <alignment horizontal="center"/>
    </xf>
    <xf numFmtId="44" fontId="6" fillId="9" borderId="10" xfId="1" applyFont="1" applyFill="1" applyBorder="1" applyAlignment="1">
      <alignment horizontal="center"/>
    </xf>
    <xf numFmtId="44" fontId="6" fillId="9" borderId="0" xfId="1" applyFont="1" applyFill="1" applyAlignment="1">
      <alignment horizontal="center"/>
    </xf>
    <xf numFmtId="44" fontId="6" fillId="12" borderId="0" xfId="1" applyNumberFormat="1" applyFont="1" applyFill="1" applyBorder="1" applyAlignment="1">
      <alignment horizontal="center"/>
    </xf>
    <xf numFmtId="0" fontId="2" fillId="14" borderId="5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 wrapText="1"/>
    </xf>
    <xf numFmtId="172" fontId="0" fillId="3" borderId="27" xfId="0" applyNumberFormat="1" applyFont="1" applyFill="1" applyBorder="1" applyAlignment="1">
      <alignment horizontal="center" vertical="center"/>
    </xf>
    <xf numFmtId="172" fontId="0" fillId="3" borderId="81" xfId="0" applyNumberFormat="1" applyFont="1" applyFill="1" applyBorder="1" applyAlignment="1">
      <alignment horizontal="center" vertical="center"/>
    </xf>
    <xf numFmtId="168" fontId="0" fillId="3" borderId="31" xfId="1" applyNumberFormat="1" applyFont="1" applyFill="1" applyBorder="1" applyAlignment="1">
      <alignment horizontal="center" vertical="center"/>
    </xf>
    <xf numFmtId="168" fontId="0" fillId="3" borderId="32" xfId="1" applyNumberFormat="1" applyFont="1" applyFill="1" applyBorder="1" applyAlignment="1">
      <alignment horizontal="center" vertical="center"/>
    </xf>
    <xf numFmtId="168" fontId="0" fillId="3" borderId="39" xfId="1" applyNumberFormat="1" applyFont="1" applyFill="1" applyBorder="1" applyAlignment="1">
      <alignment horizontal="center" vertical="center"/>
    </xf>
    <xf numFmtId="164" fontId="0" fillId="3" borderId="80" xfId="23" applyFont="1" applyFill="1" applyBorder="1" applyAlignment="1">
      <alignment horizontal="center" vertical="center"/>
    </xf>
    <xf numFmtId="164" fontId="0" fillId="3" borderId="8" xfId="23" applyFont="1" applyFill="1" applyBorder="1" applyAlignment="1">
      <alignment horizontal="center" vertical="center"/>
    </xf>
    <xf numFmtId="164" fontId="0" fillId="4" borderId="7" xfId="3" applyFont="1" applyFill="1" applyBorder="1" applyAlignment="1">
      <alignment horizontal="center" vertical="center"/>
    </xf>
    <xf numFmtId="164" fontId="0" fillId="3" borderId="4" xfId="3" applyFont="1" applyFill="1" applyBorder="1" applyAlignment="1">
      <alignment horizontal="center" vertical="center"/>
    </xf>
    <xf numFmtId="166" fontId="0" fillId="3" borderId="43" xfId="1" applyNumberFormat="1" applyFont="1" applyFill="1" applyBorder="1" applyAlignment="1">
      <alignment horizontal="center" vertical="center"/>
    </xf>
    <xf numFmtId="166" fontId="0" fillId="3" borderId="40" xfId="1" applyNumberFormat="1" applyFont="1" applyFill="1" applyBorder="1" applyAlignment="1">
      <alignment horizontal="center" vertical="center"/>
    </xf>
    <xf numFmtId="166" fontId="0" fillId="3" borderId="42" xfId="1" applyNumberFormat="1" applyFont="1" applyFill="1" applyBorder="1" applyAlignment="1">
      <alignment horizontal="center" vertical="center"/>
    </xf>
    <xf numFmtId="164" fontId="0" fillId="3" borderId="27" xfId="3" applyFont="1" applyFill="1" applyBorder="1" applyAlignment="1">
      <alignment horizontal="center" vertical="center"/>
    </xf>
    <xf numFmtId="168" fontId="0" fillId="3" borderId="4" xfId="0" applyNumberFormat="1" applyFont="1" applyFill="1" applyBorder="1" applyAlignment="1">
      <alignment horizontal="center" vertical="center"/>
    </xf>
    <xf numFmtId="44" fontId="0" fillId="3" borderId="66" xfId="1" applyNumberFormat="1" applyFont="1" applyFill="1" applyBorder="1" applyAlignment="1">
      <alignment horizontal="center" vertical="center"/>
    </xf>
    <xf numFmtId="44" fontId="0" fillId="3" borderId="65" xfId="1" applyNumberFormat="1" applyFont="1" applyFill="1" applyBorder="1" applyAlignment="1">
      <alignment horizontal="center" vertical="center"/>
    </xf>
    <xf numFmtId="167" fontId="0" fillId="3" borderId="1" xfId="3" applyNumberFormat="1" applyFont="1" applyFill="1" applyBorder="1" applyAlignment="1">
      <alignment horizontal="center" vertical="center"/>
    </xf>
    <xf numFmtId="167" fontId="0" fillId="3" borderId="2" xfId="3" applyNumberFormat="1" applyFont="1" applyFill="1" applyBorder="1" applyAlignment="1">
      <alignment horizontal="center" vertical="center"/>
    </xf>
    <xf numFmtId="167" fontId="0" fillId="3" borderId="78" xfId="3" applyNumberFormat="1" applyFont="1" applyFill="1" applyBorder="1" applyAlignment="1">
      <alignment horizontal="center" vertical="center"/>
    </xf>
    <xf numFmtId="167" fontId="0" fillId="3" borderId="8" xfId="3" applyNumberFormat="1" applyFont="1" applyFill="1" applyBorder="1" applyAlignment="1">
      <alignment horizontal="center" vertical="center"/>
    </xf>
    <xf numFmtId="167" fontId="0" fillId="3" borderId="9" xfId="3" applyNumberFormat="1" applyFont="1" applyFill="1" applyBorder="1" applyAlignment="1">
      <alignment horizontal="center" vertical="center"/>
    </xf>
    <xf numFmtId="167" fontId="0" fillId="3" borderId="0" xfId="3" applyNumberFormat="1" applyFont="1" applyFill="1" applyBorder="1" applyAlignment="1">
      <alignment horizontal="center" vertical="center"/>
    </xf>
    <xf numFmtId="167" fontId="0" fillId="3" borderId="66" xfId="3" applyNumberFormat="1" applyFont="1" applyFill="1" applyBorder="1" applyAlignment="1">
      <alignment horizontal="center" vertical="center"/>
    </xf>
    <xf numFmtId="167" fontId="0" fillId="3" borderId="63" xfId="3" applyNumberFormat="1" applyFont="1" applyFill="1" applyBorder="1" applyAlignment="1">
      <alignment horizontal="center" vertical="center"/>
    </xf>
    <xf numFmtId="167" fontId="0" fillId="3" borderId="18" xfId="3" applyNumberFormat="1" applyFont="1" applyFill="1" applyBorder="1" applyAlignment="1">
      <alignment horizontal="center" vertical="center"/>
    </xf>
    <xf numFmtId="167" fontId="0" fillId="3" borderId="75" xfId="3" applyNumberFormat="1" applyFont="1" applyFill="1" applyBorder="1" applyAlignment="1">
      <alignment horizontal="center" vertical="center"/>
    </xf>
    <xf numFmtId="44" fontId="0" fillId="3" borderId="32" xfId="1" applyNumberFormat="1" applyFont="1" applyFill="1" applyBorder="1" applyAlignment="1">
      <alignment horizontal="center" vertical="center"/>
    </xf>
    <xf numFmtId="44" fontId="0" fillId="3" borderId="85" xfId="1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83" xfId="0" applyFont="1" applyFill="1" applyBorder="1" applyAlignment="1">
      <alignment horizontal="center" vertical="center"/>
    </xf>
    <xf numFmtId="0" fontId="2" fillId="11" borderId="56" xfId="0" applyFont="1" applyFill="1" applyBorder="1" applyAlignment="1">
      <alignment horizontal="center"/>
    </xf>
    <xf numFmtId="0" fontId="2" fillId="11" borderId="75" xfId="0" applyFont="1" applyFill="1" applyBorder="1" applyAlignment="1">
      <alignment horizontal="center"/>
    </xf>
    <xf numFmtId="0" fontId="2" fillId="13" borderId="18" xfId="0" applyFont="1" applyFill="1" applyBorder="1" applyAlignment="1">
      <alignment horizontal="center"/>
    </xf>
    <xf numFmtId="0" fontId="2" fillId="13" borderId="64" xfId="0" applyFont="1" applyFill="1" applyBorder="1" applyAlignment="1">
      <alignment horizontal="center"/>
    </xf>
    <xf numFmtId="0" fontId="2" fillId="7" borderId="80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6" fillId="14" borderId="4" xfId="0" applyFont="1" applyFill="1" applyBorder="1" applyAlignment="1">
      <alignment horizontal="center" vertical="center"/>
    </xf>
    <xf numFmtId="168" fontId="0" fillId="0" borderId="0" xfId="0" applyNumberFormat="1" applyAlignment="1">
      <alignment horizontal="center"/>
    </xf>
    <xf numFmtId="44" fontId="7" fillId="0" borderId="0" xfId="1" applyFont="1" applyAlignment="1">
      <alignment horizontal="center"/>
    </xf>
    <xf numFmtId="44" fontId="7" fillId="0" borderId="0" xfId="1" applyFont="1" applyAlignment="1">
      <alignment horizontal="right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8" fontId="0" fillId="3" borderId="1" xfId="23" applyNumberFormat="1" applyFont="1" applyFill="1" applyBorder="1" applyAlignment="1">
      <alignment horizontal="center" vertical="center"/>
    </xf>
    <xf numFmtId="168" fontId="0" fillId="3" borderId="2" xfId="23" applyNumberFormat="1" applyFont="1" applyFill="1" applyBorder="1" applyAlignment="1">
      <alignment horizontal="center" vertical="center"/>
    </xf>
    <xf numFmtId="168" fontId="0" fillId="3" borderId="35" xfId="23" applyNumberFormat="1" applyFont="1" applyFill="1" applyBorder="1" applyAlignment="1">
      <alignment horizontal="center" vertical="center"/>
    </xf>
    <xf numFmtId="168" fontId="0" fillId="3" borderId="24" xfId="1" applyNumberFormat="1" applyFont="1" applyFill="1" applyBorder="1" applyAlignment="1">
      <alignment horizontal="center" vertical="center"/>
    </xf>
    <xf numFmtId="44" fontId="0" fillId="3" borderId="1" xfId="21" applyNumberFormat="1" applyFont="1" applyFill="1" applyBorder="1" applyAlignment="1">
      <alignment horizontal="center" vertical="center"/>
    </xf>
    <xf numFmtId="44" fontId="0" fillId="3" borderId="2" xfId="21" applyNumberFormat="1" applyFont="1" applyFill="1" applyBorder="1" applyAlignment="1">
      <alignment horizontal="center" vertical="center"/>
    </xf>
    <xf numFmtId="44" fontId="0" fillId="3" borderId="78" xfId="21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14" borderId="19" xfId="0" applyFill="1" applyBorder="1" applyAlignment="1">
      <alignment horizontal="left" vertical="center" wrapText="1"/>
    </xf>
    <xf numFmtId="0" fontId="0" fillId="14" borderId="20" xfId="0" applyFill="1" applyBorder="1" applyAlignment="1">
      <alignment horizontal="left" vertical="center" wrapText="1"/>
    </xf>
    <xf numFmtId="44" fontId="0" fillId="3" borderId="47" xfId="1" applyFont="1" applyFill="1" applyBorder="1" applyAlignment="1">
      <alignment horizontal="center" vertical="center"/>
    </xf>
    <xf numFmtId="44" fontId="0" fillId="3" borderId="3" xfId="1" applyFont="1" applyFill="1" applyBorder="1" applyAlignment="1">
      <alignment horizontal="center" vertical="center"/>
    </xf>
    <xf numFmtId="44" fontId="0" fillId="3" borderId="21" xfId="1" applyFont="1" applyFill="1" applyBorder="1" applyAlignment="1">
      <alignment horizontal="center" vertical="center"/>
    </xf>
    <xf numFmtId="44" fontId="0" fillId="3" borderId="49" xfId="1" applyFont="1" applyFill="1" applyBorder="1" applyAlignment="1">
      <alignment horizontal="center" vertical="center"/>
    </xf>
    <xf numFmtId="44" fontId="0" fillId="3" borderId="45" xfId="1" applyFont="1" applyFill="1" applyBorder="1" applyAlignment="1">
      <alignment horizontal="center" vertical="center"/>
    </xf>
    <xf numFmtId="44" fontId="0" fillId="3" borderId="23" xfId="1" applyFont="1" applyFill="1" applyBorder="1" applyAlignment="1">
      <alignment horizontal="center" vertical="center"/>
    </xf>
    <xf numFmtId="0" fontId="2" fillId="14" borderId="6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left" vertical="center" wrapText="1"/>
    </xf>
    <xf numFmtId="0" fontId="0" fillId="14" borderId="6" xfId="0" applyFill="1" applyBorder="1" applyAlignment="1">
      <alignment horizontal="left" vertical="center" wrapText="1"/>
    </xf>
    <xf numFmtId="0" fontId="0" fillId="14" borderId="7" xfId="0" applyFill="1" applyBorder="1" applyAlignment="1">
      <alignment horizontal="left" vertical="center" wrapText="1"/>
    </xf>
    <xf numFmtId="44" fontId="0" fillId="3" borderId="48" xfId="1" applyFont="1" applyFill="1" applyBorder="1" applyAlignment="1">
      <alignment horizontal="center" vertical="center"/>
    </xf>
    <xf numFmtId="44" fontId="0" fillId="3" borderId="0" xfId="1" applyFont="1" applyFill="1" applyBorder="1" applyAlignment="1">
      <alignment horizontal="center" vertical="center"/>
    </xf>
    <xf numFmtId="44" fontId="0" fillId="3" borderId="13" xfId="1" applyFont="1" applyFill="1" applyBorder="1" applyAlignment="1">
      <alignment horizontal="center" vertical="center"/>
    </xf>
    <xf numFmtId="44" fontId="6" fillId="12" borderId="0" xfId="1" applyFont="1" applyFill="1" applyBorder="1" applyAlignment="1">
      <alignment horizontal="center"/>
    </xf>
    <xf numFmtId="44" fontId="6" fillId="3" borderId="7" xfId="1" applyFont="1" applyFill="1" applyBorder="1" applyAlignment="1">
      <alignment horizontal="center"/>
    </xf>
    <xf numFmtId="0" fontId="2" fillId="11" borderId="17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170" fontId="0" fillId="3" borderId="4" xfId="0" applyNumberForma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</cellXfs>
  <cellStyles count="24">
    <cellStyle name="Millares [0] 2" xfId="2"/>
    <cellStyle name="Moneda" xfId="1" builtinId="4"/>
    <cellStyle name="Moneda [0]" xfId="23" builtinId="7"/>
    <cellStyle name="Moneda [0] 2" xfId="3"/>
    <cellStyle name="Moneda [0] 2 2" xfId="5"/>
    <cellStyle name="Moneda [0] 3" xfId="7"/>
    <cellStyle name="Moneda 10" xfId="16"/>
    <cellStyle name="Moneda 11" xfId="17"/>
    <cellStyle name="Moneda 12" xfId="18"/>
    <cellStyle name="Moneda 13" xfId="19"/>
    <cellStyle name="Moneda 14" xfId="20"/>
    <cellStyle name="Moneda 15" xfId="21"/>
    <cellStyle name="Moneda 16" xfId="22"/>
    <cellStyle name="Moneda 2" xfId="8"/>
    <cellStyle name="Moneda 3" xfId="9"/>
    <cellStyle name="Moneda 4" xfId="10"/>
    <cellStyle name="Moneda 5" xfId="11"/>
    <cellStyle name="Moneda 6" xfId="12"/>
    <cellStyle name="Moneda 7" xfId="13"/>
    <cellStyle name="Moneda 8" xfId="14"/>
    <cellStyle name="Moneda 9" xfId="15"/>
    <cellStyle name="Normal" xfId="0" builtinId="0"/>
    <cellStyle name="Normal 2" xfId="4"/>
    <cellStyle name="Normal 2 2" xfId="6"/>
  </cellStyles>
  <dxfs count="0"/>
  <tableStyles count="0" defaultTableStyle="TableStyleMedium2" defaultPivotStyle="PivotStyleLight16"/>
  <colors>
    <mruColors>
      <color rgb="FFD9E1F2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9"/>
  <sheetViews>
    <sheetView tabSelected="1" zoomScale="60" zoomScaleNormal="60" workbookViewId="0">
      <pane xSplit="4905" activePane="topRight"/>
      <selection activeCell="F7" sqref="F7"/>
      <selection pane="topRight" activeCell="AR16" sqref="AR16"/>
    </sheetView>
  </sheetViews>
  <sheetFormatPr baseColWidth="10" defaultColWidth="11.42578125" defaultRowHeight="15"/>
  <cols>
    <col min="1" max="1" width="32.5703125" style="4" customWidth="1"/>
    <col min="2" max="2" width="39.42578125" style="4" customWidth="1"/>
    <col min="3" max="3" width="67.140625" style="4" hidden="1" customWidth="1"/>
    <col min="4" max="9" width="6.140625" style="3" customWidth="1"/>
    <col min="10" max="10" width="10.7109375" style="3" customWidth="1"/>
    <col min="11" max="13" width="6.140625" style="3" customWidth="1"/>
    <col min="14" max="14" width="9.7109375" style="3" customWidth="1"/>
    <col min="15" max="27" width="6.140625" style="3" customWidth="1"/>
    <col min="28" max="28" width="8.28515625" style="3" customWidth="1"/>
    <col min="29" max="29" width="11.5703125" style="3" customWidth="1"/>
    <col min="30" max="30" width="11.140625" style="3" customWidth="1"/>
    <col min="31" max="38" width="8.28515625" style="3" customWidth="1"/>
    <col min="39" max="39" width="8.42578125" style="3" customWidth="1"/>
    <col min="40" max="40" width="58.7109375" style="3" customWidth="1"/>
    <col min="41" max="41" width="11.42578125" style="3"/>
    <col min="42" max="42" width="59.5703125" style="3" customWidth="1"/>
    <col min="43" max="16384" width="11.42578125" style="3"/>
  </cols>
  <sheetData>
    <row r="1" spans="1:39" ht="21.95" customHeight="1" thickBot="1">
      <c r="A1" s="407" t="s">
        <v>18</v>
      </c>
      <c r="B1" s="407" t="s">
        <v>64</v>
      </c>
      <c r="C1" s="407" t="s">
        <v>43</v>
      </c>
      <c r="D1" s="409" t="s">
        <v>15</v>
      </c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1"/>
      <c r="P1" s="391" t="s">
        <v>21</v>
      </c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3" t="s">
        <v>22</v>
      </c>
      <c r="AC1" s="394"/>
      <c r="AD1" s="394"/>
      <c r="AE1" s="394"/>
      <c r="AF1" s="394"/>
      <c r="AG1" s="394"/>
      <c r="AH1" s="394"/>
      <c r="AI1" s="394"/>
      <c r="AJ1" s="394"/>
      <c r="AK1" s="394"/>
      <c r="AL1" s="394"/>
      <c r="AM1" s="395"/>
    </row>
    <row r="2" spans="1:39" ht="21.95" customHeight="1">
      <c r="A2" s="407"/>
      <c r="B2" s="407"/>
      <c r="C2" s="408"/>
      <c r="D2" s="238" t="s">
        <v>3</v>
      </c>
      <c r="E2" s="239" t="s">
        <v>4</v>
      </c>
      <c r="F2" s="239" t="s">
        <v>5</v>
      </c>
      <c r="G2" s="239" t="s">
        <v>6</v>
      </c>
      <c r="H2" s="239" t="s">
        <v>7</v>
      </c>
      <c r="I2" s="239" t="s">
        <v>8</v>
      </c>
      <c r="J2" s="239" t="s">
        <v>9</v>
      </c>
      <c r="K2" s="239" t="s">
        <v>10</v>
      </c>
      <c r="L2" s="239" t="s">
        <v>11</v>
      </c>
      <c r="M2" s="239" t="s">
        <v>12</v>
      </c>
      <c r="N2" s="239" t="s">
        <v>13</v>
      </c>
      <c r="O2" s="240" t="s">
        <v>14</v>
      </c>
      <c r="P2" s="54" t="s">
        <v>3</v>
      </c>
      <c r="Q2" s="8" t="s">
        <v>4</v>
      </c>
      <c r="R2" s="8" t="s">
        <v>5</v>
      </c>
      <c r="S2" s="8" t="s">
        <v>6</v>
      </c>
      <c r="T2" s="8" t="s">
        <v>7</v>
      </c>
      <c r="U2" s="8" t="s">
        <v>8</v>
      </c>
      <c r="V2" s="8" t="s">
        <v>9</v>
      </c>
      <c r="W2" s="8" t="s">
        <v>10</v>
      </c>
      <c r="X2" s="8" t="s">
        <v>11</v>
      </c>
      <c r="Y2" s="8" t="s">
        <v>12</v>
      </c>
      <c r="Z2" s="8" t="s">
        <v>13</v>
      </c>
      <c r="AA2" s="9" t="s">
        <v>14</v>
      </c>
      <c r="AB2" s="50" t="s">
        <v>3</v>
      </c>
      <c r="AC2" s="20" t="s">
        <v>4</v>
      </c>
      <c r="AD2" s="20" t="s">
        <v>5</v>
      </c>
      <c r="AE2" s="20" t="s">
        <v>6</v>
      </c>
      <c r="AF2" s="20" t="s">
        <v>7</v>
      </c>
      <c r="AG2" s="20" t="s">
        <v>8</v>
      </c>
      <c r="AH2" s="20" t="s">
        <v>9</v>
      </c>
      <c r="AI2" s="20" t="s">
        <v>10</v>
      </c>
      <c r="AJ2" s="20" t="s">
        <v>11</v>
      </c>
      <c r="AK2" s="20" t="s">
        <v>12</v>
      </c>
      <c r="AL2" s="20" t="s">
        <v>13</v>
      </c>
      <c r="AM2" s="51" t="s">
        <v>14</v>
      </c>
    </row>
    <row r="3" spans="1:39" ht="21.95" customHeight="1">
      <c r="A3" s="324" t="s">
        <v>27</v>
      </c>
      <c r="B3" s="276" t="s">
        <v>27</v>
      </c>
      <c r="C3" s="18" t="s">
        <v>112</v>
      </c>
      <c r="D3" s="63"/>
      <c r="E3" s="373">
        <v>123600000</v>
      </c>
      <c r="F3" s="374"/>
      <c r="G3" s="374"/>
      <c r="H3" s="374"/>
      <c r="I3" s="374"/>
      <c r="J3" s="374"/>
      <c r="K3" s="374"/>
      <c r="L3" s="374"/>
      <c r="M3" s="374"/>
      <c r="N3" s="375"/>
      <c r="O3" s="65"/>
      <c r="P3" s="72"/>
      <c r="Q3" s="285">
        <v>176000000</v>
      </c>
      <c r="R3" s="398"/>
      <c r="S3" s="398"/>
      <c r="T3" s="398"/>
      <c r="U3" s="398"/>
      <c r="V3" s="398"/>
      <c r="W3" s="398"/>
      <c r="X3" s="398"/>
      <c r="Y3" s="398"/>
      <c r="Z3" s="399"/>
      <c r="AA3" s="56"/>
      <c r="AB3" s="406">
        <v>220000000</v>
      </c>
      <c r="AC3" s="406"/>
      <c r="AD3" s="406"/>
      <c r="AE3" s="406"/>
      <c r="AF3" s="406"/>
      <c r="AG3" s="406"/>
      <c r="AH3" s="406"/>
      <c r="AI3" s="406"/>
      <c r="AJ3" s="406"/>
      <c r="AK3" s="406"/>
      <c r="AL3" s="406"/>
      <c r="AM3" s="412"/>
    </row>
    <row r="4" spans="1:39" ht="36.75" customHeight="1">
      <c r="A4" s="337"/>
      <c r="B4" s="281"/>
      <c r="C4" s="18" t="s">
        <v>113</v>
      </c>
      <c r="D4" s="152"/>
      <c r="E4" s="297"/>
      <c r="F4" s="298"/>
      <c r="G4" s="298"/>
      <c r="H4" s="298"/>
      <c r="I4" s="298"/>
      <c r="J4" s="298"/>
      <c r="K4" s="298"/>
      <c r="L4" s="298"/>
      <c r="M4" s="298"/>
      <c r="N4" s="365"/>
      <c r="O4" s="153"/>
      <c r="P4" s="72"/>
      <c r="Q4" s="367"/>
      <c r="R4" s="368"/>
      <c r="S4" s="368"/>
      <c r="T4" s="368"/>
      <c r="U4" s="368"/>
      <c r="V4" s="368"/>
      <c r="W4" s="368"/>
      <c r="X4" s="368"/>
      <c r="Y4" s="368"/>
      <c r="Z4" s="400"/>
      <c r="AA4" s="157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  <c r="AM4" s="346"/>
    </row>
    <row r="5" spans="1:39" ht="40.5" customHeight="1">
      <c r="A5" s="337"/>
      <c r="B5" s="281"/>
      <c r="C5" s="18" t="s">
        <v>123</v>
      </c>
      <c r="D5" s="152"/>
      <c r="E5" s="290"/>
      <c r="F5" s="291"/>
      <c r="G5" s="291"/>
      <c r="H5" s="291"/>
      <c r="I5" s="291"/>
      <c r="J5" s="291"/>
      <c r="K5" s="291"/>
      <c r="L5" s="291"/>
      <c r="M5" s="291"/>
      <c r="N5" s="292"/>
      <c r="O5" s="64"/>
      <c r="P5" s="72"/>
      <c r="Q5" s="370"/>
      <c r="R5" s="371"/>
      <c r="S5" s="371"/>
      <c r="T5" s="371"/>
      <c r="U5" s="371"/>
      <c r="V5" s="371"/>
      <c r="W5" s="371"/>
      <c r="X5" s="371"/>
      <c r="Y5" s="371"/>
      <c r="Z5" s="416"/>
      <c r="AA5" s="5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6"/>
    </row>
    <row r="6" spans="1:39" ht="59.25" customHeight="1">
      <c r="A6" s="337"/>
      <c r="B6" s="281"/>
      <c r="C6" s="39" t="s">
        <v>162</v>
      </c>
      <c r="D6" s="225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72"/>
      <c r="Q6" s="55"/>
      <c r="R6" s="55"/>
      <c r="S6" s="55"/>
      <c r="T6" s="55"/>
      <c r="U6" s="55"/>
      <c r="V6" s="55"/>
      <c r="W6" s="55"/>
      <c r="X6" s="55"/>
      <c r="Y6" s="55"/>
      <c r="Z6" s="55"/>
      <c r="AA6" s="223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6"/>
    </row>
    <row r="7" spans="1:39" ht="59.25" customHeight="1">
      <c r="A7" s="337"/>
      <c r="B7" s="281"/>
      <c r="C7" s="39" t="s">
        <v>163</v>
      </c>
      <c r="D7" s="225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72"/>
      <c r="Q7" s="55"/>
      <c r="R7" s="55"/>
      <c r="S7" s="55"/>
      <c r="T7" s="55"/>
      <c r="U7" s="55"/>
      <c r="V7" s="55"/>
      <c r="W7" s="55"/>
      <c r="X7" s="55"/>
      <c r="Y7" s="55"/>
      <c r="Z7" s="55"/>
      <c r="AA7" s="223"/>
      <c r="AB7" s="345"/>
      <c r="AC7" s="345"/>
      <c r="AD7" s="345"/>
      <c r="AE7" s="345"/>
      <c r="AF7" s="345"/>
      <c r="AG7" s="345"/>
      <c r="AH7" s="345"/>
      <c r="AI7" s="345"/>
      <c r="AJ7" s="345"/>
      <c r="AK7" s="345"/>
      <c r="AL7" s="345"/>
      <c r="AM7" s="346"/>
    </row>
    <row r="8" spans="1:39" ht="59.25" customHeight="1" thickBot="1">
      <c r="A8" s="338"/>
      <c r="B8" s="277"/>
      <c r="C8" s="39" t="s">
        <v>168</v>
      </c>
      <c r="D8" s="225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72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348"/>
      <c r="AC8" s="348"/>
      <c r="AD8" s="348"/>
      <c r="AE8" s="348"/>
      <c r="AF8" s="348"/>
      <c r="AG8" s="348"/>
      <c r="AH8" s="348"/>
      <c r="AI8" s="348"/>
      <c r="AJ8" s="348"/>
      <c r="AK8" s="348"/>
      <c r="AL8" s="348"/>
      <c r="AM8" s="349"/>
    </row>
    <row r="9" spans="1:39" ht="39.950000000000003" customHeight="1">
      <c r="A9" s="323" t="s">
        <v>77</v>
      </c>
      <c r="B9" s="286" t="s">
        <v>17</v>
      </c>
      <c r="C9" s="46" t="s">
        <v>72</v>
      </c>
      <c r="D9" s="92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72"/>
      <c r="Q9" s="278">
        <v>303200000</v>
      </c>
      <c r="R9" s="279"/>
      <c r="S9" s="279"/>
      <c r="T9" s="279"/>
      <c r="U9" s="279"/>
      <c r="V9" s="279"/>
      <c r="W9" s="279"/>
      <c r="X9" s="279"/>
      <c r="Y9" s="279"/>
      <c r="Z9" s="279"/>
      <c r="AA9" s="280"/>
      <c r="AB9" s="350">
        <v>2402220000</v>
      </c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3"/>
    </row>
    <row r="10" spans="1:39" ht="55.5" customHeight="1">
      <c r="A10" s="323"/>
      <c r="B10" s="286"/>
      <c r="C10" s="6" t="s">
        <v>71</v>
      </c>
      <c r="D10" s="63"/>
      <c r="E10" s="64"/>
      <c r="F10" s="64"/>
      <c r="G10" s="64"/>
      <c r="H10" s="64"/>
      <c r="I10" s="64"/>
      <c r="J10" s="64"/>
      <c r="K10" s="285">
        <v>573244250</v>
      </c>
      <c r="L10" s="398"/>
      <c r="M10" s="398"/>
      <c r="N10" s="399"/>
      <c r="O10" s="93"/>
      <c r="P10" s="72"/>
      <c r="Q10" s="367"/>
      <c r="R10" s="368"/>
      <c r="S10" s="368"/>
      <c r="T10" s="368"/>
      <c r="U10" s="368"/>
      <c r="V10" s="368"/>
      <c r="W10" s="368"/>
      <c r="X10" s="368"/>
      <c r="Y10" s="368"/>
      <c r="Z10" s="368"/>
      <c r="AA10" s="369"/>
      <c r="AB10" s="352"/>
      <c r="AC10" s="345"/>
      <c r="AD10" s="345"/>
      <c r="AE10" s="345"/>
      <c r="AF10" s="345"/>
      <c r="AG10" s="345"/>
      <c r="AH10" s="345"/>
      <c r="AI10" s="345"/>
      <c r="AJ10" s="345"/>
      <c r="AK10" s="345"/>
      <c r="AL10" s="345"/>
      <c r="AM10" s="346"/>
    </row>
    <row r="11" spans="1:39" ht="39.950000000000003" customHeight="1">
      <c r="A11" s="323"/>
      <c r="B11" s="286"/>
      <c r="C11" s="34" t="s">
        <v>25</v>
      </c>
      <c r="D11" s="63"/>
      <c r="E11" s="64"/>
      <c r="F11" s="64"/>
      <c r="G11" s="64"/>
      <c r="H11" s="64"/>
      <c r="I11" s="64"/>
      <c r="J11" s="64"/>
      <c r="K11" s="367"/>
      <c r="L11" s="368"/>
      <c r="M11" s="368"/>
      <c r="N11" s="400"/>
      <c r="O11" s="65"/>
      <c r="P11" s="72"/>
      <c r="Q11" s="367"/>
      <c r="R11" s="368"/>
      <c r="S11" s="368"/>
      <c r="T11" s="368"/>
      <c r="U11" s="368"/>
      <c r="V11" s="368"/>
      <c r="W11" s="368"/>
      <c r="X11" s="368"/>
      <c r="Y11" s="368"/>
      <c r="Z11" s="368"/>
      <c r="AA11" s="369"/>
      <c r="AB11" s="352"/>
      <c r="AC11" s="345"/>
      <c r="AD11" s="345"/>
      <c r="AE11" s="345"/>
      <c r="AF11" s="345"/>
      <c r="AG11" s="345"/>
      <c r="AH11" s="345"/>
      <c r="AI11" s="345"/>
      <c r="AJ11" s="345"/>
      <c r="AK11" s="345"/>
      <c r="AL11" s="345"/>
      <c r="AM11" s="346"/>
    </row>
    <row r="12" spans="1:39" ht="39.950000000000003" customHeight="1">
      <c r="A12" s="323"/>
      <c r="B12" s="286"/>
      <c r="C12" s="34" t="s">
        <v>53</v>
      </c>
      <c r="D12" s="63"/>
      <c r="E12" s="64"/>
      <c r="F12" s="64"/>
      <c r="G12" s="64"/>
      <c r="H12" s="64"/>
      <c r="I12" s="64"/>
      <c r="J12" s="64"/>
      <c r="K12" s="367"/>
      <c r="L12" s="368"/>
      <c r="M12" s="368"/>
      <c r="N12" s="400"/>
      <c r="O12" s="65"/>
      <c r="P12" s="72"/>
      <c r="Q12" s="367"/>
      <c r="R12" s="368"/>
      <c r="S12" s="368"/>
      <c r="T12" s="368"/>
      <c r="U12" s="368"/>
      <c r="V12" s="368"/>
      <c r="W12" s="368"/>
      <c r="X12" s="368"/>
      <c r="Y12" s="368"/>
      <c r="Z12" s="368"/>
      <c r="AA12" s="369"/>
      <c r="AB12" s="352"/>
      <c r="AC12" s="345"/>
      <c r="AD12" s="345"/>
      <c r="AE12" s="345"/>
      <c r="AF12" s="345"/>
      <c r="AG12" s="345"/>
      <c r="AH12" s="345"/>
      <c r="AI12" s="345"/>
      <c r="AJ12" s="345"/>
      <c r="AK12" s="345"/>
      <c r="AL12" s="345"/>
      <c r="AM12" s="346"/>
    </row>
    <row r="13" spans="1:39" ht="39.950000000000003" customHeight="1">
      <c r="A13" s="323"/>
      <c r="B13" s="286"/>
      <c r="C13" s="34" t="s">
        <v>54</v>
      </c>
      <c r="D13" s="63"/>
      <c r="E13" s="64"/>
      <c r="F13" s="64"/>
      <c r="G13" s="64"/>
      <c r="H13" s="64"/>
      <c r="I13" s="64"/>
      <c r="J13" s="64"/>
      <c r="K13" s="367"/>
      <c r="L13" s="368"/>
      <c r="M13" s="368"/>
      <c r="N13" s="400"/>
      <c r="O13" s="65"/>
      <c r="P13" s="72"/>
      <c r="Q13" s="367"/>
      <c r="R13" s="368"/>
      <c r="S13" s="368"/>
      <c r="T13" s="368"/>
      <c r="U13" s="368"/>
      <c r="V13" s="368"/>
      <c r="W13" s="368"/>
      <c r="X13" s="368"/>
      <c r="Y13" s="368"/>
      <c r="Z13" s="368"/>
      <c r="AA13" s="369"/>
      <c r="AB13" s="352"/>
      <c r="AC13" s="345"/>
      <c r="AD13" s="345"/>
      <c r="AE13" s="345"/>
      <c r="AF13" s="345"/>
      <c r="AG13" s="345"/>
      <c r="AH13" s="345"/>
      <c r="AI13" s="345"/>
      <c r="AJ13" s="345"/>
      <c r="AK13" s="345"/>
      <c r="AL13" s="345"/>
      <c r="AM13" s="346"/>
    </row>
    <row r="14" spans="1:39" ht="39.950000000000003" customHeight="1">
      <c r="A14" s="323"/>
      <c r="B14" s="286"/>
      <c r="C14" s="34" t="s">
        <v>127</v>
      </c>
      <c r="D14" s="63"/>
      <c r="E14" s="64"/>
      <c r="F14" s="64"/>
      <c r="G14" s="64"/>
      <c r="H14" s="64"/>
      <c r="I14" s="64"/>
      <c r="J14" s="64"/>
      <c r="K14" s="367"/>
      <c r="L14" s="368"/>
      <c r="M14" s="368"/>
      <c r="N14" s="400"/>
      <c r="O14" s="65"/>
      <c r="P14" s="72"/>
      <c r="Q14" s="367"/>
      <c r="R14" s="368"/>
      <c r="S14" s="368"/>
      <c r="T14" s="368"/>
      <c r="U14" s="368"/>
      <c r="V14" s="368"/>
      <c r="W14" s="368"/>
      <c r="X14" s="368"/>
      <c r="Y14" s="368"/>
      <c r="Z14" s="368"/>
      <c r="AA14" s="369"/>
      <c r="AB14" s="352"/>
      <c r="AC14" s="345"/>
      <c r="AD14" s="345"/>
      <c r="AE14" s="345"/>
      <c r="AF14" s="345"/>
      <c r="AG14" s="345"/>
      <c r="AH14" s="345"/>
      <c r="AI14" s="345"/>
      <c r="AJ14" s="345"/>
      <c r="AK14" s="345"/>
      <c r="AL14" s="345"/>
      <c r="AM14" s="346"/>
    </row>
    <row r="15" spans="1:39" ht="39.950000000000003" customHeight="1">
      <c r="A15" s="323"/>
      <c r="B15" s="286"/>
      <c r="C15" s="34" t="s">
        <v>57</v>
      </c>
      <c r="D15" s="63"/>
      <c r="E15" s="64"/>
      <c r="F15" s="64"/>
      <c r="G15" s="64"/>
      <c r="H15" s="64"/>
      <c r="I15" s="64"/>
      <c r="J15" s="64"/>
      <c r="K15" s="367"/>
      <c r="L15" s="368"/>
      <c r="M15" s="368"/>
      <c r="N15" s="400"/>
      <c r="O15" s="65"/>
      <c r="P15" s="72"/>
      <c r="Q15" s="367"/>
      <c r="R15" s="368"/>
      <c r="S15" s="368"/>
      <c r="T15" s="368"/>
      <c r="U15" s="368"/>
      <c r="V15" s="368"/>
      <c r="W15" s="368"/>
      <c r="X15" s="368"/>
      <c r="Y15" s="368"/>
      <c r="Z15" s="368"/>
      <c r="AA15" s="369"/>
      <c r="AB15" s="352"/>
      <c r="AC15" s="345"/>
      <c r="AD15" s="345"/>
      <c r="AE15" s="345"/>
      <c r="AF15" s="345"/>
      <c r="AG15" s="345"/>
      <c r="AH15" s="345"/>
      <c r="AI15" s="345"/>
      <c r="AJ15" s="345"/>
      <c r="AK15" s="345"/>
      <c r="AL15" s="345"/>
      <c r="AM15" s="346"/>
    </row>
    <row r="16" spans="1:39" ht="39.950000000000003" customHeight="1">
      <c r="A16" s="323"/>
      <c r="B16" s="286"/>
      <c r="C16" s="34" t="s">
        <v>147</v>
      </c>
      <c r="D16" s="152"/>
      <c r="E16" s="246"/>
      <c r="F16" s="246"/>
      <c r="G16" s="246"/>
      <c r="H16" s="246"/>
      <c r="I16" s="246"/>
      <c r="J16" s="246"/>
      <c r="K16" s="367"/>
      <c r="L16" s="368"/>
      <c r="M16" s="368"/>
      <c r="N16" s="400"/>
      <c r="O16" s="153"/>
      <c r="P16" s="154"/>
      <c r="Q16" s="367"/>
      <c r="R16" s="368"/>
      <c r="S16" s="368"/>
      <c r="T16" s="368"/>
      <c r="U16" s="368"/>
      <c r="V16" s="368"/>
      <c r="W16" s="368"/>
      <c r="X16" s="368"/>
      <c r="Y16" s="368"/>
      <c r="Z16" s="368"/>
      <c r="AA16" s="369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6"/>
    </row>
    <row r="17" spans="1:39" ht="39.950000000000003" customHeight="1">
      <c r="A17" s="323"/>
      <c r="B17" s="286"/>
      <c r="C17" s="34" t="s">
        <v>164</v>
      </c>
      <c r="D17" s="152"/>
      <c r="E17" s="246"/>
      <c r="F17" s="246"/>
      <c r="G17" s="246"/>
      <c r="H17" s="246"/>
      <c r="I17" s="246"/>
      <c r="J17" s="246"/>
      <c r="K17" s="367"/>
      <c r="L17" s="368"/>
      <c r="M17" s="368"/>
      <c r="N17" s="400"/>
      <c r="O17" s="153"/>
      <c r="P17" s="154"/>
      <c r="Q17" s="367"/>
      <c r="R17" s="368"/>
      <c r="S17" s="368"/>
      <c r="T17" s="368"/>
      <c r="U17" s="368"/>
      <c r="V17" s="368"/>
      <c r="W17" s="368"/>
      <c r="X17" s="368"/>
      <c r="Y17" s="368"/>
      <c r="Z17" s="368"/>
      <c r="AA17" s="369"/>
      <c r="AB17" s="345"/>
      <c r="AC17" s="345"/>
      <c r="AD17" s="345"/>
      <c r="AE17" s="345"/>
      <c r="AF17" s="345"/>
      <c r="AG17" s="345"/>
      <c r="AH17" s="345"/>
      <c r="AI17" s="345"/>
      <c r="AJ17" s="345"/>
      <c r="AK17" s="345"/>
      <c r="AL17" s="345"/>
      <c r="AM17" s="346"/>
    </row>
    <row r="18" spans="1:39" ht="39.950000000000003" customHeight="1">
      <c r="A18" s="323"/>
      <c r="B18" s="286"/>
      <c r="C18" s="34" t="s">
        <v>148</v>
      </c>
      <c r="D18" s="152"/>
      <c r="E18" s="246"/>
      <c r="F18" s="246"/>
      <c r="G18" s="246"/>
      <c r="H18" s="246"/>
      <c r="I18" s="246"/>
      <c r="J18" s="246"/>
      <c r="K18" s="367"/>
      <c r="L18" s="368"/>
      <c r="M18" s="368"/>
      <c r="N18" s="400"/>
      <c r="O18" s="153"/>
      <c r="P18" s="154"/>
      <c r="Q18" s="367"/>
      <c r="R18" s="368"/>
      <c r="S18" s="368"/>
      <c r="T18" s="368"/>
      <c r="U18" s="368"/>
      <c r="V18" s="368"/>
      <c r="W18" s="368"/>
      <c r="X18" s="368"/>
      <c r="Y18" s="368"/>
      <c r="Z18" s="368"/>
      <c r="AA18" s="369"/>
      <c r="AB18" s="345"/>
      <c r="AC18" s="345"/>
      <c r="AD18" s="345"/>
      <c r="AE18" s="345"/>
      <c r="AF18" s="345"/>
      <c r="AG18" s="345"/>
      <c r="AH18" s="345"/>
      <c r="AI18" s="345"/>
      <c r="AJ18" s="345"/>
      <c r="AK18" s="345"/>
      <c r="AL18" s="345"/>
      <c r="AM18" s="346"/>
    </row>
    <row r="19" spans="1:39" ht="39.950000000000003" customHeight="1">
      <c r="A19" s="323"/>
      <c r="B19" s="286"/>
      <c r="C19" s="34" t="s">
        <v>149</v>
      </c>
      <c r="D19" s="152"/>
      <c r="E19" s="246"/>
      <c r="F19" s="246"/>
      <c r="G19" s="246"/>
      <c r="H19" s="246"/>
      <c r="I19" s="246"/>
      <c r="J19" s="246"/>
      <c r="K19" s="367"/>
      <c r="L19" s="368"/>
      <c r="M19" s="368"/>
      <c r="N19" s="400"/>
      <c r="O19" s="153"/>
      <c r="P19" s="154"/>
      <c r="Q19" s="367"/>
      <c r="R19" s="368"/>
      <c r="S19" s="368"/>
      <c r="T19" s="368"/>
      <c r="U19" s="368"/>
      <c r="V19" s="368"/>
      <c r="W19" s="368"/>
      <c r="X19" s="368"/>
      <c r="Y19" s="368"/>
      <c r="Z19" s="368"/>
      <c r="AA19" s="369"/>
      <c r="AB19" s="352"/>
      <c r="AC19" s="345"/>
      <c r="AD19" s="345"/>
      <c r="AE19" s="345"/>
      <c r="AF19" s="345"/>
      <c r="AG19" s="345"/>
      <c r="AH19" s="345"/>
      <c r="AI19" s="345"/>
      <c r="AJ19" s="345"/>
      <c r="AK19" s="345"/>
      <c r="AL19" s="345"/>
      <c r="AM19" s="346"/>
    </row>
    <row r="20" spans="1:39" ht="39.950000000000003" customHeight="1">
      <c r="A20" s="323"/>
      <c r="B20" s="286"/>
      <c r="C20" s="34" t="s">
        <v>154</v>
      </c>
      <c r="D20" s="152"/>
      <c r="E20" s="246"/>
      <c r="F20" s="246"/>
      <c r="G20" s="246"/>
      <c r="H20" s="246"/>
      <c r="I20" s="246"/>
      <c r="J20" s="246"/>
      <c r="K20" s="367"/>
      <c r="L20" s="368"/>
      <c r="M20" s="368"/>
      <c r="N20" s="400"/>
      <c r="O20" s="153"/>
      <c r="P20" s="154"/>
      <c r="Q20" s="367"/>
      <c r="R20" s="368"/>
      <c r="S20" s="368"/>
      <c r="T20" s="368"/>
      <c r="U20" s="368"/>
      <c r="V20" s="368"/>
      <c r="W20" s="368"/>
      <c r="X20" s="368"/>
      <c r="Y20" s="368"/>
      <c r="Z20" s="368"/>
      <c r="AA20" s="369"/>
      <c r="AB20" s="352"/>
      <c r="AC20" s="345"/>
      <c r="AD20" s="345"/>
      <c r="AE20" s="345"/>
      <c r="AF20" s="345"/>
      <c r="AG20" s="345"/>
      <c r="AH20" s="345"/>
      <c r="AI20" s="345"/>
      <c r="AJ20" s="345"/>
      <c r="AK20" s="345"/>
      <c r="AL20" s="345"/>
      <c r="AM20" s="346"/>
    </row>
    <row r="21" spans="1:39" ht="39.950000000000003" customHeight="1">
      <c r="A21" s="323"/>
      <c r="B21" s="286"/>
      <c r="C21" s="34" t="s">
        <v>155</v>
      </c>
      <c r="D21" s="152"/>
      <c r="E21" s="246"/>
      <c r="F21" s="246"/>
      <c r="G21" s="246"/>
      <c r="H21" s="246"/>
      <c r="I21" s="246"/>
      <c r="J21" s="246"/>
      <c r="K21" s="367"/>
      <c r="L21" s="368"/>
      <c r="M21" s="368"/>
      <c r="N21" s="400"/>
      <c r="O21" s="153"/>
      <c r="P21" s="154"/>
      <c r="Q21" s="367"/>
      <c r="R21" s="368"/>
      <c r="S21" s="368"/>
      <c r="T21" s="368"/>
      <c r="U21" s="368"/>
      <c r="V21" s="368"/>
      <c r="W21" s="368"/>
      <c r="X21" s="368"/>
      <c r="Y21" s="368"/>
      <c r="Z21" s="368"/>
      <c r="AA21" s="369"/>
      <c r="AB21" s="352"/>
      <c r="AC21" s="345"/>
      <c r="AD21" s="345"/>
      <c r="AE21" s="345"/>
      <c r="AF21" s="345"/>
      <c r="AG21" s="345"/>
      <c r="AH21" s="345"/>
      <c r="AI21" s="345"/>
      <c r="AJ21" s="345"/>
      <c r="AK21" s="345"/>
      <c r="AL21" s="345"/>
      <c r="AM21" s="346"/>
    </row>
    <row r="22" spans="1:39" ht="39.950000000000003" customHeight="1" thickBot="1">
      <c r="A22" s="323"/>
      <c r="B22" s="286"/>
      <c r="C22" s="34" t="s">
        <v>73</v>
      </c>
      <c r="D22" s="80"/>
      <c r="E22" s="104"/>
      <c r="F22" s="104"/>
      <c r="G22" s="104"/>
      <c r="H22" s="104"/>
      <c r="I22" s="104"/>
      <c r="J22" s="104"/>
      <c r="K22" s="401"/>
      <c r="L22" s="402"/>
      <c r="M22" s="402"/>
      <c r="N22" s="403"/>
      <c r="O22" s="105"/>
      <c r="P22" s="82"/>
      <c r="Q22" s="401"/>
      <c r="R22" s="402"/>
      <c r="S22" s="402"/>
      <c r="T22" s="402"/>
      <c r="U22" s="402"/>
      <c r="V22" s="402"/>
      <c r="W22" s="402"/>
      <c r="X22" s="402"/>
      <c r="Y22" s="402"/>
      <c r="Z22" s="402"/>
      <c r="AA22" s="415"/>
      <c r="AB22" s="354"/>
      <c r="AC22" s="348"/>
      <c r="AD22" s="348"/>
      <c r="AE22" s="348"/>
      <c r="AF22" s="348"/>
      <c r="AG22" s="348"/>
      <c r="AH22" s="348"/>
      <c r="AI22" s="348"/>
      <c r="AJ22" s="348"/>
      <c r="AK22" s="348"/>
      <c r="AL22" s="348"/>
      <c r="AM22" s="349"/>
    </row>
    <row r="23" spans="1:39" ht="39.950000000000003" customHeight="1" thickBot="1">
      <c r="A23" s="324"/>
      <c r="B23" s="261" t="s">
        <v>78</v>
      </c>
      <c r="C23" s="262" t="s">
        <v>117</v>
      </c>
      <c r="D23" s="135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7"/>
      <c r="P23" s="82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253"/>
      <c r="AB23" s="260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8"/>
    </row>
    <row r="24" spans="1:39" ht="83.25" customHeight="1" thickTop="1">
      <c r="A24" s="324" t="s">
        <v>74</v>
      </c>
      <c r="B24" s="232" t="s">
        <v>75</v>
      </c>
      <c r="C24" s="257" t="s">
        <v>144</v>
      </c>
      <c r="D24" s="152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4"/>
      <c r="P24" s="72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274"/>
      <c r="AB24" s="396">
        <v>80000000</v>
      </c>
      <c r="AC24" s="397"/>
      <c r="AD24" s="397"/>
      <c r="AE24" s="397"/>
      <c r="AF24" s="397"/>
      <c r="AG24" s="397"/>
      <c r="AH24" s="397"/>
      <c r="AI24" s="397"/>
      <c r="AJ24" s="397"/>
      <c r="AK24" s="397"/>
      <c r="AL24" s="397"/>
      <c r="AM24" s="397"/>
    </row>
    <row r="25" spans="1:39" ht="34.5" customHeight="1">
      <c r="A25" s="337"/>
      <c r="B25" s="276" t="s">
        <v>76</v>
      </c>
      <c r="C25" s="18" t="s">
        <v>81</v>
      </c>
      <c r="D25" s="63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5"/>
      <c r="P25" s="72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273"/>
      <c r="AB25" s="396"/>
      <c r="AC25" s="397"/>
      <c r="AD25" s="397"/>
      <c r="AE25" s="397"/>
      <c r="AF25" s="397"/>
      <c r="AG25" s="397"/>
      <c r="AH25" s="397"/>
      <c r="AI25" s="397"/>
      <c r="AJ25" s="397"/>
      <c r="AK25" s="397"/>
      <c r="AL25" s="397"/>
      <c r="AM25" s="397"/>
    </row>
    <row r="26" spans="1:39" ht="56.25" customHeight="1" thickBot="1">
      <c r="A26" s="338"/>
      <c r="B26" s="277"/>
      <c r="C26" s="18" t="s">
        <v>82</v>
      </c>
      <c r="D26" s="80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5"/>
      <c r="P26" s="82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273"/>
      <c r="AB26" s="396"/>
      <c r="AC26" s="397"/>
      <c r="AD26" s="397"/>
      <c r="AE26" s="397"/>
      <c r="AF26" s="397"/>
      <c r="AG26" s="397"/>
      <c r="AH26" s="397"/>
      <c r="AI26" s="397"/>
      <c r="AJ26" s="397"/>
      <c r="AK26" s="397"/>
      <c r="AL26" s="397"/>
      <c r="AM26" s="397"/>
    </row>
    <row r="27" spans="1:39" ht="87.75" customHeight="1" thickBot="1">
      <c r="A27" s="324" t="s">
        <v>16</v>
      </c>
      <c r="B27" s="276" t="s">
        <v>52</v>
      </c>
      <c r="C27" s="18" t="s">
        <v>143</v>
      </c>
      <c r="D27" s="225"/>
      <c r="E27" s="250"/>
      <c r="F27" s="250"/>
      <c r="G27" s="250"/>
      <c r="H27" s="230"/>
      <c r="I27" s="222"/>
      <c r="J27" s="251"/>
      <c r="K27" s="250"/>
      <c r="L27" s="250"/>
      <c r="M27" s="250"/>
      <c r="N27" s="250"/>
      <c r="O27" s="252"/>
      <c r="P27" s="154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275"/>
      <c r="AB27" s="406">
        <v>80000000</v>
      </c>
      <c r="AC27" s="406"/>
      <c r="AD27" s="406"/>
      <c r="AE27" s="406"/>
      <c r="AF27" s="406"/>
      <c r="AG27" s="406"/>
      <c r="AH27" s="406"/>
      <c r="AI27" s="406"/>
      <c r="AJ27" s="406"/>
      <c r="AK27" s="406"/>
      <c r="AL27" s="406"/>
      <c r="AM27" s="406"/>
    </row>
    <row r="28" spans="1:39" ht="37.5" customHeight="1" thickTop="1" thickBot="1">
      <c r="A28" s="338"/>
      <c r="B28" s="277"/>
      <c r="C28" s="39" t="s">
        <v>42</v>
      </c>
      <c r="D28" s="131"/>
      <c r="E28" s="132"/>
      <c r="F28" s="132"/>
      <c r="G28" s="132"/>
      <c r="H28" s="287">
        <v>30000000</v>
      </c>
      <c r="I28" s="288"/>
      <c r="J28" s="289"/>
      <c r="K28" s="132"/>
      <c r="L28" s="132"/>
      <c r="M28" s="132"/>
      <c r="N28" s="132"/>
      <c r="O28" s="133"/>
      <c r="P28" s="404">
        <v>88000000</v>
      </c>
      <c r="Q28" s="405"/>
      <c r="R28" s="405"/>
      <c r="S28" s="405"/>
      <c r="T28" s="405"/>
      <c r="U28" s="405"/>
      <c r="V28" s="405"/>
      <c r="W28" s="405"/>
      <c r="X28" s="405"/>
      <c r="Y28" s="405"/>
      <c r="Z28" s="405"/>
      <c r="AA28" s="370"/>
      <c r="AB28" s="347"/>
      <c r="AC28" s="348"/>
      <c r="AD28" s="348"/>
      <c r="AE28" s="348"/>
      <c r="AF28" s="348"/>
      <c r="AG28" s="348"/>
      <c r="AH28" s="348"/>
      <c r="AI28" s="348"/>
      <c r="AJ28" s="348"/>
      <c r="AK28" s="348"/>
      <c r="AL28" s="348"/>
      <c r="AM28" s="348"/>
    </row>
    <row r="29" spans="1:39" ht="45" customHeight="1">
      <c r="A29" s="323" t="s">
        <v>28</v>
      </c>
      <c r="B29" s="362" t="s">
        <v>2</v>
      </c>
      <c r="C29" s="18" t="s">
        <v>169</v>
      </c>
      <c r="D29" s="363">
        <v>163833333</v>
      </c>
      <c r="E29" s="288"/>
      <c r="F29" s="288"/>
      <c r="G29" s="288"/>
      <c r="H29" s="288"/>
      <c r="I29" s="288"/>
      <c r="J29" s="288"/>
      <c r="K29" s="288"/>
      <c r="L29" s="288"/>
      <c r="M29" s="288"/>
      <c r="N29" s="289"/>
      <c r="O29" s="94"/>
      <c r="P29" s="95"/>
      <c r="Q29" s="278">
        <v>269500000</v>
      </c>
      <c r="R29" s="279"/>
      <c r="S29" s="279"/>
      <c r="T29" s="279"/>
      <c r="U29" s="279"/>
      <c r="V29" s="279"/>
      <c r="W29" s="279"/>
      <c r="X29" s="279"/>
      <c r="Y29" s="279"/>
      <c r="Z29" s="279"/>
      <c r="AA29" s="280"/>
      <c r="AB29" s="107"/>
      <c r="AC29" s="377">
        <v>680000000</v>
      </c>
      <c r="AD29" s="378"/>
      <c r="AE29" s="378"/>
      <c r="AF29" s="378"/>
      <c r="AG29" s="378"/>
      <c r="AH29" s="378"/>
      <c r="AI29" s="378"/>
      <c r="AJ29" s="378"/>
      <c r="AK29" s="378"/>
      <c r="AL29" s="378"/>
      <c r="AM29" s="379"/>
    </row>
    <row r="30" spans="1:39" ht="76.5" customHeight="1">
      <c r="A30" s="323"/>
      <c r="B30" s="362"/>
      <c r="C30" s="18" t="s">
        <v>142</v>
      </c>
      <c r="D30" s="364"/>
      <c r="E30" s="298"/>
      <c r="F30" s="298"/>
      <c r="G30" s="298"/>
      <c r="H30" s="298"/>
      <c r="I30" s="298"/>
      <c r="J30" s="298"/>
      <c r="K30" s="298"/>
      <c r="L30" s="298"/>
      <c r="M30" s="298"/>
      <c r="N30" s="365"/>
      <c r="O30" s="94"/>
      <c r="P30" s="95"/>
      <c r="Q30" s="367"/>
      <c r="R30" s="368"/>
      <c r="S30" s="368"/>
      <c r="T30" s="368"/>
      <c r="U30" s="368"/>
      <c r="V30" s="368"/>
      <c r="W30" s="368"/>
      <c r="X30" s="368"/>
      <c r="Y30" s="368"/>
      <c r="Z30" s="368"/>
      <c r="AA30" s="369"/>
      <c r="AB30" s="115"/>
      <c r="AC30" s="380"/>
      <c r="AD30" s="381"/>
      <c r="AE30" s="381"/>
      <c r="AF30" s="381"/>
      <c r="AG30" s="381"/>
      <c r="AH30" s="381"/>
      <c r="AI30" s="381"/>
      <c r="AJ30" s="381"/>
      <c r="AK30" s="381"/>
      <c r="AL30" s="381"/>
      <c r="AM30" s="382"/>
    </row>
    <row r="31" spans="1:39" ht="45" customHeight="1">
      <c r="A31" s="323"/>
      <c r="B31" s="362"/>
      <c r="C31" s="18" t="s">
        <v>30</v>
      </c>
      <c r="D31" s="364"/>
      <c r="E31" s="298"/>
      <c r="F31" s="298"/>
      <c r="G31" s="298"/>
      <c r="H31" s="298"/>
      <c r="I31" s="298"/>
      <c r="J31" s="298"/>
      <c r="K31" s="298"/>
      <c r="L31" s="298"/>
      <c r="M31" s="298"/>
      <c r="N31" s="365"/>
      <c r="O31" s="65"/>
      <c r="P31" s="72"/>
      <c r="Q31" s="367"/>
      <c r="R31" s="368"/>
      <c r="S31" s="368"/>
      <c r="T31" s="368"/>
      <c r="U31" s="368"/>
      <c r="V31" s="368"/>
      <c r="W31" s="368"/>
      <c r="X31" s="368"/>
      <c r="Y31" s="368"/>
      <c r="Z31" s="368"/>
      <c r="AA31" s="369"/>
      <c r="AB31" s="108"/>
      <c r="AC31" s="380"/>
      <c r="AD31" s="381"/>
      <c r="AE31" s="381"/>
      <c r="AF31" s="381"/>
      <c r="AG31" s="381"/>
      <c r="AH31" s="381"/>
      <c r="AI31" s="381"/>
      <c r="AJ31" s="381"/>
      <c r="AK31" s="381"/>
      <c r="AL31" s="381"/>
      <c r="AM31" s="382"/>
    </row>
    <row r="32" spans="1:39" ht="45" customHeight="1">
      <c r="A32" s="323"/>
      <c r="B32" s="362"/>
      <c r="C32" s="18" t="s">
        <v>158</v>
      </c>
      <c r="D32" s="364"/>
      <c r="E32" s="298"/>
      <c r="F32" s="298"/>
      <c r="G32" s="298"/>
      <c r="H32" s="298"/>
      <c r="I32" s="298"/>
      <c r="J32" s="298"/>
      <c r="K32" s="298"/>
      <c r="L32" s="298"/>
      <c r="M32" s="298"/>
      <c r="N32" s="365"/>
      <c r="O32" s="65"/>
      <c r="P32" s="72"/>
      <c r="Q32" s="367"/>
      <c r="R32" s="368"/>
      <c r="S32" s="368"/>
      <c r="T32" s="368"/>
      <c r="U32" s="368"/>
      <c r="V32" s="368"/>
      <c r="W32" s="368"/>
      <c r="X32" s="368"/>
      <c r="Y32" s="368"/>
      <c r="Z32" s="368"/>
      <c r="AA32" s="369"/>
      <c r="AB32" s="108"/>
      <c r="AC32" s="380"/>
      <c r="AD32" s="381"/>
      <c r="AE32" s="381"/>
      <c r="AF32" s="381"/>
      <c r="AG32" s="381"/>
      <c r="AH32" s="381"/>
      <c r="AI32" s="381"/>
      <c r="AJ32" s="381"/>
      <c r="AK32" s="381"/>
      <c r="AL32" s="381"/>
      <c r="AM32" s="382"/>
    </row>
    <row r="33" spans="1:40" ht="45" customHeight="1">
      <c r="A33" s="323"/>
      <c r="B33" s="362"/>
      <c r="C33" s="18" t="s">
        <v>157</v>
      </c>
      <c r="D33" s="364"/>
      <c r="E33" s="298"/>
      <c r="F33" s="298"/>
      <c r="G33" s="298"/>
      <c r="H33" s="298"/>
      <c r="I33" s="298"/>
      <c r="J33" s="298"/>
      <c r="K33" s="298"/>
      <c r="L33" s="298"/>
      <c r="M33" s="298"/>
      <c r="N33" s="365"/>
      <c r="O33" s="65"/>
      <c r="P33" s="72"/>
      <c r="Q33" s="367"/>
      <c r="R33" s="368"/>
      <c r="S33" s="368"/>
      <c r="T33" s="368"/>
      <c r="U33" s="368"/>
      <c r="V33" s="368"/>
      <c r="W33" s="368"/>
      <c r="X33" s="368"/>
      <c r="Y33" s="368"/>
      <c r="Z33" s="368"/>
      <c r="AA33" s="369"/>
      <c r="AB33" s="108"/>
      <c r="AC33" s="380"/>
      <c r="AD33" s="381"/>
      <c r="AE33" s="381"/>
      <c r="AF33" s="381"/>
      <c r="AG33" s="381"/>
      <c r="AH33" s="381"/>
      <c r="AI33" s="381"/>
      <c r="AJ33" s="381"/>
      <c r="AK33" s="381"/>
      <c r="AL33" s="381"/>
      <c r="AM33" s="382"/>
    </row>
    <row r="34" spans="1:40" ht="45" customHeight="1">
      <c r="A34" s="323"/>
      <c r="B34" s="362"/>
      <c r="C34" s="18" t="s">
        <v>124</v>
      </c>
      <c r="D34" s="364"/>
      <c r="E34" s="298"/>
      <c r="F34" s="298"/>
      <c r="G34" s="298"/>
      <c r="H34" s="298"/>
      <c r="I34" s="298"/>
      <c r="J34" s="298"/>
      <c r="K34" s="298"/>
      <c r="L34" s="298"/>
      <c r="M34" s="298"/>
      <c r="N34" s="365"/>
      <c r="O34" s="65"/>
      <c r="P34" s="72"/>
      <c r="Q34" s="367"/>
      <c r="R34" s="368"/>
      <c r="S34" s="368"/>
      <c r="T34" s="368"/>
      <c r="U34" s="368"/>
      <c r="V34" s="368"/>
      <c r="W34" s="368"/>
      <c r="X34" s="368"/>
      <c r="Y34" s="368"/>
      <c r="Z34" s="368"/>
      <c r="AA34" s="369"/>
      <c r="AB34" s="108"/>
      <c r="AC34" s="380"/>
      <c r="AD34" s="381"/>
      <c r="AE34" s="381"/>
      <c r="AF34" s="381"/>
      <c r="AG34" s="381"/>
      <c r="AH34" s="381"/>
      <c r="AI34" s="381"/>
      <c r="AJ34" s="381"/>
      <c r="AK34" s="381"/>
      <c r="AL34" s="381"/>
      <c r="AM34" s="382"/>
    </row>
    <row r="35" spans="1:40" ht="45" customHeight="1">
      <c r="A35" s="323"/>
      <c r="B35" s="362"/>
      <c r="C35" s="18" t="s">
        <v>125</v>
      </c>
      <c r="D35" s="364"/>
      <c r="E35" s="298"/>
      <c r="F35" s="298"/>
      <c r="G35" s="298"/>
      <c r="H35" s="298"/>
      <c r="I35" s="298"/>
      <c r="J35" s="298"/>
      <c r="K35" s="298"/>
      <c r="L35" s="298"/>
      <c r="M35" s="298"/>
      <c r="N35" s="365"/>
      <c r="O35" s="65"/>
      <c r="P35" s="72"/>
      <c r="Q35" s="367"/>
      <c r="R35" s="368"/>
      <c r="S35" s="368"/>
      <c r="T35" s="368"/>
      <c r="U35" s="368"/>
      <c r="V35" s="368"/>
      <c r="W35" s="368"/>
      <c r="X35" s="368"/>
      <c r="Y35" s="368"/>
      <c r="Z35" s="368"/>
      <c r="AA35" s="369"/>
      <c r="AB35" s="108"/>
      <c r="AC35" s="380"/>
      <c r="AD35" s="381"/>
      <c r="AE35" s="381"/>
      <c r="AF35" s="381"/>
      <c r="AG35" s="381"/>
      <c r="AH35" s="381"/>
      <c r="AI35" s="381"/>
      <c r="AJ35" s="381"/>
      <c r="AK35" s="381"/>
      <c r="AL35" s="381"/>
      <c r="AM35" s="382"/>
    </row>
    <row r="36" spans="1:40" ht="45" customHeight="1">
      <c r="A36" s="323"/>
      <c r="B36" s="362"/>
      <c r="C36" s="18" t="s">
        <v>135</v>
      </c>
      <c r="D36" s="364"/>
      <c r="E36" s="298"/>
      <c r="F36" s="298"/>
      <c r="G36" s="298"/>
      <c r="H36" s="298"/>
      <c r="I36" s="298"/>
      <c r="J36" s="298"/>
      <c r="K36" s="298"/>
      <c r="L36" s="298"/>
      <c r="M36" s="298"/>
      <c r="N36" s="365"/>
      <c r="O36" s="65"/>
      <c r="P36" s="72"/>
      <c r="Q36" s="367"/>
      <c r="R36" s="368"/>
      <c r="S36" s="368"/>
      <c r="T36" s="368"/>
      <c r="U36" s="368"/>
      <c r="V36" s="368"/>
      <c r="W36" s="368"/>
      <c r="X36" s="368"/>
      <c r="Y36" s="368"/>
      <c r="Z36" s="368"/>
      <c r="AA36" s="369"/>
      <c r="AB36" s="108"/>
      <c r="AC36" s="380"/>
      <c r="AD36" s="381"/>
      <c r="AE36" s="381"/>
      <c r="AF36" s="381"/>
      <c r="AG36" s="381"/>
      <c r="AH36" s="381"/>
      <c r="AI36" s="381"/>
      <c r="AJ36" s="381"/>
      <c r="AK36" s="381"/>
      <c r="AL36" s="381"/>
      <c r="AM36" s="382"/>
    </row>
    <row r="37" spans="1:40" ht="45" customHeight="1">
      <c r="A37" s="323"/>
      <c r="B37" s="362"/>
      <c r="C37" s="18" t="s">
        <v>140</v>
      </c>
      <c r="D37" s="364"/>
      <c r="E37" s="298"/>
      <c r="F37" s="298"/>
      <c r="G37" s="298"/>
      <c r="H37" s="298"/>
      <c r="I37" s="298"/>
      <c r="J37" s="298"/>
      <c r="K37" s="298"/>
      <c r="L37" s="298"/>
      <c r="M37" s="298"/>
      <c r="N37" s="365"/>
      <c r="O37" s="65"/>
      <c r="P37" s="72"/>
      <c r="Q37" s="367"/>
      <c r="R37" s="368"/>
      <c r="S37" s="368"/>
      <c r="T37" s="368"/>
      <c r="U37" s="368"/>
      <c r="V37" s="368"/>
      <c r="W37" s="368"/>
      <c r="X37" s="368"/>
      <c r="Y37" s="368"/>
      <c r="Z37" s="368"/>
      <c r="AA37" s="369"/>
      <c r="AB37" s="108"/>
      <c r="AC37" s="380"/>
      <c r="AD37" s="381"/>
      <c r="AE37" s="381"/>
      <c r="AF37" s="381"/>
      <c r="AG37" s="381"/>
      <c r="AH37" s="381"/>
      <c r="AI37" s="381"/>
      <c r="AJ37" s="381"/>
      <c r="AK37" s="381"/>
      <c r="AL37" s="381"/>
      <c r="AM37" s="382"/>
    </row>
    <row r="38" spans="1:40" ht="45" customHeight="1">
      <c r="A38" s="323"/>
      <c r="B38" s="362"/>
      <c r="C38" s="18" t="s">
        <v>141</v>
      </c>
      <c r="D38" s="364"/>
      <c r="E38" s="298"/>
      <c r="F38" s="298"/>
      <c r="G38" s="298"/>
      <c r="H38" s="298"/>
      <c r="I38" s="298"/>
      <c r="J38" s="298"/>
      <c r="K38" s="298"/>
      <c r="L38" s="298"/>
      <c r="M38" s="298"/>
      <c r="N38" s="365"/>
      <c r="O38" s="65"/>
      <c r="P38" s="72"/>
      <c r="Q38" s="367"/>
      <c r="R38" s="368"/>
      <c r="S38" s="368"/>
      <c r="T38" s="368"/>
      <c r="U38" s="368"/>
      <c r="V38" s="368"/>
      <c r="W38" s="368"/>
      <c r="X38" s="368"/>
      <c r="Y38" s="368"/>
      <c r="Z38" s="368"/>
      <c r="AA38" s="369"/>
      <c r="AB38" s="108"/>
      <c r="AC38" s="380"/>
      <c r="AD38" s="381"/>
      <c r="AE38" s="381"/>
      <c r="AF38" s="381"/>
      <c r="AG38" s="381"/>
      <c r="AH38" s="381"/>
      <c r="AI38" s="381"/>
      <c r="AJ38" s="381"/>
      <c r="AK38" s="381"/>
      <c r="AL38" s="381"/>
      <c r="AM38" s="382"/>
    </row>
    <row r="39" spans="1:40" ht="45" customHeight="1">
      <c r="A39" s="323"/>
      <c r="B39" s="362"/>
      <c r="C39" s="18" t="s">
        <v>152</v>
      </c>
      <c r="D39" s="364"/>
      <c r="E39" s="298"/>
      <c r="F39" s="298"/>
      <c r="G39" s="298"/>
      <c r="H39" s="298"/>
      <c r="I39" s="298"/>
      <c r="J39" s="298"/>
      <c r="K39" s="298"/>
      <c r="L39" s="298"/>
      <c r="M39" s="298"/>
      <c r="N39" s="365"/>
      <c r="O39" s="65"/>
      <c r="P39" s="72"/>
      <c r="Q39" s="367"/>
      <c r="R39" s="368"/>
      <c r="S39" s="368"/>
      <c r="T39" s="368"/>
      <c r="U39" s="368"/>
      <c r="V39" s="368"/>
      <c r="W39" s="368"/>
      <c r="X39" s="368"/>
      <c r="Y39" s="368"/>
      <c r="Z39" s="368"/>
      <c r="AA39" s="369"/>
      <c r="AB39" s="108"/>
      <c r="AC39" s="380"/>
      <c r="AD39" s="381"/>
      <c r="AE39" s="381"/>
      <c r="AF39" s="381"/>
      <c r="AG39" s="381"/>
      <c r="AH39" s="381"/>
      <c r="AI39" s="381"/>
      <c r="AJ39" s="381"/>
      <c r="AK39" s="381"/>
      <c r="AL39" s="381"/>
      <c r="AM39" s="382"/>
    </row>
    <row r="40" spans="1:40" ht="45" customHeight="1">
      <c r="A40" s="323"/>
      <c r="B40" s="362"/>
      <c r="C40" s="18" t="s">
        <v>55</v>
      </c>
      <c r="D40" s="366"/>
      <c r="E40" s="291"/>
      <c r="F40" s="291"/>
      <c r="G40" s="291"/>
      <c r="H40" s="291"/>
      <c r="I40" s="291"/>
      <c r="J40" s="291"/>
      <c r="K40" s="291"/>
      <c r="L40" s="291"/>
      <c r="M40" s="291"/>
      <c r="N40" s="292"/>
      <c r="O40" s="65"/>
      <c r="P40" s="72"/>
      <c r="Q40" s="370"/>
      <c r="R40" s="371"/>
      <c r="S40" s="371"/>
      <c r="T40" s="371"/>
      <c r="U40" s="371"/>
      <c r="V40" s="371"/>
      <c r="W40" s="371"/>
      <c r="X40" s="371"/>
      <c r="Y40" s="371"/>
      <c r="Z40" s="371"/>
      <c r="AA40" s="372"/>
      <c r="AB40" s="108"/>
      <c r="AC40" s="328"/>
      <c r="AD40" s="329"/>
      <c r="AE40" s="329"/>
      <c r="AF40" s="329"/>
      <c r="AG40" s="329"/>
      <c r="AH40" s="329"/>
      <c r="AI40" s="329"/>
      <c r="AJ40" s="329"/>
      <c r="AK40" s="329"/>
      <c r="AL40" s="329"/>
      <c r="AM40" s="383"/>
    </row>
    <row r="41" spans="1:40" ht="45" customHeight="1">
      <c r="A41" s="323"/>
      <c r="B41" s="286" t="s">
        <v>19</v>
      </c>
      <c r="C41" s="13"/>
      <c r="D41" s="63"/>
      <c r="E41" s="373">
        <v>219786037</v>
      </c>
      <c r="F41" s="374"/>
      <c r="G41" s="374"/>
      <c r="H41" s="374"/>
      <c r="I41" s="374"/>
      <c r="J41" s="374"/>
      <c r="K41" s="374"/>
      <c r="L41" s="374"/>
      <c r="M41" s="374"/>
      <c r="N41" s="375"/>
      <c r="O41" s="65"/>
      <c r="P41" s="72"/>
      <c r="Q41" s="376">
        <v>258630624</v>
      </c>
      <c r="R41" s="376"/>
      <c r="S41" s="376"/>
      <c r="T41" s="376"/>
      <c r="U41" s="376"/>
      <c r="V41" s="376"/>
      <c r="W41" s="376"/>
      <c r="X41" s="376"/>
      <c r="Y41" s="376"/>
      <c r="Z41" s="376"/>
      <c r="AA41" s="334"/>
      <c r="AB41" s="108"/>
      <c r="AC41" s="325">
        <v>175000000</v>
      </c>
      <c r="AD41" s="326"/>
      <c r="AE41" s="326"/>
      <c r="AF41" s="326"/>
      <c r="AG41" s="326"/>
      <c r="AH41" s="326"/>
      <c r="AI41" s="326"/>
      <c r="AJ41" s="326"/>
      <c r="AK41" s="326"/>
      <c r="AL41" s="326"/>
      <c r="AM41" s="417"/>
    </row>
    <row r="42" spans="1:40" ht="45" customHeight="1">
      <c r="A42" s="323"/>
      <c r="B42" s="286"/>
      <c r="C42" s="13" t="s">
        <v>150</v>
      </c>
      <c r="D42" s="63"/>
      <c r="E42" s="297"/>
      <c r="F42" s="298"/>
      <c r="G42" s="298"/>
      <c r="H42" s="298"/>
      <c r="I42" s="298"/>
      <c r="J42" s="298"/>
      <c r="K42" s="298"/>
      <c r="L42" s="298"/>
      <c r="M42" s="298"/>
      <c r="N42" s="365"/>
      <c r="O42" s="65"/>
      <c r="P42" s="72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6"/>
      <c r="AB42" s="108"/>
      <c r="AC42" s="380"/>
      <c r="AD42" s="381"/>
      <c r="AE42" s="381"/>
      <c r="AF42" s="381"/>
      <c r="AG42" s="381"/>
      <c r="AH42" s="381"/>
      <c r="AI42" s="381"/>
      <c r="AJ42" s="381"/>
      <c r="AK42" s="381"/>
      <c r="AL42" s="381"/>
      <c r="AM42" s="382"/>
    </row>
    <row r="43" spans="1:40" ht="45" customHeight="1">
      <c r="A43" s="323"/>
      <c r="B43" s="286"/>
      <c r="C43" s="13" t="s">
        <v>69</v>
      </c>
      <c r="D43" s="63"/>
      <c r="E43" s="290"/>
      <c r="F43" s="291"/>
      <c r="G43" s="291"/>
      <c r="H43" s="291"/>
      <c r="I43" s="291"/>
      <c r="J43" s="291"/>
      <c r="K43" s="291"/>
      <c r="L43" s="291"/>
      <c r="M43" s="291"/>
      <c r="N43" s="292"/>
      <c r="O43" s="65"/>
      <c r="P43" s="72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6"/>
      <c r="AB43" s="108"/>
      <c r="AC43" s="328"/>
      <c r="AD43" s="329"/>
      <c r="AE43" s="329"/>
      <c r="AF43" s="329"/>
      <c r="AG43" s="329"/>
      <c r="AH43" s="329"/>
      <c r="AI43" s="329"/>
      <c r="AJ43" s="329"/>
      <c r="AK43" s="329"/>
      <c r="AL43" s="329"/>
      <c r="AM43" s="383"/>
    </row>
    <row r="44" spans="1:40" ht="45" customHeight="1">
      <c r="A44" s="323"/>
      <c r="B44" s="286" t="s">
        <v>51</v>
      </c>
      <c r="C44" s="13" t="s">
        <v>131</v>
      </c>
      <c r="D44" s="63"/>
      <c r="E44" s="373">
        <v>61006320</v>
      </c>
      <c r="F44" s="374"/>
      <c r="G44" s="374"/>
      <c r="H44" s="374"/>
      <c r="I44" s="374"/>
      <c r="J44" s="374"/>
      <c r="K44" s="374"/>
      <c r="L44" s="374"/>
      <c r="M44" s="374"/>
      <c r="N44" s="375"/>
      <c r="O44" s="111"/>
      <c r="P44" s="72"/>
      <c r="Q44" s="388">
        <v>88000000</v>
      </c>
      <c r="R44" s="389"/>
      <c r="S44" s="389"/>
      <c r="T44" s="389"/>
      <c r="U44" s="389"/>
      <c r="V44" s="389"/>
      <c r="W44" s="389"/>
      <c r="X44" s="389"/>
      <c r="Y44" s="389"/>
      <c r="Z44" s="389"/>
      <c r="AA44" s="390"/>
      <c r="AB44" s="108"/>
      <c r="AC44" s="356">
        <v>80000000</v>
      </c>
      <c r="AD44" s="357"/>
      <c r="AE44" s="357"/>
      <c r="AF44" s="357"/>
      <c r="AG44" s="357"/>
      <c r="AH44" s="357"/>
      <c r="AI44" s="357"/>
      <c r="AJ44" s="357"/>
      <c r="AK44" s="357"/>
      <c r="AL44" s="357"/>
      <c r="AM44" s="358"/>
    </row>
    <row r="45" spans="1:40" ht="45" customHeight="1" thickBot="1">
      <c r="A45" s="323"/>
      <c r="B45" s="286"/>
      <c r="C45" s="13" t="s">
        <v>44</v>
      </c>
      <c r="D45" s="80"/>
      <c r="E45" s="300"/>
      <c r="F45" s="301"/>
      <c r="G45" s="301"/>
      <c r="H45" s="301"/>
      <c r="I45" s="301"/>
      <c r="J45" s="301"/>
      <c r="K45" s="301"/>
      <c r="L45" s="301"/>
      <c r="M45" s="301"/>
      <c r="N45" s="387"/>
      <c r="O45" s="105"/>
      <c r="P45" s="82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4"/>
      <c r="AB45" s="112"/>
      <c r="AC45" s="359"/>
      <c r="AD45" s="360"/>
      <c r="AE45" s="360"/>
      <c r="AF45" s="360"/>
      <c r="AG45" s="360"/>
      <c r="AH45" s="360"/>
      <c r="AI45" s="360"/>
      <c r="AJ45" s="360"/>
      <c r="AK45" s="360"/>
      <c r="AL45" s="360"/>
      <c r="AM45" s="361"/>
    </row>
    <row r="46" spans="1:40" ht="45" customHeight="1">
      <c r="A46" s="323"/>
      <c r="B46" s="276" t="s">
        <v>26</v>
      </c>
      <c r="C46" s="18" t="s">
        <v>65</v>
      </c>
      <c r="D46" s="92"/>
      <c r="E46" s="287">
        <v>312346667</v>
      </c>
      <c r="F46" s="288"/>
      <c r="G46" s="288"/>
      <c r="H46" s="288"/>
      <c r="I46" s="288"/>
      <c r="J46" s="288"/>
      <c r="K46" s="288"/>
      <c r="L46" s="288"/>
      <c r="M46" s="288"/>
      <c r="N46" s="288"/>
      <c r="O46" s="296"/>
      <c r="P46" s="95"/>
      <c r="Q46" s="303">
        <v>649000000</v>
      </c>
      <c r="R46" s="304"/>
      <c r="S46" s="304"/>
      <c r="T46" s="304"/>
      <c r="U46" s="304"/>
      <c r="V46" s="304"/>
      <c r="W46" s="304"/>
      <c r="X46" s="304"/>
      <c r="Y46" s="304"/>
      <c r="Z46" s="304"/>
      <c r="AA46" s="305"/>
      <c r="AB46" s="258"/>
      <c r="AC46" s="380">
        <v>160000000</v>
      </c>
      <c r="AD46" s="381"/>
      <c r="AE46" s="381"/>
      <c r="AF46" s="381"/>
      <c r="AG46" s="381"/>
      <c r="AH46" s="381"/>
      <c r="AI46" s="381"/>
      <c r="AJ46" s="381"/>
      <c r="AK46" s="381"/>
      <c r="AL46" s="381"/>
      <c r="AM46" s="382"/>
      <c r="AN46" s="264"/>
    </row>
    <row r="47" spans="1:40" ht="45" customHeight="1">
      <c r="A47" s="323"/>
      <c r="B47" s="281"/>
      <c r="C47" s="18" t="s">
        <v>34</v>
      </c>
      <c r="D47" s="63"/>
      <c r="E47" s="297"/>
      <c r="F47" s="298"/>
      <c r="G47" s="298"/>
      <c r="H47" s="298"/>
      <c r="I47" s="298"/>
      <c r="J47" s="298"/>
      <c r="K47" s="298"/>
      <c r="L47" s="298"/>
      <c r="M47" s="298"/>
      <c r="N47" s="298"/>
      <c r="O47" s="299"/>
      <c r="P47" s="72"/>
      <c r="Q47" s="303"/>
      <c r="R47" s="304"/>
      <c r="S47" s="304"/>
      <c r="T47" s="304"/>
      <c r="U47" s="304"/>
      <c r="V47" s="304"/>
      <c r="W47" s="304"/>
      <c r="X47" s="304"/>
      <c r="Y47" s="304"/>
      <c r="Z47" s="304"/>
      <c r="AA47" s="305"/>
      <c r="AB47" s="259"/>
      <c r="AC47" s="380"/>
      <c r="AD47" s="381"/>
      <c r="AE47" s="381"/>
      <c r="AF47" s="381"/>
      <c r="AG47" s="381"/>
      <c r="AH47" s="381"/>
      <c r="AI47" s="381"/>
      <c r="AJ47" s="381"/>
      <c r="AK47" s="381"/>
      <c r="AL47" s="381"/>
      <c r="AM47" s="382"/>
      <c r="AN47" s="264"/>
    </row>
    <row r="48" spans="1:40" ht="45" customHeight="1">
      <c r="A48" s="323"/>
      <c r="B48" s="281"/>
      <c r="C48" s="18" t="s">
        <v>128</v>
      </c>
      <c r="D48" s="63"/>
      <c r="E48" s="297"/>
      <c r="F48" s="298"/>
      <c r="G48" s="298"/>
      <c r="H48" s="298"/>
      <c r="I48" s="298"/>
      <c r="J48" s="298"/>
      <c r="K48" s="298"/>
      <c r="L48" s="298"/>
      <c r="M48" s="298"/>
      <c r="N48" s="298"/>
      <c r="O48" s="299"/>
      <c r="P48" s="72"/>
      <c r="Q48" s="303"/>
      <c r="R48" s="304"/>
      <c r="S48" s="304"/>
      <c r="T48" s="304"/>
      <c r="U48" s="304"/>
      <c r="V48" s="304"/>
      <c r="W48" s="304"/>
      <c r="X48" s="304"/>
      <c r="Y48" s="304"/>
      <c r="Z48" s="304"/>
      <c r="AA48" s="305"/>
      <c r="AB48" s="259"/>
      <c r="AC48" s="380"/>
      <c r="AD48" s="381"/>
      <c r="AE48" s="381"/>
      <c r="AF48" s="381"/>
      <c r="AG48" s="381"/>
      <c r="AH48" s="381"/>
      <c r="AI48" s="381"/>
      <c r="AJ48" s="381"/>
      <c r="AK48" s="381"/>
      <c r="AL48" s="381"/>
      <c r="AM48" s="382"/>
      <c r="AN48" s="264"/>
    </row>
    <row r="49" spans="1:40" ht="29.25" customHeight="1">
      <c r="A49" s="323"/>
      <c r="B49" s="281"/>
      <c r="C49" s="13" t="s">
        <v>35</v>
      </c>
      <c r="D49" s="63"/>
      <c r="E49" s="297"/>
      <c r="F49" s="298"/>
      <c r="G49" s="298"/>
      <c r="H49" s="298"/>
      <c r="I49" s="298"/>
      <c r="J49" s="298"/>
      <c r="K49" s="298"/>
      <c r="L49" s="298"/>
      <c r="M49" s="298"/>
      <c r="N49" s="298"/>
      <c r="O49" s="299"/>
      <c r="P49" s="72"/>
      <c r="Q49" s="303"/>
      <c r="R49" s="304"/>
      <c r="S49" s="304"/>
      <c r="T49" s="304"/>
      <c r="U49" s="304"/>
      <c r="V49" s="304"/>
      <c r="W49" s="304"/>
      <c r="X49" s="304"/>
      <c r="Y49" s="304"/>
      <c r="Z49" s="304"/>
      <c r="AA49" s="305"/>
      <c r="AB49" s="259"/>
      <c r="AC49" s="380"/>
      <c r="AD49" s="381"/>
      <c r="AE49" s="381"/>
      <c r="AF49" s="381"/>
      <c r="AG49" s="381"/>
      <c r="AH49" s="381"/>
      <c r="AI49" s="381"/>
      <c r="AJ49" s="381"/>
      <c r="AK49" s="381"/>
      <c r="AL49" s="381"/>
      <c r="AM49" s="382"/>
      <c r="AN49" s="264"/>
    </row>
    <row r="50" spans="1:40" ht="53.25" customHeight="1">
      <c r="A50" s="323"/>
      <c r="B50" s="281"/>
      <c r="C50" s="13" t="s">
        <v>137</v>
      </c>
      <c r="D50" s="63"/>
      <c r="E50" s="297"/>
      <c r="F50" s="298"/>
      <c r="G50" s="298"/>
      <c r="H50" s="298"/>
      <c r="I50" s="298"/>
      <c r="J50" s="298"/>
      <c r="K50" s="298"/>
      <c r="L50" s="298"/>
      <c r="M50" s="298"/>
      <c r="N50" s="298"/>
      <c r="O50" s="299"/>
      <c r="P50" s="218"/>
      <c r="Q50" s="303"/>
      <c r="R50" s="304"/>
      <c r="S50" s="304"/>
      <c r="T50" s="304"/>
      <c r="U50" s="304"/>
      <c r="V50" s="304"/>
      <c r="W50" s="304"/>
      <c r="X50" s="304"/>
      <c r="Y50" s="304"/>
      <c r="Z50" s="304"/>
      <c r="AA50" s="305"/>
      <c r="AB50" s="108"/>
      <c r="AC50" s="380"/>
      <c r="AD50" s="381"/>
      <c r="AE50" s="381"/>
      <c r="AF50" s="381"/>
      <c r="AG50" s="381"/>
      <c r="AH50" s="381"/>
      <c r="AI50" s="381"/>
      <c r="AJ50" s="381"/>
      <c r="AK50" s="381"/>
      <c r="AL50" s="381"/>
      <c r="AM50" s="382"/>
      <c r="AN50" s="264"/>
    </row>
    <row r="51" spans="1:40" ht="45" customHeight="1">
      <c r="A51" s="323"/>
      <c r="B51" s="281"/>
      <c r="C51" s="13" t="s">
        <v>45</v>
      </c>
      <c r="D51" s="63"/>
      <c r="E51" s="297"/>
      <c r="F51" s="298"/>
      <c r="G51" s="298"/>
      <c r="H51" s="298"/>
      <c r="I51" s="298"/>
      <c r="J51" s="298"/>
      <c r="K51" s="298"/>
      <c r="L51" s="298"/>
      <c r="M51" s="298"/>
      <c r="N51" s="298"/>
      <c r="O51" s="299"/>
      <c r="P51" s="218"/>
      <c r="Q51" s="303"/>
      <c r="R51" s="304"/>
      <c r="S51" s="304"/>
      <c r="T51" s="304"/>
      <c r="U51" s="304"/>
      <c r="V51" s="304"/>
      <c r="W51" s="304"/>
      <c r="X51" s="304"/>
      <c r="Y51" s="304"/>
      <c r="Z51" s="304"/>
      <c r="AA51" s="305"/>
      <c r="AB51" s="108"/>
      <c r="AC51" s="380"/>
      <c r="AD51" s="381"/>
      <c r="AE51" s="381"/>
      <c r="AF51" s="381"/>
      <c r="AG51" s="381"/>
      <c r="AH51" s="381"/>
      <c r="AI51" s="381"/>
      <c r="AJ51" s="381"/>
      <c r="AK51" s="381"/>
      <c r="AL51" s="381"/>
      <c r="AM51" s="382"/>
      <c r="AN51" s="264"/>
    </row>
    <row r="52" spans="1:40" ht="45" customHeight="1">
      <c r="A52" s="323"/>
      <c r="B52" s="281"/>
      <c r="C52" s="13" t="s">
        <v>145</v>
      </c>
      <c r="D52" s="63"/>
      <c r="E52" s="297"/>
      <c r="F52" s="298"/>
      <c r="G52" s="298"/>
      <c r="H52" s="298"/>
      <c r="I52" s="298"/>
      <c r="J52" s="298"/>
      <c r="K52" s="298"/>
      <c r="L52" s="298"/>
      <c r="M52" s="298"/>
      <c r="N52" s="298"/>
      <c r="O52" s="299"/>
      <c r="P52" s="218"/>
      <c r="Q52" s="303"/>
      <c r="R52" s="304"/>
      <c r="S52" s="304"/>
      <c r="T52" s="304"/>
      <c r="U52" s="304"/>
      <c r="V52" s="304"/>
      <c r="W52" s="304"/>
      <c r="X52" s="304"/>
      <c r="Y52" s="304"/>
      <c r="Z52" s="304"/>
      <c r="AA52" s="305"/>
      <c r="AB52" s="259"/>
      <c r="AC52" s="380"/>
      <c r="AD52" s="381"/>
      <c r="AE52" s="381"/>
      <c r="AF52" s="381"/>
      <c r="AG52" s="381"/>
      <c r="AH52" s="381"/>
      <c r="AI52" s="381"/>
      <c r="AJ52" s="381"/>
      <c r="AK52" s="381"/>
      <c r="AL52" s="381"/>
      <c r="AM52" s="382"/>
      <c r="AN52" s="264"/>
    </row>
    <row r="53" spans="1:40" ht="45" customHeight="1">
      <c r="A53" s="323"/>
      <c r="B53" s="281"/>
      <c r="C53" s="13" t="s">
        <v>46</v>
      </c>
      <c r="D53" s="63"/>
      <c r="E53" s="297"/>
      <c r="F53" s="298"/>
      <c r="G53" s="298"/>
      <c r="H53" s="298"/>
      <c r="I53" s="298"/>
      <c r="J53" s="298"/>
      <c r="K53" s="298"/>
      <c r="L53" s="298"/>
      <c r="M53" s="298"/>
      <c r="N53" s="298"/>
      <c r="O53" s="299"/>
      <c r="P53" s="72"/>
      <c r="Q53" s="303"/>
      <c r="R53" s="304"/>
      <c r="S53" s="304"/>
      <c r="T53" s="304"/>
      <c r="U53" s="304"/>
      <c r="V53" s="304"/>
      <c r="W53" s="304"/>
      <c r="X53" s="304"/>
      <c r="Y53" s="304"/>
      <c r="Z53" s="304"/>
      <c r="AA53" s="305"/>
      <c r="AB53" s="108"/>
      <c r="AC53" s="380"/>
      <c r="AD53" s="381"/>
      <c r="AE53" s="381"/>
      <c r="AF53" s="381"/>
      <c r="AG53" s="381"/>
      <c r="AH53" s="381"/>
      <c r="AI53" s="381"/>
      <c r="AJ53" s="381"/>
      <c r="AK53" s="381"/>
      <c r="AL53" s="381"/>
      <c r="AM53" s="382"/>
      <c r="AN53" s="264"/>
    </row>
    <row r="54" spans="1:40" ht="45" customHeight="1">
      <c r="A54" s="323"/>
      <c r="B54" s="281"/>
      <c r="C54" s="13" t="s">
        <v>132</v>
      </c>
      <c r="D54" s="152"/>
      <c r="E54" s="297"/>
      <c r="F54" s="298"/>
      <c r="G54" s="298"/>
      <c r="H54" s="298"/>
      <c r="I54" s="298"/>
      <c r="J54" s="298"/>
      <c r="K54" s="298"/>
      <c r="L54" s="298"/>
      <c r="M54" s="298"/>
      <c r="N54" s="298"/>
      <c r="O54" s="299"/>
      <c r="P54" s="154"/>
      <c r="Q54" s="303"/>
      <c r="R54" s="304"/>
      <c r="S54" s="304"/>
      <c r="T54" s="304"/>
      <c r="U54" s="304"/>
      <c r="V54" s="304"/>
      <c r="W54" s="304"/>
      <c r="X54" s="304"/>
      <c r="Y54" s="304"/>
      <c r="Z54" s="304"/>
      <c r="AA54" s="305"/>
      <c r="AB54" s="231"/>
      <c r="AC54" s="380"/>
      <c r="AD54" s="381"/>
      <c r="AE54" s="381"/>
      <c r="AF54" s="381"/>
      <c r="AG54" s="381"/>
      <c r="AH54" s="381"/>
      <c r="AI54" s="381"/>
      <c r="AJ54" s="381"/>
      <c r="AK54" s="381"/>
      <c r="AL54" s="381"/>
      <c r="AM54" s="382"/>
      <c r="AN54" s="264"/>
    </row>
    <row r="55" spans="1:40" ht="45" customHeight="1">
      <c r="A55" s="323"/>
      <c r="B55" s="281"/>
      <c r="C55" s="13" t="s">
        <v>136</v>
      </c>
      <c r="D55" s="152"/>
      <c r="E55" s="297"/>
      <c r="F55" s="298"/>
      <c r="G55" s="298"/>
      <c r="H55" s="298"/>
      <c r="I55" s="298"/>
      <c r="J55" s="298"/>
      <c r="K55" s="298"/>
      <c r="L55" s="298"/>
      <c r="M55" s="298"/>
      <c r="N55" s="298"/>
      <c r="O55" s="299"/>
      <c r="P55" s="154"/>
      <c r="Q55" s="303"/>
      <c r="R55" s="304"/>
      <c r="S55" s="304"/>
      <c r="T55" s="304"/>
      <c r="U55" s="304"/>
      <c r="V55" s="304"/>
      <c r="W55" s="304"/>
      <c r="X55" s="304"/>
      <c r="Y55" s="304"/>
      <c r="Z55" s="304"/>
      <c r="AA55" s="305"/>
      <c r="AB55" s="231"/>
      <c r="AC55" s="380"/>
      <c r="AD55" s="381"/>
      <c r="AE55" s="381"/>
      <c r="AF55" s="381"/>
      <c r="AG55" s="381"/>
      <c r="AH55" s="381"/>
      <c r="AI55" s="381"/>
      <c r="AJ55" s="381"/>
      <c r="AK55" s="381"/>
      <c r="AL55" s="381"/>
      <c r="AM55" s="382"/>
    </row>
    <row r="56" spans="1:40" ht="45" customHeight="1" thickBot="1">
      <c r="A56" s="323"/>
      <c r="B56" s="281"/>
      <c r="C56" s="13" t="s">
        <v>41</v>
      </c>
      <c r="D56" s="80"/>
      <c r="E56" s="300"/>
      <c r="F56" s="301"/>
      <c r="G56" s="301"/>
      <c r="H56" s="301"/>
      <c r="I56" s="301"/>
      <c r="J56" s="301"/>
      <c r="K56" s="301"/>
      <c r="L56" s="301"/>
      <c r="M56" s="301"/>
      <c r="N56" s="301"/>
      <c r="O56" s="302"/>
      <c r="P56" s="82"/>
      <c r="Q56" s="306"/>
      <c r="R56" s="307"/>
      <c r="S56" s="307"/>
      <c r="T56" s="307"/>
      <c r="U56" s="307"/>
      <c r="V56" s="307"/>
      <c r="W56" s="307"/>
      <c r="X56" s="307"/>
      <c r="Y56" s="307"/>
      <c r="Z56" s="307"/>
      <c r="AA56" s="308"/>
      <c r="AB56" s="112"/>
      <c r="AC56" s="384"/>
      <c r="AD56" s="385"/>
      <c r="AE56" s="385"/>
      <c r="AF56" s="385"/>
      <c r="AG56" s="385"/>
      <c r="AH56" s="385"/>
      <c r="AI56" s="385"/>
      <c r="AJ56" s="385"/>
      <c r="AK56" s="385"/>
      <c r="AL56" s="385"/>
      <c r="AM56" s="386"/>
    </row>
    <row r="57" spans="1:40" ht="45" customHeight="1">
      <c r="A57" s="323"/>
      <c r="B57" s="286" t="s">
        <v>48</v>
      </c>
      <c r="C57" s="18" t="s">
        <v>40</v>
      </c>
      <c r="D57" s="92"/>
      <c r="E57" s="287">
        <v>86400000</v>
      </c>
      <c r="F57" s="288"/>
      <c r="G57" s="288"/>
      <c r="H57" s="288"/>
      <c r="I57" s="288"/>
      <c r="J57" s="288"/>
      <c r="K57" s="288"/>
      <c r="L57" s="288"/>
      <c r="M57" s="288"/>
      <c r="N57" s="289"/>
      <c r="O57" s="94"/>
      <c r="P57" s="95"/>
      <c r="Q57" s="293">
        <v>42000000</v>
      </c>
      <c r="R57" s="294"/>
      <c r="S57" s="294"/>
      <c r="T57" s="294"/>
      <c r="U57" s="294"/>
      <c r="V57" s="294"/>
      <c r="W57" s="294"/>
      <c r="X57" s="294"/>
      <c r="Y57" s="294"/>
      <c r="Z57" s="294"/>
      <c r="AA57" s="295"/>
      <c r="AB57" s="115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10"/>
    </row>
    <row r="58" spans="1:40" ht="45" customHeight="1">
      <c r="A58" s="323"/>
      <c r="B58" s="286"/>
      <c r="C58" s="18" t="s">
        <v>56</v>
      </c>
      <c r="D58" s="63"/>
      <c r="E58" s="290"/>
      <c r="F58" s="291"/>
      <c r="G58" s="291"/>
      <c r="H58" s="291"/>
      <c r="I58" s="291"/>
      <c r="J58" s="291"/>
      <c r="K58" s="291"/>
      <c r="L58" s="291"/>
      <c r="M58" s="291"/>
      <c r="N58" s="292"/>
      <c r="O58" s="65"/>
      <c r="P58" s="72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6"/>
      <c r="AB58" s="25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10"/>
    </row>
    <row r="59" spans="1:40" ht="45" customHeight="1">
      <c r="A59" s="323"/>
      <c r="B59" s="244" t="s">
        <v>83</v>
      </c>
      <c r="C59" s="18" t="s">
        <v>84</v>
      </c>
      <c r="D59" s="63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5"/>
      <c r="P59" s="72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6"/>
      <c r="AB59" s="108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10"/>
    </row>
    <row r="60" spans="1:40" ht="45" customHeight="1">
      <c r="A60" s="323"/>
      <c r="B60" s="220" t="s">
        <v>49</v>
      </c>
      <c r="C60" s="216" t="s">
        <v>63</v>
      </c>
      <c r="D60" s="63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5"/>
      <c r="P60" s="72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6"/>
      <c r="AB60" s="108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10"/>
    </row>
    <row r="61" spans="1:40" ht="45" customHeight="1">
      <c r="A61" s="323"/>
      <c r="B61" s="286" t="s">
        <v>85</v>
      </c>
      <c r="C61" s="13" t="s">
        <v>86</v>
      </c>
      <c r="D61" s="63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5"/>
      <c r="P61" s="72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6"/>
      <c r="AB61" s="108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</row>
    <row r="62" spans="1:40" ht="45" customHeight="1">
      <c r="A62" s="323"/>
      <c r="B62" s="286"/>
      <c r="C62" s="13" t="s">
        <v>87</v>
      </c>
      <c r="D62" s="63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5"/>
      <c r="P62" s="72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6"/>
      <c r="AB62" s="108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</row>
    <row r="63" spans="1:40" ht="45" customHeight="1">
      <c r="A63" s="323"/>
      <c r="B63" s="244" t="s">
        <v>88</v>
      </c>
      <c r="C63" s="13" t="s">
        <v>89</v>
      </c>
      <c r="D63" s="63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5"/>
      <c r="P63" s="72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6"/>
      <c r="AB63" s="108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</row>
    <row r="64" spans="1:40" ht="45" customHeight="1">
      <c r="A64" s="323"/>
      <c r="B64" s="244" t="s">
        <v>90</v>
      </c>
      <c r="C64" s="13" t="s">
        <v>91</v>
      </c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5"/>
      <c r="P64" s="72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6"/>
      <c r="AB64" s="108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</row>
    <row r="65" spans="1:40" ht="45" customHeight="1">
      <c r="A65" s="323"/>
      <c r="B65" s="245" t="s">
        <v>153</v>
      </c>
      <c r="C65" s="254" t="s">
        <v>153</v>
      </c>
      <c r="D65" s="152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153"/>
      <c r="P65" s="154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6"/>
      <c r="AB65" s="231"/>
      <c r="AC65" s="418">
        <v>100000000</v>
      </c>
      <c r="AD65" s="396"/>
      <c r="AE65" s="255"/>
      <c r="AF65" s="255"/>
      <c r="AG65" s="255"/>
      <c r="AH65" s="255"/>
      <c r="AI65" s="255"/>
      <c r="AJ65" s="255"/>
      <c r="AK65" s="255"/>
      <c r="AL65" s="255"/>
      <c r="AM65" s="256"/>
    </row>
    <row r="66" spans="1:40" ht="45" customHeight="1" thickBot="1">
      <c r="A66" s="323"/>
      <c r="B66" s="244" t="s">
        <v>62</v>
      </c>
      <c r="C66" s="217" t="s">
        <v>60</v>
      </c>
      <c r="D66" s="80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81"/>
      <c r="P66" s="82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5"/>
      <c r="AB66" s="112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4"/>
    </row>
    <row r="67" spans="1:40" ht="53.25" customHeight="1">
      <c r="A67" s="324" t="s">
        <v>0</v>
      </c>
      <c r="B67" s="242" t="s">
        <v>20</v>
      </c>
      <c r="C67" s="29" t="s">
        <v>47</v>
      </c>
      <c r="D67" s="92"/>
      <c r="E67" s="93"/>
      <c r="F67" s="93"/>
      <c r="G67" s="93"/>
      <c r="H67" s="93"/>
      <c r="I67" s="309">
        <v>47117000</v>
      </c>
      <c r="J67" s="310"/>
      <c r="K67" s="93"/>
      <c r="L67" s="93"/>
      <c r="M67" s="93"/>
      <c r="N67" s="93"/>
      <c r="O67" s="94"/>
      <c r="P67" s="95"/>
      <c r="Q67" s="278">
        <v>85030000</v>
      </c>
      <c r="R67" s="279"/>
      <c r="S67" s="279"/>
      <c r="T67" s="279"/>
      <c r="U67" s="279"/>
      <c r="V67" s="279"/>
      <c r="W67" s="279"/>
      <c r="X67" s="279"/>
      <c r="Y67" s="279"/>
      <c r="Z67" s="279"/>
      <c r="AA67" s="280"/>
      <c r="AB67" s="107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20"/>
    </row>
    <row r="68" spans="1:40" ht="39.75" customHeight="1">
      <c r="A68" s="337"/>
      <c r="B68" s="276" t="s">
        <v>32</v>
      </c>
      <c r="C68" s="18" t="s">
        <v>36</v>
      </c>
      <c r="D68" s="63"/>
      <c r="E68" s="64"/>
      <c r="F68" s="333">
        <v>32000000</v>
      </c>
      <c r="G68" s="333"/>
      <c r="H68" s="333"/>
      <c r="I68" s="333"/>
      <c r="J68" s="333"/>
      <c r="K68" s="333"/>
      <c r="L68" s="333"/>
      <c r="M68" s="333"/>
      <c r="N68" s="333"/>
      <c r="O68" s="65"/>
      <c r="P68" s="72"/>
      <c r="Q68" s="334">
        <v>88000000</v>
      </c>
      <c r="R68" s="335"/>
      <c r="S68" s="335"/>
      <c r="T68" s="335"/>
      <c r="U68" s="335"/>
      <c r="V68" s="335"/>
      <c r="W68" s="335"/>
      <c r="X68" s="335"/>
      <c r="Y68" s="335"/>
      <c r="Z68" s="335"/>
      <c r="AA68" s="336"/>
      <c r="AB68" s="108"/>
      <c r="AC68" s="325">
        <v>80000000</v>
      </c>
      <c r="AD68" s="326"/>
      <c r="AE68" s="326"/>
      <c r="AF68" s="326"/>
      <c r="AG68" s="326"/>
      <c r="AH68" s="326"/>
      <c r="AI68" s="326"/>
      <c r="AJ68" s="326"/>
      <c r="AK68" s="326"/>
      <c r="AL68" s="326"/>
      <c r="AM68" s="327"/>
    </row>
    <row r="69" spans="1:40" ht="66" customHeight="1">
      <c r="A69" s="337"/>
      <c r="B69" s="277"/>
      <c r="C69" s="18" t="s">
        <v>159</v>
      </c>
      <c r="D69" s="63"/>
      <c r="E69" s="153"/>
      <c r="F69" s="246"/>
      <c r="G69" s="246"/>
      <c r="H69" s="246"/>
      <c r="I69" s="246"/>
      <c r="J69" s="246"/>
      <c r="K69" s="246"/>
      <c r="L69" s="246"/>
      <c r="M69" s="246"/>
      <c r="N69" s="246"/>
      <c r="O69" s="263"/>
      <c r="P69" s="72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6"/>
      <c r="AB69" s="108"/>
      <c r="AC69" s="328"/>
      <c r="AD69" s="329"/>
      <c r="AE69" s="329"/>
      <c r="AF69" s="329"/>
      <c r="AG69" s="329"/>
      <c r="AH69" s="329"/>
      <c r="AI69" s="329"/>
      <c r="AJ69" s="329"/>
      <c r="AK69" s="329"/>
      <c r="AL69" s="329"/>
      <c r="AM69" s="330"/>
      <c r="AN69" s="266"/>
    </row>
    <row r="70" spans="1:40" ht="66" customHeight="1">
      <c r="A70" s="337"/>
      <c r="B70" s="276" t="s">
        <v>1</v>
      </c>
      <c r="C70" s="18" t="s">
        <v>160</v>
      </c>
      <c r="D70" s="63"/>
      <c r="E70" s="153"/>
      <c r="F70" s="246"/>
      <c r="G70" s="246"/>
      <c r="H70" s="246"/>
      <c r="I70" s="246"/>
      <c r="J70" s="246"/>
      <c r="K70" s="246"/>
      <c r="L70" s="246"/>
      <c r="M70" s="246"/>
      <c r="N70" s="246"/>
      <c r="O70" s="263"/>
      <c r="P70" s="72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6"/>
      <c r="AB70" s="108"/>
      <c r="AC70" s="325">
        <v>649210566</v>
      </c>
      <c r="AD70" s="326"/>
      <c r="AE70" s="326"/>
      <c r="AF70" s="326"/>
      <c r="AG70" s="326"/>
      <c r="AH70" s="326"/>
      <c r="AI70" s="326"/>
      <c r="AJ70" s="326"/>
      <c r="AK70" s="326"/>
      <c r="AL70" s="326"/>
      <c r="AM70" s="327"/>
      <c r="AN70" s="266"/>
    </row>
    <row r="71" spans="1:40" ht="66" customHeight="1">
      <c r="A71" s="337"/>
      <c r="B71" s="281"/>
      <c r="C71" s="18" t="s">
        <v>161</v>
      </c>
      <c r="D71" s="63"/>
      <c r="E71" s="153"/>
      <c r="F71" s="246"/>
      <c r="G71" s="246"/>
      <c r="H71" s="246"/>
      <c r="I71" s="246"/>
      <c r="J71" s="246"/>
      <c r="K71" s="246"/>
      <c r="L71" s="246"/>
      <c r="M71" s="246"/>
      <c r="N71" s="246"/>
      <c r="O71" s="263"/>
      <c r="P71" s="72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6"/>
      <c r="AB71" s="108"/>
      <c r="AC71" s="380"/>
      <c r="AD71" s="381"/>
      <c r="AE71" s="381"/>
      <c r="AF71" s="381"/>
      <c r="AG71" s="381"/>
      <c r="AH71" s="381"/>
      <c r="AI71" s="381"/>
      <c r="AJ71" s="381"/>
      <c r="AK71" s="381"/>
      <c r="AL71" s="381"/>
      <c r="AM71" s="413"/>
      <c r="AN71" s="266"/>
    </row>
    <row r="72" spans="1:40" ht="47.25" customHeight="1">
      <c r="A72" s="337"/>
      <c r="B72" s="281"/>
      <c r="C72" s="18" t="s">
        <v>121</v>
      </c>
      <c r="D72" s="63"/>
      <c r="E72" s="311">
        <v>235834960</v>
      </c>
      <c r="F72" s="312"/>
      <c r="G72" s="312"/>
      <c r="H72" s="312"/>
      <c r="I72" s="312"/>
      <c r="J72" s="312"/>
      <c r="K72" s="312"/>
      <c r="L72" s="312"/>
      <c r="M72" s="312"/>
      <c r="N72" s="312"/>
      <c r="O72" s="313"/>
      <c r="P72" s="72"/>
      <c r="Q72" s="311">
        <v>596100514</v>
      </c>
      <c r="R72" s="312"/>
      <c r="S72" s="312"/>
      <c r="T72" s="312"/>
      <c r="U72" s="312"/>
      <c r="V72" s="312"/>
      <c r="W72" s="312"/>
      <c r="X72" s="312"/>
      <c r="Y72" s="312"/>
      <c r="Z72" s="312"/>
      <c r="AA72" s="320"/>
      <c r="AB72" s="108"/>
      <c r="AC72" s="380"/>
      <c r="AD72" s="381"/>
      <c r="AE72" s="381"/>
      <c r="AF72" s="381"/>
      <c r="AG72" s="381"/>
      <c r="AH72" s="381"/>
      <c r="AI72" s="381"/>
      <c r="AJ72" s="381"/>
      <c r="AK72" s="381"/>
      <c r="AL72" s="381"/>
      <c r="AM72" s="413"/>
      <c r="AN72" s="266"/>
    </row>
    <row r="73" spans="1:40" ht="44.25" customHeight="1">
      <c r="A73" s="337"/>
      <c r="B73" s="281"/>
      <c r="C73" s="219" t="s">
        <v>38</v>
      </c>
      <c r="D73" s="63"/>
      <c r="E73" s="314"/>
      <c r="F73" s="315"/>
      <c r="G73" s="315"/>
      <c r="H73" s="315"/>
      <c r="I73" s="315"/>
      <c r="J73" s="315"/>
      <c r="K73" s="315"/>
      <c r="L73" s="315"/>
      <c r="M73" s="315"/>
      <c r="N73" s="315"/>
      <c r="O73" s="316"/>
      <c r="P73" s="72"/>
      <c r="Q73" s="314"/>
      <c r="R73" s="315"/>
      <c r="S73" s="315"/>
      <c r="T73" s="315"/>
      <c r="U73" s="315"/>
      <c r="V73" s="315"/>
      <c r="W73" s="315"/>
      <c r="X73" s="315"/>
      <c r="Y73" s="315"/>
      <c r="Z73" s="315"/>
      <c r="AA73" s="321"/>
      <c r="AB73" s="108"/>
      <c r="AC73" s="380"/>
      <c r="AD73" s="381"/>
      <c r="AE73" s="381"/>
      <c r="AF73" s="381"/>
      <c r="AG73" s="381"/>
      <c r="AH73" s="381"/>
      <c r="AI73" s="381"/>
      <c r="AJ73" s="381"/>
      <c r="AK73" s="381"/>
      <c r="AL73" s="381"/>
      <c r="AM73" s="413"/>
      <c r="AN73" s="266"/>
    </row>
    <row r="74" spans="1:40" ht="21.95" customHeight="1">
      <c r="A74" s="337"/>
      <c r="B74" s="281"/>
      <c r="C74" s="34" t="s">
        <v>115</v>
      </c>
      <c r="D74" s="63"/>
      <c r="E74" s="314"/>
      <c r="F74" s="315"/>
      <c r="G74" s="315"/>
      <c r="H74" s="315"/>
      <c r="I74" s="315"/>
      <c r="J74" s="315"/>
      <c r="K74" s="315"/>
      <c r="L74" s="315"/>
      <c r="M74" s="315"/>
      <c r="N74" s="315"/>
      <c r="O74" s="316"/>
      <c r="P74" s="72"/>
      <c r="Q74" s="314"/>
      <c r="R74" s="315"/>
      <c r="S74" s="315"/>
      <c r="T74" s="315"/>
      <c r="U74" s="315"/>
      <c r="V74" s="315"/>
      <c r="W74" s="315"/>
      <c r="X74" s="315"/>
      <c r="Y74" s="315"/>
      <c r="Z74" s="315"/>
      <c r="AA74" s="321"/>
      <c r="AB74" s="108"/>
      <c r="AC74" s="380"/>
      <c r="AD74" s="381"/>
      <c r="AE74" s="381"/>
      <c r="AF74" s="381"/>
      <c r="AG74" s="381"/>
      <c r="AH74" s="381"/>
      <c r="AI74" s="381"/>
      <c r="AJ74" s="381"/>
      <c r="AK74" s="381"/>
      <c r="AL74" s="381"/>
      <c r="AM74" s="413"/>
      <c r="AN74" s="266"/>
    </row>
    <row r="75" spans="1:40" ht="36" customHeight="1">
      <c r="A75" s="337"/>
      <c r="B75" s="281"/>
      <c r="C75" s="34" t="s">
        <v>70</v>
      </c>
      <c r="D75" s="63"/>
      <c r="E75" s="314"/>
      <c r="F75" s="315"/>
      <c r="G75" s="315"/>
      <c r="H75" s="315"/>
      <c r="I75" s="315"/>
      <c r="J75" s="315"/>
      <c r="K75" s="315"/>
      <c r="L75" s="315"/>
      <c r="M75" s="315"/>
      <c r="N75" s="315"/>
      <c r="O75" s="316"/>
      <c r="P75" s="72"/>
      <c r="Q75" s="314"/>
      <c r="R75" s="315"/>
      <c r="S75" s="315"/>
      <c r="T75" s="315"/>
      <c r="U75" s="315"/>
      <c r="V75" s="315"/>
      <c r="W75" s="315"/>
      <c r="X75" s="315"/>
      <c r="Y75" s="315"/>
      <c r="Z75" s="315"/>
      <c r="AA75" s="321"/>
      <c r="AB75" s="108"/>
      <c r="AC75" s="380"/>
      <c r="AD75" s="381"/>
      <c r="AE75" s="381"/>
      <c r="AF75" s="381"/>
      <c r="AG75" s="381"/>
      <c r="AH75" s="381"/>
      <c r="AI75" s="381"/>
      <c r="AJ75" s="381"/>
      <c r="AK75" s="381"/>
      <c r="AL75" s="381"/>
      <c r="AM75" s="413"/>
      <c r="AN75" s="266"/>
    </row>
    <row r="76" spans="1:40" ht="46.5" customHeight="1">
      <c r="A76" s="337"/>
      <c r="B76" s="281"/>
      <c r="C76" s="34" t="s">
        <v>114</v>
      </c>
      <c r="D76" s="63"/>
      <c r="E76" s="314"/>
      <c r="F76" s="315"/>
      <c r="G76" s="315"/>
      <c r="H76" s="315"/>
      <c r="I76" s="315"/>
      <c r="J76" s="315"/>
      <c r="K76" s="315"/>
      <c r="L76" s="315"/>
      <c r="M76" s="315"/>
      <c r="N76" s="315"/>
      <c r="O76" s="316"/>
      <c r="P76" s="72"/>
      <c r="Q76" s="314"/>
      <c r="R76" s="315"/>
      <c r="S76" s="315"/>
      <c r="T76" s="315"/>
      <c r="U76" s="315"/>
      <c r="V76" s="315"/>
      <c r="W76" s="315"/>
      <c r="X76" s="315"/>
      <c r="Y76" s="315"/>
      <c r="Z76" s="315"/>
      <c r="AA76" s="321"/>
      <c r="AB76" s="108"/>
      <c r="AC76" s="380"/>
      <c r="AD76" s="381"/>
      <c r="AE76" s="381"/>
      <c r="AF76" s="381"/>
      <c r="AG76" s="381"/>
      <c r="AH76" s="381"/>
      <c r="AI76" s="381"/>
      <c r="AJ76" s="381"/>
      <c r="AK76" s="381"/>
      <c r="AL76" s="381"/>
      <c r="AM76" s="413"/>
      <c r="AN76" s="266"/>
    </row>
    <row r="77" spans="1:40" ht="39" customHeight="1">
      <c r="A77" s="337"/>
      <c r="B77" s="281"/>
      <c r="C77" s="34" t="s">
        <v>122</v>
      </c>
      <c r="D77" s="63"/>
      <c r="E77" s="314"/>
      <c r="F77" s="315"/>
      <c r="G77" s="315"/>
      <c r="H77" s="315"/>
      <c r="I77" s="315"/>
      <c r="J77" s="315"/>
      <c r="K77" s="315"/>
      <c r="L77" s="315"/>
      <c r="M77" s="315"/>
      <c r="N77" s="315"/>
      <c r="O77" s="316"/>
      <c r="P77" s="72"/>
      <c r="Q77" s="314"/>
      <c r="R77" s="315"/>
      <c r="S77" s="315"/>
      <c r="T77" s="315"/>
      <c r="U77" s="315"/>
      <c r="V77" s="315"/>
      <c r="W77" s="315"/>
      <c r="X77" s="315"/>
      <c r="Y77" s="315"/>
      <c r="Z77" s="315"/>
      <c r="AA77" s="321"/>
      <c r="AB77" s="108"/>
      <c r="AC77" s="380"/>
      <c r="AD77" s="381"/>
      <c r="AE77" s="381"/>
      <c r="AF77" s="381"/>
      <c r="AG77" s="381"/>
      <c r="AH77" s="381"/>
      <c r="AI77" s="381"/>
      <c r="AJ77" s="381"/>
      <c r="AK77" s="381"/>
      <c r="AL77" s="381"/>
      <c r="AM77" s="413"/>
      <c r="AN77" s="266"/>
    </row>
    <row r="78" spans="1:40" ht="37.5" customHeight="1">
      <c r="A78" s="337"/>
      <c r="B78" s="281"/>
      <c r="C78" s="34" t="s">
        <v>129</v>
      </c>
      <c r="D78" s="63"/>
      <c r="E78" s="317"/>
      <c r="F78" s="318"/>
      <c r="G78" s="318"/>
      <c r="H78" s="318"/>
      <c r="I78" s="318"/>
      <c r="J78" s="318"/>
      <c r="K78" s="318"/>
      <c r="L78" s="318"/>
      <c r="M78" s="318"/>
      <c r="N78" s="318"/>
      <c r="O78" s="319"/>
      <c r="P78" s="72"/>
      <c r="Q78" s="314"/>
      <c r="R78" s="315"/>
      <c r="S78" s="315"/>
      <c r="T78" s="315"/>
      <c r="U78" s="315"/>
      <c r="V78" s="315"/>
      <c r="W78" s="315"/>
      <c r="X78" s="315"/>
      <c r="Y78" s="315"/>
      <c r="Z78" s="315"/>
      <c r="AA78" s="321"/>
      <c r="AB78" s="108"/>
      <c r="AC78" s="380"/>
      <c r="AD78" s="381"/>
      <c r="AE78" s="381"/>
      <c r="AF78" s="381"/>
      <c r="AG78" s="381"/>
      <c r="AH78" s="381"/>
      <c r="AI78" s="381"/>
      <c r="AJ78" s="381"/>
      <c r="AK78" s="381"/>
      <c r="AL78" s="381"/>
      <c r="AM78" s="413"/>
      <c r="AN78" s="266"/>
    </row>
    <row r="79" spans="1:40" ht="37.5" customHeight="1">
      <c r="A79" s="337"/>
      <c r="B79" s="281"/>
      <c r="C79" s="34" t="s">
        <v>133</v>
      </c>
      <c r="D79" s="63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263"/>
      <c r="P79" s="72"/>
      <c r="Q79" s="317"/>
      <c r="R79" s="318"/>
      <c r="S79" s="318"/>
      <c r="T79" s="318"/>
      <c r="U79" s="318"/>
      <c r="V79" s="318"/>
      <c r="W79" s="318"/>
      <c r="X79" s="318"/>
      <c r="Y79" s="318"/>
      <c r="Z79" s="318"/>
      <c r="AA79" s="322"/>
      <c r="AB79" s="108"/>
      <c r="AC79" s="380"/>
      <c r="AD79" s="381"/>
      <c r="AE79" s="381"/>
      <c r="AF79" s="381"/>
      <c r="AG79" s="381"/>
      <c r="AH79" s="381"/>
      <c r="AI79" s="381"/>
      <c r="AJ79" s="381"/>
      <c r="AK79" s="381"/>
      <c r="AL79" s="381"/>
      <c r="AM79" s="413"/>
      <c r="AN79" s="266"/>
    </row>
    <row r="80" spans="1:40" ht="58.5" customHeight="1">
      <c r="A80" s="337"/>
      <c r="B80" s="281"/>
      <c r="C80" s="34" t="s">
        <v>156</v>
      </c>
      <c r="D80" s="63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263"/>
      <c r="P80" s="72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7"/>
      <c r="AB80" s="108"/>
      <c r="AC80" s="380"/>
      <c r="AD80" s="381"/>
      <c r="AE80" s="381"/>
      <c r="AF80" s="381"/>
      <c r="AG80" s="381"/>
      <c r="AH80" s="381"/>
      <c r="AI80" s="381"/>
      <c r="AJ80" s="381"/>
      <c r="AK80" s="381"/>
      <c r="AL80" s="381"/>
      <c r="AM80" s="413"/>
      <c r="AN80" s="266"/>
    </row>
    <row r="81" spans="1:42" ht="45">
      <c r="A81" s="337"/>
      <c r="B81" s="281"/>
      <c r="C81" s="34" t="s">
        <v>165</v>
      </c>
      <c r="D81" s="63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263"/>
      <c r="P81" s="72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7"/>
      <c r="AB81" s="108"/>
      <c r="AC81" s="380"/>
      <c r="AD81" s="381"/>
      <c r="AE81" s="381"/>
      <c r="AF81" s="381"/>
      <c r="AG81" s="381"/>
      <c r="AH81" s="381"/>
      <c r="AI81" s="381"/>
      <c r="AJ81" s="381"/>
      <c r="AK81" s="381"/>
      <c r="AL81" s="381"/>
      <c r="AM81" s="413"/>
    </row>
    <row r="82" spans="1:42" ht="45">
      <c r="A82" s="337"/>
      <c r="B82" s="277"/>
      <c r="C82" s="34" t="s">
        <v>166</v>
      </c>
      <c r="D82" s="63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263"/>
      <c r="P82" s="72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7"/>
      <c r="AB82" s="108"/>
      <c r="AC82" s="328"/>
      <c r="AD82" s="329"/>
      <c r="AE82" s="329"/>
      <c r="AF82" s="329"/>
      <c r="AG82" s="329"/>
      <c r="AH82" s="329"/>
      <c r="AI82" s="329"/>
      <c r="AJ82" s="329"/>
      <c r="AK82" s="329"/>
      <c r="AL82" s="329"/>
      <c r="AM82" s="330"/>
    </row>
    <row r="83" spans="1:42" ht="31.5" customHeight="1" thickBot="1">
      <c r="A83" s="337"/>
      <c r="B83" s="244" t="s">
        <v>50</v>
      </c>
      <c r="C83" s="34" t="s">
        <v>39</v>
      </c>
      <c r="D83" s="63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5"/>
      <c r="P83" s="72"/>
      <c r="Q83" s="183"/>
      <c r="R83" s="183"/>
      <c r="S83" s="183"/>
      <c r="T83" s="183"/>
      <c r="U83" s="183"/>
      <c r="V83" s="178"/>
      <c r="W83" s="178"/>
      <c r="X83" s="178"/>
      <c r="Y83" s="178"/>
      <c r="Z83" s="178"/>
      <c r="AA83" s="179"/>
      <c r="AB83" s="108"/>
      <c r="AC83" s="113"/>
      <c r="AD83" s="113"/>
      <c r="AE83" s="113"/>
      <c r="AF83" s="113"/>
      <c r="AG83" s="113"/>
      <c r="AH83" s="113"/>
      <c r="AI83" s="282">
        <v>99483296</v>
      </c>
      <c r="AJ83" s="282"/>
      <c r="AK83" s="282"/>
      <c r="AL83" s="282"/>
      <c r="AM83" s="283"/>
    </row>
    <row r="84" spans="1:42" ht="15.75" thickBot="1">
      <c r="A84" s="337"/>
      <c r="B84" s="276" t="s">
        <v>24</v>
      </c>
      <c r="C84" s="43" t="s">
        <v>37</v>
      </c>
      <c r="D84" s="80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5"/>
      <c r="P84" s="154"/>
      <c r="Q84" s="284">
        <v>425049424</v>
      </c>
      <c r="R84" s="284"/>
      <c r="S84" s="284"/>
      <c r="T84" s="284"/>
      <c r="U84" s="284"/>
      <c r="V84" s="284"/>
      <c r="W84" s="284"/>
      <c r="X84" s="284"/>
      <c r="Y84" s="284"/>
      <c r="Z84" s="284"/>
      <c r="AA84" s="285"/>
      <c r="AB84" s="112"/>
      <c r="AC84" s="235"/>
      <c r="AD84" s="236"/>
      <c r="AE84" s="236"/>
      <c r="AF84" s="236"/>
      <c r="AG84" s="236"/>
      <c r="AH84" s="236"/>
      <c r="AI84" s="236"/>
      <c r="AJ84" s="236"/>
      <c r="AK84" s="236"/>
      <c r="AL84" s="236"/>
      <c r="AM84" s="237"/>
    </row>
    <row r="85" spans="1:42" ht="48" customHeight="1" thickBot="1">
      <c r="A85" s="338"/>
      <c r="B85" s="277"/>
      <c r="C85" s="34" t="s">
        <v>134</v>
      </c>
      <c r="D85" s="225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233"/>
      <c r="P85" s="226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259"/>
      <c r="AC85" s="113"/>
      <c r="AD85" s="113"/>
      <c r="AE85" s="113"/>
      <c r="AF85" s="113"/>
      <c r="AG85" s="113"/>
      <c r="AH85" s="331">
        <v>485405255</v>
      </c>
      <c r="AI85" s="282"/>
      <c r="AJ85" s="282"/>
      <c r="AK85" s="282"/>
      <c r="AL85" s="282"/>
      <c r="AM85" s="332"/>
    </row>
    <row r="86" spans="1:42" ht="74.25" customHeight="1">
      <c r="A86" s="324" t="s">
        <v>92</v>
      </c>
      <c r="B86" s="276" t="s">
        <v>58</v>
      </c>
      <c r="C86" s="39" t="s">
        <v>126</v>
      </c>
      <c r="D86" s="92"/>
      <c r="E86" s="339">
        <v>0</v>
      </c>
      <c r="F86" s="294"/>
      <c r="G86" s="294"/>
      <c r="H86" s="294"/>
      <c r="I86" s="294"/>
      <c r="J86" s="294"/>
      <c r="K86" s="294"/>
      <c r="L86" s="294"/>
      <c r="M86" s="294"/>
      <c r="N86" s="294"/>
      <c r="O86" s="340"/>
      <c r="P86" s="226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269"/>
      <c r="AC86" s="341">
        <v>25000000</v>
      </c>
      <c r="AD86" s="342"/>
      <c r="AE86" s="342"/>
      <c r="AF86" s="342"/>
      <c r="AG86" s="342"/>
      <c r="AH86" s="342"/>
      <c r="AI86" s="342"/>
      <c r="AJ86" s="342"/>
      <c r="AK86" s="342"/>
      <c r="AL86" s="342"/>
      <c r="AM86" s="343"/>
      <c r="AN86" s="266"/>
      <c r="AO86" s="265"/>
      <c r="AP86" s="266"/>
    </row>
    <row r="87" spans="1:42" ht="74.25" customHeight="1">
      <c r="A87" s="337"/>
      <c r="B87" s="277"/>
      <c r="C87" s="249" t="s">
        <v>151</v>
      </c>
      <c r="D87" s="225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263"/>
      <c r="P87" s="226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53"/>
      <c r="AB87" s="234"/>
      <c r="AC87" s="344"/>
      <c r="AD87" s="345"/>
      <c r="AE87" s="345"/>
      <c r="AF87" s="345"/>
      <c r="AG87" s="345"/>
      <c r="AH87" s="345"/>
      <c r="AI87" s="345"/>
      <c r="AJ87" s="345"/>
      <c r="AK87" s="345"/>
      <c r="AL87" s="345"/>
      <c r="AM87" s="346"/>
      <c r="AN87" s="266"/>
      <c r="AO87" s="265"/>
      <c r="AP87" s="265"/>
    </row>
    <row r="88" spans="1:42" ht="37.5" customHeight="1" thickBot="1">
      <c r="A88" s="338"/>
      <c r="B88" s="244" t="s">
        <v>100</v>
      </c>
      <c r="C88" s="31" t="s">
        <v>99</v>
      </c>
      <c r="D88" s="80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5"/>
      <c r="P88" s="82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5"/>
      <c r="AB88" s="112"/>
      <c r="AC88" s="347"/>
      <c r="AD88" s="348"/>
      <c r="AE88" s="348"/>
      <c r="AF88" s="348"/>
      <c r="AG88" s="348"/>
      <c r="AH88" s="348"/>
      <c r="AI88" s="348"/>
      <c r="AJ88" s="348"/>
      <c r="AK88" s="348"/>
      <c r="AL88" s="348"/>
      <c r="AM88" s="349"/>
    </row>
    <row r="89" spans="1:42" ht="74.25" customHeight="1" thickBot="1">
      <c r="A89" s="243" t="s">
        <v>101</v>
      </c>
      <c r="B89" s="221" t="s">
        <v>68</v>
      </c>
      <c r="C89" s="44" t="s">
        <v>59</v>
      </c>
      <c r="D89" s="123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5"/>
      <c r="P89" s="82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5"/>
      <c r="AB89" s="127"/>
      <c r="AC89" s="191"/>
      <c r="AD89" s="191"/>
      <c r="AE89" s="191"/>
      <c r="AF89" s="191"/>
      <c r="AG89" s="191"/>
      <c r="AH89" s="191"/>
      <c r="AI89" s="191"/>
      <c r="AJ89" s="191"/>
      <c r="AK89" s="191"/>
      <c r="AL89" s="191"/>
      <c r="AM89" s="192"/>
    </row>
    <row r="90" spans="1:42" ht="58.5" customHeight="1">
      <c r="A90" s="323" t="s">
        <v>102</v>
      </c>
      <c r="B90" s="221" t="s">
        <v>104</v>
      </c>
      <c r="C90" s="169" t="s">
        <v>103</v>
      </c>
      <c r="D90" s="92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4"/>
      <c r="P90" s="95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7"/>
      <c r="AB90" s="270"/>
      <c r="AC90" s="350">
        <v>70000000</v>
      </c>
      <c r="AD90" s="342"/>
      <c r="AE90" s="342"/>
      <c r="AF90" s="342"/>
      <c r="AG90" s="342"/>
      <c r="AH90" s="342"/>
      <c r="AI90" s="342"/>
      <c r="AJ90" s="342"/>
      <c r="AK90" s="342"/>
      <c r="AL90" s="342"/>
      <c r="AM90" s="351"/>
      <c r="AN90" s="267"/>
      <c r="AP90" s="268"/>
    </row>
    <row r="91" spans="1:42" ht="77.25" customHeight="1" thickBot="1">
      <c r="A91" s="323"/>
      <c r="B91" s="221" t="s">
        <v>105</v>
      </c>
      <c r="C91" s="18" t="s">
        <v>61</v>
      </c>
      <c r="D91" s="63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5"/>
      <c r="P91" s="72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9"/>
      <c r="AB91" s="271"/>
      <c r="AC91" s="352"/>
      <c r="AD91" s="345"/>
      <c r="AE91" s="345"/>
      <c r="AF91" s="345"/>
      <c r="AG91" s="345"/>
      <c r="AH91" s="345"/>
      <c r="AI91" s="345"/>
      <c r="AJ91" s="345"/>
      <c r="AK91" s="345"/>
      <c r="AL91" s="345"/>
      <c r="AM91" s="353"/>
      <c r="AN91" s="267"/>
    </row>
    <row r="92" spans="1:42" ht="77.25" customHeight="1">
      <c r="A92" s="324"/>
      <c r="B92" s="232" t="s">
        <v>139</v>
      </c>
      <c r="C92" s="18" t="s">
        <v>138</v>
      </c>
      <c r="D92" s="152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153"/>
      <c r="P92" s="72"/>
      <c r="Q92" s="247"/>
      <c r="R92" s="247"/>
      <c r="S92" s="247"/>
      <c r="T92" s="247"/>
      <c r="U92" s="247"/>
      <c r="V92" s="247"/>
      <c r="W92" s="247"/>
      <c r="X92" s="247"/>
      <c r="Y92" s="247"/>
      <c r="Z92" s="247"/>
      <c r="AA92" s="248"/>
      <c r="AB92" s="270"/>
      <c r="AC92" s="352"/>
      <c r="AD92" s="345"/>
      <c r="AE92" s="345"/>
      <c r="AF92" s="345"/>
      <c r="AG92" s="345"/>
      <c r="AH92" s="345"/>
      <c r="AI92" s="345"/>
      <c r="AJ92" s="345"/>
      <c r="AK92" s="345"/>
      <c r="AL92" s="345"/>
      <c r="AM92" s="353"/>
      <c r="AN92" s="267"/>
    </row>
    <row r="93" spans="1:42" ht="68.25" customHeight="1" thickBot="1">
      <c r="A93" s="324"/>
      <c r="B93" s="232" t="s">
        <v>106</v>
      </c>
      <c r="C93" s="150" t="s">
        <v>107</v>
      </c>
      <c r="D93" s="80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5"/>
      <c r="P93" s="154"/>
      <c r="Q93" s="247"/>
      <c r="R93" s="247"/>
      <c r="S93" s="247"/>
      <c r="T93" s="247"/>
      <c r="U93" s="247"/>
      <c r="V93" s="247"/>
      <c r="W93" s="70"/>
      <c r="X93" s="70"/>
      <c r="Y93" s="70"/>
      <c r="Z93" s="70"/>
      <c r="AA93" s="71"/>
      <c r="AB93" s="272"/>
      <c r="AC93" s="354"/>
      <c r="AD93" s="348"/>
      <c r="AE93" s="348"/>
      <c r="AF93" s="348"/>
      <c r="AG93" s="348"/>
      <c r="AH93" s="348"/>
      <c r="AI93" s="348"/>
      <c r="AJ93" s="348"/>
      <c r="AK93" s="348"/>
      <c r="AL93" s="348"/>
      <c r="AM93" s="355"/>
      <c r="AN93" s="267"/>
    </row>
    <row r="94" spans="1:42" ht="130.5" customHeight="1" thickBot="1">
      <c r="A94" s="229" t="s">
        <v>130</v>
      </c>
      <c r="B94" s="221" t="s">
        <v>146</v>
      </c>
      <c r="C94" s="18" t="s">
        <v>167</v>
      </c>
      <c r="D94" s="80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5"/>
      <c r="P94" s="55"/>
      <c r="Q94" s="68"/>
      <c r="R94" s="68"/>
      <c r="S94" s="68"/>
      <c r="T94" s="68"/>
      <c r="U94" s="68"/>
      <c r="V94" s="68"/>
      <c r="W94" s="279">
        <v>708000000</v>
      </c>
      <c r="X94" s="279"/>
      <c r="Y94" s="279"/>
      <c r="Z94" s="279"/>
      <c r="AA94" s="280"/>
      <c r="AB94" s="109"/>
      <c r="AC94" s="344">
        <v>380000000</v>
      </c>
      <c r="AD94" s="345"/>
      <c r="AE94" s="345"/>
      <c r="AF94" s="345"/>
      <c r="AG94" s="345"/>
      <c r="AH94" s="345"/>
      <c r="AI94" s="345"/>
      <c r="AJ94" s="345"/>
      <c r="AK94" s="345"/>
      <c r="AL94" s="345"/>
      <c r="AM94" s="345"/>
    </row>
    <row r="96" spans="1:42" ht="21">
      <c r="P96" s="241"/>
      <c r="Q96" s="241"/>
      <c r="R96" s="241"/>
      <c r="S96" s="241"/>
      <c r="T96" s="241"/>
      <c r="U96" s="241"/>
      <c r="V96" s="241"/>
      <c r="W96" s="241"/>
      <c r="X96" s="241"/>
      <c r="Y96" s="241"/>
      <c r="Z96" s="241"/>
      <c r="AA96" s="241"/>
      <c r="AI96" s="37"/>
      <c r="AJ96" s="37"/>
      <c r="AK96" s="37"/>
      <c r="AL96" s="37"/>
      <c r="AM96" s="37"/>
    </row>
    <row r="97" spans="3:39">
      <c r="R97" s="414"/>
      <c r="S97" s="414"/>
      <c r="T97" s="414"/>
    </row>
    <row r="98" spans="3:39">
      <c r="AI98" s="241"/>
      <c r="AJ98" s="241"/>
      <c r="AK98" s="241"/>
      <c r="AL98" s="241"/>
      <c r="AM98" s="241"/>
    </row>
    <row r="99" spans="3:39">
      <c r="C99" s="3"/>
      <c r="P99" s="241"/>
      <c r="Q99" s="241"/>
      <c r="R99" s="241"/>
      <c r="S99" s="241"/>
      <c r="T99" s="241"/>
      <c r="U99" s="241"/>
      <c r="V99" s="241"/>
      <c r="W99" s="241"/>
      <c r="X99" s="241"/>
      <c r="Y99" s="241"/>
      <c r="Z99" s="241"/>
      <c r="AA99" s="241"/>
    </row>
  </sheetData>
  <mergeCells count="70">
    <mergeCell ref="AC94:AM94"/>
    <mergeCell ref="R97:T97"/>
    <mergeCell ref="A67:A85"/>
    <mergeCell ref="E3:N5"/>
    <mergeCell ref="A9:A23"/>
    <mergeCell ref="B9:B22"/>
    <mergeCell ref="Q9:AA22"/>
    <mergeCell ref="AB9:AM22"/>
    <mergeCell ref="A24:A26"/>
    <mergeCell ref="A27:A28"/>
    <mergeCell ref="B27:B28"/>
    <mergeCell ref="Q3:Z5"/>
    <mergeCell ref="AC41:AM43"/>
    <mergeCell ref="AC65:AD65"/>
    <mergeCell ref="A1:A2"/>
    <mergeCell ref="B1:B2"/>
    <mergeCell ref="C1:C2"/>
    <mergeCell ref="D1:O1"/>
    <mergeCell ref="A3:A8"/>
    <mergeCell ref="B3:B8"/>
    <mergeCell ref="P1:AA1"/>
    <mergeCell ref="AB1:AM1"/>
    <mergeCell ref="AB24:AM26"/>
    <mergeCell ref="K10:N22"/>
    <mergeCell ref="H28:J28"/>
    <mergeCell ref="P28:AA28"/>
    <mergeCell ref="AB27:AM28"/>
    <mergeCell ref="AB3:AM8"/>
    <mergeCell ref="AC44:AM45"/>
    <mergeCell ref="A29:A66"/>
    <mergeCell ref="B29:B40"/>
    <mergeCell ref="D29:N40"/>
    <mergeCell ref="Q29:AA40"/>
    <mergeCell ref="B41:B43"/>
    <mergeCell ref="E41:N43"/>
    <mergeCell ref="Q41:AA41"/>
    <mergeCell ref="AC29:AM40"/>
    <mergeCell ref="AC46:AM56"/>
    <mergeCell ref="B44:B45"/>
    <mergeCell ref="E44:N45"/>
    <mergeCell ref="Q44:AA44"/>
    <mergeCell ref="Q72:AA79"/>
    <mergeCell ref="A90:A93"/>
    <mergeCell ref="AC68:AM69"/>
    <mergeCell ref="B68:B69"/>
    <mergeCell ref="AH85:AM85"/>
    <mergeCell ref="F68:N68"/>
    <mergeCell ref="Q68:AA68"/>
    <mergeCell ref="A86:A88"/>
    <mergeCell ref="E86:O86"/>
    <mergeCell ref="AC86:AM88"/>
    <mergeCell ref="B86:B87"/>
    <mergeCell ref="AC90:AM93"/>
    <mergeCell ref="AC70:AM82"/>
    <mergeCell ref="B25:B26"/>
    <mergeCell ref="Q67:AA67"/>
    <mergeCell ref="B46:B56"/>
    <mergeCell ref="W94:AA94"/>
    <mergeCell ref="AI83:AM83"/>
    <mergeCell ref="Q84:AA84"/>
    <mergeCell ref="B61:B62"/>
    <mergeCell ref="B57:B58"/>
    <mergeCell ref="E57:N58"/>
    <mergeCell ref="Q57:AA57"/>
    <mergeCell ref="E46:O56"/>
    <mergeCell ref="Q46:AA56"/>
    <mergeCell ref="I67:J67"/>
    <mergeCell ref="B70:B82"/>
    <mergeCell ref="B84:B85"/>
    <mergeCell ref="E72:O7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8"/>
  <sheetViews>
    <sheetView zoomScale="60" zoomScaleNormal="60" workbookViewId="0">
      <pane xSplit="14010" ySplit="690" topLeftCell="H1" activePane="bottomLeft"/>
      <selection sqref="A1:A1048576"/>
      <selection pane="topRight" activeCell="AN2" sqref="AA1:AN1048576"/>
      <selection pane="bottomLeft" activeCell="B51" sqref="B51:B52"/>
      <selection pane="bottomRight" activeCell="C8" sqref="C8"/>
    </sheetView>
  </sheetViews>
  <sheetFormatPr baseColWidth="10" defaultColWidth="11.42578125" defaultRowHeight="15"/>
  <cols>
    <col min="1" max="1" width="32.5703125" style="4" customWidth="1"/>
    <col min="2" max="2" width="39.42578125" style="4" customWidth="1"/>
    <col min="3" max="3" width="143.7109375" style="4" customWidth="1"/>
    <col min="4" max="5" width="6.5703125" style="3" customWidth="1"/>
    <col min="6" max="6" width="6.85546875" style="3" customWidth="1"/>
    <col min="7" max="7" width="7.140625" style="3" customWidth="1"/>
    <col min="8" max="8" width="9.85546875" style="3" customWidth="1"/>
    <col min="9" max="9" width="6.28515625" style="3" customWidth="1"/>
    <col min="10" max="10" width="10.140625" style="3" customWidth="1"/>
    <col min="11" max="11" width="7" style="3" customWidth="1"/>
    <col min="12" max="12" width="6.5703125" style="3" customWidth="1"/>
    <col min="13" max="14" width="8.140625" style="3" customWidth="1"/>
    <col min="15" max="21" width="6.140625" style="3" customWidth="1"/>
    <col min="22" max="22" width="10.7109375" style="3" customWidth="1"/>
    <col min="23" max="25" width="6.140625" style="3" customWidth="1"/>
    <col min="26" max="26" width="9.7109375" style="3" customWidth="1"/>
    <col min="27" max="27" width="6.140625" style="3" customWidth="1"/>
    <col min="28" max="29" width="6.5703125" style="3" customWidth="1"/>
    <col min="30" max="30" width="6.85546875" style="3" customWidth="1"/>
    <col min="31" max="31" width="6.28515625" style="3" customWidth="1"/>
    <col min="32" max="32" width="7" style="3" customWidth="1"/>
    <col min="33" max="33" width="6.28515625" style="3" customWidth="1"/>
    <col min="34" max="34" width="5.5703125" style="3" customWidth="1"/>
    <col min="35" max="35" width="7" style="3" customWidth="1"/>
    <col min="36" max="36" width="6.5703125" style="3" customWidth="1"/>
    <col min="37" max="37" width="6.28515625" style="3" customWidth="1"/>
    <col min="38" max="38" width="11.140625" style="3" customWidth="1"/>
    <col min="39" max="51" width="6.140625" style="3" customWidth="1"/>
    <col min="52" max="52" width="7.85546875" style="3" customWidth="1"/>
    <col min="53" max="53" width="6.5703125" style="3" customWidth="1"/>
    <col min="54" max="54" width="6.85546875" style="3" customWidth="1"/>
    <col min="55" max="55" width="6.28515625" style="3" customWidth="1"/>
    <col min="56" max="56" width="7" style="3" customWidth="1"/>
    <col min="57" max="57" width="6.28515625" style="3" customWidth="1"/>
    <col min="58" max="58" width="5.5703125" style="3" customWidth="1"/>
    <col min="59" max="59" width="7" style="3" customWidth="1"/>
    <col min="60" max="60" width="6.5703125" style="3" customWidth="1"/>
    <col min="61" max="61" width="6.28515625" style="3" customWidth="1"/>
    <col min="62" max="62" width="7.7109375" style="3" customWidth="1"/>
    <col min="63" max="74" width="8.28515625" style="3" customWidth="1"/>
    <col min="75" max="75" width="8.42578125" style="3" customWidth="1"/>
    <col min="76" max="77" width="6.5703125" style="3" customWidth="1"/>
    <col min="78" max="78" width="6.85546875" style="3" customWidth="1"/>
    <col min="79" max="79" width="6.28515625" style="3" customWidth="1"/>
    <col min="80" max="80" width="7" style="3" customWidth="1"/>
    <col min="81" max="81" width="16.85546875" style="3" customWidth="1"/>
    <col min="82" max="82" width="15.140625" style="3" customWidth="1"/>
    <col min="83" max="83" width="7" style="3" customWidth="1"/>
    <col min="84" max="84" width="15.28515625" style="3" customWidth="1"/>
    <col min="85" max="85" width="6.28515625" style="3" customWidth="1"/>
    <col min="86" max="86" width="7" style="3" customWidth="1"/>
    <col min="87" max="87" width="15" style="3" customWidth="1"/>
    <col min="88" max="89" width="6.5703125" style="3" bestFit="1" customWidth="1"/>
    <col min="90" max="90" width="6.85546875" style="3" bestFit="1" customWidth="1"/>
    <col min="91" max="91" width="6.28515625" style="3" bestFit="1" customWidth="1"/>
    <col min="92" max="92" width="7" style="3" bestFit="1" customWidth="1"/>
    <col min="93" max="93" width="16.7109375" style="3" customWidth="1"/>
    <col min="94" max="94" width="5.5703125" style="3" bestFit="1" customWidth="1"/>
    <col min="95" max="95" width="7" style="3" bestFit="1" customWidth="1"/>
    <col min="96" max="96" width="15.28515625" style="3" bestFit="1" customWidth="1"/>
    <col min="97" max="97" width="6.28515625" style="3" bestFit="1" customWidth="1"/>
    <col min="98" max="98" width="7" style="3" bestFit="1" customWidth="1"/>
    <col min="99" max="99" width="6.140625" style="3" bestFit="1" customWidth="1"/>
    <col min="100" max="100" width="16.28515625" style="3" hidden="1" customWidth="1"/>
    <col min="101" max="16384" width="11.42578125" style="3"/>
  </cols>
  <sheetData>
    <row r="1" spans="1:100" ht="21.95" customHeight="1" thickBot="1">
      <c r="A1" s="597" t="s">
        <v>18</v>
      </c>
      <c r="B1" s="597" t="s">
        <v>64</v>
      </c>
      <c r="C1" s="407" t="s">
        <v>43</v>
      </c>
      <c r="D1" s="587" t="s">
        <v>111</v>
      </c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9"/>
      <c r="P1" s="409" t="s">
        <v>15</v>
      </c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1"/>
      <c r="AB1" s="590" t="s">
        <v>110</v>
      </c>
      <c r="AC1" s="392"/>
      <c r="AD1" s="392"/>
      <c r="AE1" s="392"/>
      <c r="AF1" s="392"/>
      <c r="AG1" s="392"/>
      <c r="AH1" s="392"/>
      <c r="AI1" s="392"/>
      <c r="AJ1" s="392"/>
      <c r="AK1" s="392"/>
      <c r="AL1" s="392"/>
      <c r="AM1" s="591"/>
      <c r="AN1" s="391" t="s">
        <v>21</v>
      </c>
      <c r="AO1" s="392"/>
      <c r="AP1" s="392"/>
      <c r="AQ1" s="392"/>
      <c r="AR1" s="392"/>
      <c r="AS1" s="392"/>
      <c r="AT1" s="392"/>
      <c r="AU1" s="392"/>
      <c r="AV1" s="392"/>
      <c r="AW1" s="392"/>
      <c r="AX1" s="392"/>
      <c r="AY1" s="392"/>
      <c r="AZ1" s="592" t="s">
        <v>109</v>
      </c>
      <c r="BA1" s="592"/>
      <c r="BB1" s="592"/>
      <c r="BC1" s="592"/>
      <c r="BD1" s="592"/>
      <c r="BE1" s="592"/>
      <c r="BF1" s="592"/>
      <c r="BG1" s="592"/>
      <c r="BH1" s="592"/>
      <c r="BI1" s="592"/>
      <c r="BJ1" s="592"/>
      <c r="BK1" s="593"/>
      <c r="BL1" s="393" t="s">
        <v>22</v>
      </c>
      <c r="BM1" s="394"/>
      <c r="BN1" s="394"/>
      <c r="BO1" s="394"/>
      <c r="BP1" s="394"/>
      <c r="BQ1" s="394"/>
      <c r="BR1" s="394"/>
      <c r="BS1" s="394"/>
      <c r="BT1" s="394"/>
      <c r="BU1" s="394"/>
      <c r="BV1" s="394"/>
      <c r="BW1" s="395"/>
      <c r="BX1" s="594" t="s">
        <v>108</v>
      </c>
      <c r="BY1" s="595"/>
      <c r="BZ1" s="595"/>
      <c r="CA1" s="595"/>
      <c r="CB1" s="595"/>
      <c r="CC1" s="595"/>
      <c r="CD1" s="595"/>
      <c r="CE1" s="595"/>
      <c r="CF1" s="595"/>
      <c r="CG1" s="595"/>
      <c r="CH1" s="595"/>
      <c r="CI1" s="596"/>
      <c r="CJ1" s="483" t="s">
        <v>23</v>
      </c>
      <c r="CK1" s="483"/>
      <c r="CL1" s="483"/>
      <c r="CM1" s="483"/>
      <c r="CN1" s="483"/>
      <c r="CO1" s="483"/>
      <c r="CP1" s="483"/>
      <c r="CQ1" s="483"/>
      <c r="CR1" s="483"/>
      <c r="CS1" s="483"/>
      <c r="CT1" s="483"/>
      <c r="CU1" s="483"/>
    </row>
    <row r="2" spans="1:100" ht="21.95" customHeight="1">
      <c r="A2" s="597"/>
      <c r="B2" s="597"/>
      <c r="C2" s="408"/>
      <c r="D2" s="5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57" t="s">
        <v>14</v>
      </c>
      <c r="P2" s="60" t="s">
        <v>3</v>
      </c>
      <c r="Q2" s="19" t="s">
        <v>4</v>
      </c>
      <c r="R2" s="19" t="s">
        <v>5</v>
      </c>
      <c r="S2" s="19" t="s">
        <v>6</v>
      </c>
      <c r="T2" s="19" t="s">
        <v>7</v>
      </c>
      <c r="U2" s="19" t="s">
        <v>8</v>
      </c>
      <c r="V2" s="19" t="s">
        <v>9</v>
      </c>
      <c r="W2" s="19" t="s">
        <v>10</v>
      </c>
      <c r="X2" s="19" t="s">
        <v>11</v>
      </c>
      <c r="Y2" s="19" t="s">
        <v>12</v>
      </c>
      <c r="Z2" s="19" t="s">
        <v>13</v>
      </c>
      <c r="AA2" s="61" t="s">
        <v>14</v>
      </c>
      <c r="AB2" s="62" t="s">
        <v>3</v>
      </c>
      <c r="AC2" s="8" t="s">
        <v>4</v>
      </c>
      <c r="AD2" s="8" t="s">
        <v>5</v>
      </c>
      <c r="AE2" s="8" t="s">
        <v>6</v>
      </c>
      <c r="AF2" s="8" t="s">
        <v>7</v>
      </c>
      <c r="AG2" s="8" t="s">
        <v>8</v>
      </c>
      <c r="AH2" s="8" t="s">
        <v>9</v>
      </c>
      <c r="AI2" s="8" t="s">
        <v>10</v>
      </c>
      <c r="AJ2" s="8" t="s">
        <v>11</v>
      </c>
      <c r="AK2" s="8" t="s">
        <v>12</v>
      </c>
      <c r="AL2" s="8" t="s">
        <v>13</v>
      </c>
      <c r="AM2" s="53" t="s">
        <v>14</v>
      </c>
      <c r="AN2" s="54" t="s">
        <v>3</v>
      </c>
      <c r="AO2" s="8" t="s">
        <v>4</v>
      </c>
      <c r="AP2" s="8" t="s">
        <v>5</v>
      </c>
      <c r="AQ2" s="8" t="s">
        <v>6</v>
      </c>
      <c r="AR2" s="8" t="s">
        <v>7</v>
      </c>
      <c r="AS2" s="8" t="s">
        <v>8</v>
      </c>
      <c r="AT2" s="8" t="s">
        <v>9</v>
      </c>
      <c r="AU2" s="8" t="s">
        <v>10</v>
      </c>
      <c r="AV2" s="8" t="s">
        <v>11</v>
      </c>
      <c r="AW2" s="8" t="s">
        <v>12</v>
      </c>
      <c r="AX2" s="8" t="s">
        <v>13</v>
      </c>
      <c r="AY2" s="9" t="s">
        <v>14</v>
      </c>
      <c r="AZ2" s="10" t="s">
        <v>3</v>
      </c>
      <c r="BA2" s="11" t="s">
        <v>4</v>
      </c>
      <c r="BB2" s="11" t="s">
        <v>5</v>
      </c>
      <c r="BC2" s="11" t="s">
        <v>6</v>
      </c>
      <c r="BD2" s="11" t="s">
        <v>7</v>
      </c>
      <c r="BE2" s="11" t="s">
        <v>8</v>
      </c>
      <c r="BF2" s="11" t="s">
        <v>9</v>
      </c>
      <c r="BG2" s="11" t="s">
        <v>10</v>
      </c>
      <c r="BH2" s="11" t="s">
        <v>11</v>
      </c>
      <c r="BI2" s="11" t="s">
        <v>12</v>
      </c>
      <c r="BJ2" s="11" t="s">
        <v>13</v>
      </c>
      <c r="BK2" s="47" t="s">
        <v>14</v>
      </c>
      <c r="BL2" s="50" t="s">
        <v>3</v>
      </c>
      <c r="BM2" s="20" t="s">
        <v>4</v>
      </c>
      <c r="BN2" s="20" t="s">
        <v>5</v>
      </c>
      <c r="BO2" s="20" t="s">
        <v>6</v>
      </c>
      <c r="BP2" s="20" t="s">
        <v>7</v>
      </c>
      <c r="BQ2" s="20" t="s">
        <v>8</v>
      </c>
      <c r="BR2" s="20" t="s">
        <v>9</v>
      </c>
      <c r="BS2" s="20" t="s">
        <v>10</v>
      </c>
      <c r="BT2" s="20" t="s">
        <v>11</v>
      </c>
      <c r="BU2" s="20" t="s">
        <v>12</v>
      </c>
      <c r="BV2" s="20" t="s">
        <v>13</v>
      </c>
      <c r="BW2" s="51" t="s">
        <v>14</v>
      </c>
      <c r="BX2" s="48" t="s">
        <v>3</v>
      </c>
      <c r="BY2" s="21" t="s">
        <v>4</v>
      </c>
      <c r="BZ2" s="21" t="s">
        <v>5</v>
      </c>
      <c r="CA2" s="21" t="s">
        <v>6</v>
      </c>
      <c r="CB2" s="21" t="s">
        <v>7</v>
      </c>
      <c r="CC2" s="21" t="s">
        <v>8</v>
      </c>
      <c r="CD2" s="21" t="s">
        <v>9</v>
      </c>
      <c r="CE2" s="21" t="s">
        <v>10</v>
      </c>
      <c r="CF2" s="21" t="s">
        <v>11</v>
      </c>
      <c r="CG2" s="21" t="s">
        <v>12</v>
      </c>
      <c r="CH2" s="21" t="s">
        <v>13</v>
      </c>
      <c r="CI2" s="21" t="s">
        <v>14</v>
      </c>
      <c r="CJ2" s="49" t="s">
        <v>3</v>
      </c>
      <c r="CK2" s="21" t="s">
        <v>4</v>
      </c>
      <c r="CL2" s="21" t="s">
        <v>5</v>
      </c>
      <c r="CM2" s="21" t="s">
        <v>6</v>
      </c>
      <c r="CN2" s="21" t="s">
        <v>7</v>
      </c>
      <c r="CO2" s="21" t="s">
        <v>8</v>
      </c>
      <c r="CP2" s="21" t="s">
        <v>9</v>
      </c>
      <c r="CQ2" s="21" t="s">
        <v>10</v>
      </c>
      <c r="CR2" s="21" t="s">
        <v>11</v>
      </c>
      <c r="CS2" s="21" t="s">
        <v>12</v>
      </c>
      <c r="CT2" s="21" t="s">
        <v>13</v>
      </c>
      <c r="CU2" s="21" t="s">
        <v>14</v>
      </c>
    </row>
    <row r="3" spans="1:100" ht="21.95" customHeight="1">
      <c r="A3" s="480" t="s">
        <v>27</v>
      </c>
      <c r="B3" s="518" t="s">
        <v>27</v>
      </c>
      <c r="C3" s="18" t="s">
        <v>112</v>
      </c>
      <c r="D3" s="22"/>
      <c r="E3" s="432">
        <v>60000000</v>
      </c>
      <c r="F3" s="433"/>
      <c r="G3" s="433"/>
      <c r="H3" s="433"/>
      <c r="I3" s="433"/>
      <c r="J3" s="433"/>
      <c r="K3" s="433"/>
      <c r="L3" s="433"/>
      <c r="M3" s="433"/>
      <c r="N3" s="434"/>
      <c r="O3" s="23"/>
      <c r="P3" s="63"/>
      <c r="Q3" s="373">
        <f>SUM(E3:N5)</f>
        <v>186408567</v>
      </c>
      <c r="R3" s="374"/>
      <c r="S3" s="374"/>
      <c r="T3" s="374"/>
      <c r="U3" s="374"/>
      <c r="V3" s="374"/>
      <c r="W3" s="374"/>
      <c r="X3" s="374"/>
      <c r="Y3" s="374"/>
      <c r="Z3" s="375"/>
      <c r="AA3" s="65"/>
      <c r="AB3" s="72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6"/>
      <c r="AN3" s="72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6"/>
      <c r="AZ3" s="76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5"/>
      <c r="BL3" s="76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5"/>
      <c r="BX3" s="77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101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</row>
    <row r="4" spans="1:100" ht="36.75" customHeight="1">
      <c r="A4" s="480"/>
      <c r="B4" s="518"/>
      <c r="C4" s="18" t="s">
        <v>113</v>
      </c>
      <c r="D4" s="151"/>
      <c r="E4" s="432">
        <v>60000000</v>
      </c>
      <c r="F4" s="433"/>
      <c r="G4" s="433"/>
      <c r="H4" s="433"/>
      <c r="I4" s="433"/>
      <c r="J4" s="433"/>
      <c r="K4" s="433"/>
      <c r="L4" s="433"/>
      <c r="M4" s="433"/>
      <c r="N4" s="434"/>
      <c r="O4" s="24"/>
      <c r="P4" s="152"/>
      <c r="Q4" s="297"/>
      <c r="R4" s="298"/>
      <c r="S4" s="298"/>
      <c r="T4" s="298"/>
      <c r="U4" s="298"/>
      <c r="V4" s="298"/>
      <c r="W4" s="298"/>
      <c r="X4" s="298"/>
      <c r="Y4" s="298"/>
      <c r="Z4" s="365"/>
      <c r="AA4" s="153"/>
      <c r="AB4" s="154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6"/>
      <c r="AN4" s="72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7"/>
      <c r="AZ4" s="160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9"/>
      <c r="BL4" s="160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9"/>
      <c r="BX4" s="77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01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</row>
    <row r="5" spans="1:100" ht="40.5" customHeight="1" thickBot="1">
      <c r="A5" s="480"/>
      <c r="B5" s="518"/>
      <c r="C5" s="18" t="s">
        <v>116</v>
      </c>
      <c r="D5" s="22"/>
      <c r="E5" s="22"/>
      <c r="F5" s="22"/>
      <c r="G5" s="22"/>
      <c r="H5" s="452">
        <v>66408567</v>
      </c>
      <c r="I5" s="453"/>
      <c r="J5" s="454"/>
      <c r="K5" s="22"/>
      <c r="L5" s="22"/>
      <c r="M5" s="22"/>
      <c r="N5" s="22"/>
      <c r="O5" s="22"/>
      <c r="P5" s="152"/>
      <c r="Q5" s="290"/>
      <c r="R5" s="291"/>
      <c r="S5" s="291"/>
      <c r="T5" s="291"/>
      <c r="U5" s="291"/>
      <c r="V5" s="291"/>
      <c r="W5" s="291"/>
      <c r="X5" s="291"/>
      <c r="Y5" s="291"/>
      <c r="Z5" s="292"/>
      <c r="AA5" s="64"/>
      <c r="AB5" s="154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6"/>
      <c r="AN5" s="72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160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160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7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101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</row>
    <row r="6" spans="1:100" ht="39.950000000000003" customHeight="1" thickBot="1">
      <c r="A6" s="480" t="s">
        <v>77</v>
      </c>
      <c r="B6" s="519" t="s">
        <v>17</v>
      </c>
      <c r="C6" s="46" t="s">
        <v>72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167"/>
      <c r="P6" s="92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170"/>
      <c r="AC6" s="171"/>
      <c r="AD6" s="171"/>
      <c r="AE6" s="171"/>
      <c r="AF6" s="171"/>
      <c r="AG6" s="171"/>
      <c r="AH6" s="419">
        <v>200000000</v>
      </c>
      <c r="AI6" s="420"/>
      <c r="AJ6" s="420"/>
      <c r="AK6" s="420"/>
      <c r="AL6" s="420"/>
      <c r="AM6" s="421"/>
      <c r="AN6" s="72"/>
      <c r="AO6" s="278">
        <f>AH6+AK7+AC8+AG12</f>
        <v>745200000</v>
      </c>
      <c r="AP6" s="279"/>
      <c r="AQ6" s="279"/>
      <c r="AR6" s="279"/>
      <c r="AS6" s="279"/>
      <c r="AT6" s="279"/>
      <c r="AU6" s="279"/>
      <c r="AV6" s="279"/>
      <c r="AW6" s="279"/>
      <c r="AX6" s="279"/>
      <c r="AY6" s="280"/>
      <c r="AZ6" s="108"/>
      <c r="BA6" s="109"/>
      <c r="BB6" s="109"/>
      <c r="BC6" s="109"/>
      <c r="BD6" s="109"/>
      <c r="BE6" s="109"/>
      <c r="BF6" s="109"/>
      <c r="BG6" s="109"/>
      <c r="BH6" s="109"/>
      <c r="BI6" s="119"/>
      <c r="BJ6" s="119"/>
      <c r="BK6" s="120"/>
      <c r="BL6" s="509">
        <v>150000000</v>
      </c>
      <c r="BM6" s="510"/>
      <c r="BN6" s="510"/>
      <c r="BO6" s="510"/>
      <c r="BP6" s="510"/>
      <c r="BQ6" s="510"/>
      <c r="BR6" s="510"/>
      <c r="BS6" s="510"/>
      <c r="BT6" s="510"/>
      <c r="BU6" s="510"/>
      <c r="BV6" s="510"/>
      <c r="BW6" s="511"/>
      <c r="BX6" s="101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34"/>
      <c r="CK6" s="278">
        <f>BZ9+BY10+BZ11</f>
        <v>361580000</v>
      </c>
      <c r="CL6" s="279"/>
      <c r="CM6" s="279"/>
      <c r="CN6" s="279"/>
      <c r="CO6" s="279"/>
      <c r="CP6" s="279"/>
      <c r="CQ6" s="279"/>
      <c r="CR6" s="279"/>
      <c r="CS6" s="279"/>
      <c r="CT6" s="279"/>
      <c r="CU6" s="531"/>
      <c r="CV6" s="3" t="s">
        <v>118</v>
      </c>
    </row>
    <row r="7" spans="1:100" ht="39.950000000000003" customHeight="1">
      <c r="A7" s="480"/>
      <c r="B7" s="519"/>
      <c r="C7" s="6" t="s">
        <v>71</v>
      </c>
      <c r="D7" s="30"/>
      <c r="E7" s="30"/>
      <c r="F7" s="30"/>
      <c r="G7" s="30"/>
      <c r="H7" s="30"/>
      <c r="I7" s="30"/>
      <c r="J7" s="30"/>
      <c r="K7" s="30"/>
      <c r="L7" s="166"/>
      <c r="M7" s="166"/>
      <c r="N7" s="167"/>
      <c r="O7" s="25"/>
      <c r="P7" s="63"/>
      <c r="Q7" s="64"/>
      <c r="R7" s="64"/>
      <c r="S7" s="64"/>
      <c r="T7" s="64"/>
      <c r="U7" s="64"/>
      <c r="V7" s="64"/>
      <c r="W7" s="285">
        <f>SUM(K8:N12)</f>
        <v>393004999</v>
      </c>
      <c r="X7" s="398"/>
      <c r="Y7" s="398"/>
      <c r="Z7" s="399"/>
      <c r="AA7" s="93"/>
      <c r="AB7" s="172"/>
      <c r="AC7" s="173"/>
      <c r="AD7" s="173"/>
      <c r="AE7" s="173"/>
      <c r="AF7" s="173"/>
      <c r="AG7" s="173"/>
      <c r="AH7" s="173"/>
      <c r="AI7" s="173"/>
      <c r="AJ7" s="173"/>
      <c r="AK7" s="423">
        <v>200000000</v>
      </c>
      <c r="AL7" s="424"/>
      <c r="AM7" s="425"/>
      <c r="AN7" s="72"/>
      <c r="AO7" s="367"/>
      <c r="AP7" s="368"/>
      <c r="AQ7" s="368"/>
      <c r="AR7" s="368"/>
      <c r="AS7" s="368"/>
      <c r="AT7" s="368"/>
      <c r="AU7" s="368"/>
      <c r="AV7" s="368"/>
      <c r="AW7" s="368"/>
      <c r="AX7" s="368"/>
      <c r="AY7" s="369"/>
      <c r="AZ7" s="108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10"/>
      <c r="BL7" s="512"/>
      <c r="BM7" s="513"/>
      <c r="BN7" s="513"/>
      <c r="BO7" s="513"/>
      <c r="BP7" s="513"/>
      <c r="BQ7" s="513"/>
      <c r="BR7" s="513"/>
      <c r="BS7" s="513"/>
      <c r="BT7" s="513"/>
      <c r="BU7" s="513"/>
      <c r="BV7" s="513"/>
      <c r="BW7" s="514"/>
      <c r="BX7" s="77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7"/>
      <c r="CK7" s="367"/>
      <c r="CL7" s="368"/>
      <c r="CM7" s="368"/>
      <c r="CN7" s="368"/>
      <c r="CO7" s="368"/>
      <c r="CP7" s="368"/>
      <c r="CQ7" s="368"/>
      <c r="CR7" s="368"/>
      <c r="CS7" s="368"/>
      <c r="CT7" s="368"/>
      <c r="CU7" s="400"/>
      <c r="CV7" s="195">
        <f>SUM(CK6,BL6,AO6,W7,W12)</f>
        <v>1649784999</v>
      </c>
    </row>
    <row r="8" spans="1:100" ht="39.950000000000003" customHeight="1">
      <c r="A8" s="480"/>
      <c r="B8" s="519"/>
      <c r="C8" s="34" t="s">
        <v>25</v>
      </c>
      <c r="D8" s="22"/>
      <c r="E8" s="22"/>
      <c r="F8" s="22"/>
      <c r="G8" s="22"/>
      <c r="H8" s="22"/>
      <c r="I8" s="22"/>
      <c r="J8" s="22"/>
      <c r="K8" s="334">
        <v>70000000</v>
      </c>
      <c r="L8" s="335"/>
      <c r="M8" s="428"/>
      <c r="N8" s="26"/>
      <c r="O8" s="163"/>
      <c r="P8" s="63"/>
      <c r="Q8" s="64"/>
      <c r="R8" s="64"/>
      <c r="S8" s="64"/>
      <c r="T8" s="64"/>
      <c r="U8" s="64"/>
      <c r="V8" s="64"/>
      <c r="W8" s="367"/>
      <c r="X8" s="368"/>
      <c r="Y8" s="368"/>
      <c r="Z8" s="400"/>
      <c r="AA8" s="65"/>
      <c r="AB8" s="72"/>
      <c r="AC8" s="423">
        <v>145200000</v>
      </c>
      <c r="AD8" s="424"/>
      <c r="AE8" s="424"/>
      <c r="AF8" s="424"/>
      <c r="AG8" s="424"/>
      <c r="AH8" s="424"/>
      <c r="AI8" s="424"/>
      <c r="AJ8" s="424"/>
      <c r="AK8" s="424"/>
      <c r="AL8" s="424"/>
      <c r="AM8" s="425"/>
      <c r="AN8" s="72"/>
      <c r="AO8" s="367"/>
      <c r="AP8" s="368"/>
      <c r="AQ8" s="368"/>
      <c r="AR8" s="368"/>
      <c r="AS8" s="368"/>
      <c r="AT8" s="368"/>
      <c r="AU8" s="368"/>
      <c r="AV8" s="368"/>
      <c r="AW8" s="368"/>
      <c r="AX8" s="368"/>
      <c r="AY8" s="369"/>
      <c r="AZ8" s="108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10"/>
      <c r="BL8" s="512"/>
      <c r="BM8" s="513"/>
      <c r="BN8" s="513"/>
      <c r="BO8" s="513"/>
      <c r="BP8" s="513"/>
      <c r="BQ8" s="513"/>
      <c r="BR8" s="513"/>
      <c r="BS8" s="513"/>
      <c r="BT8" s="513"/>
      <c r="BU8" s="513"/>
      <c r="BV8" s="513"/>
      <c r="BW8" s="514"/>
      <c r="BX8" s="77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7"/>
      <c r="CK8" s="367"/>
      <c r="CL8" s="368"/>
      <c r="CM8" s="368"/>
      <c r="CN8" s="368"/>
      <c r="CO8" s="368"/>
      <c r="CP8" s="368"/>
      <c r="CQ8" s="368"/>
      <c r="CR8" s="368"/>
      <c r="CS8" s="368"/>
      <c r="CT8" s="368"/>
      <c r="CU8" s="400"/>
    </row>
    <row r="9" spans="1:100" ht="39.950000000000003" customHeight="1">
      <c r="A9" s="480"/>
      <c r="B9" s="519"/>
      <c r="C9" s="34" t="s">
        <v>53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5"/>
      <c r="P9" s="63"/>
      <c r="Q9" s="64"/>
      <c r="R9" s="64"/>
      <c r="S9" s="64"/>
      <c r="T9" s="64"/>
      <c r="U9" s="64"/>
      <c r="V9" s="64"/>
      <c r="W9" s="367"/>
      <c r="X9" s="368"/>
      <c r="Y9" s="368"/>
      <c r="Z9" s="400"/>
      <c r="AA9" s="65"/>
      <c r="AB9" s="72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6"/>
      <c r="AN9" s="72"/>
      <c r="AO9" s="367"/>
      <c r="AP9" s="368"/>
      <c r="AQ9" s="368"/>
      <c r="AR9" s="368"/>
      <c r="AS9" s="368"/>
      <c r="AT9" s="368"/>
      <c r="AU9" s="368"/>
      <c r="AV9" s="368"/>
      <c r="AW9" s="368"/>
      <c r="AX9" s="368"/>
      <c r="AY9" s="369"/>
      <c r="AZ9" s="108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10"/>
      <c r="BL9" s="512"/>
      <c r="BM9" s="513"/>
      <c r="BN9" s="513"/>
      <c r="BO9" s="513"/>
      <c r="BP9" s="513"/>
      <c r="BQ9" s="513"/>
      <c r="BR9" s="513"/>
      <c r="BS9" s="513"/>
      <c r="BT9" s="513"/>
      <c r="BU9" s="513"/>
      <c r="BV9" s="513"/>
      <c r="BW9" s="514"/>
      <c r="BX9" s="77"/>
      <c r="BY9" s="78"/>
      <c r="BZ9" s="334">
        <f>3750000*50*1.12</f>
        <v>210000000.00000003</v>
      </c>
      <c r="CA9" s="335"/>
      <c r="CB9" s="335"/>
      <c r="CC9" s="335"/>
      <c r="CD9" s="335"/>
      <c r="CE9" s="335"/>
      <c r="CF9" s="335"/>
      <c r="CG9" s="335"/>
      <c r="CH9" s="335"/>
      <c r="CI9" s="422"/>
      <c r="CJ9" s="77"/>
      <c r="CK9" s="367"/>
      <c r="CL9" s="368"/>
      <c r="CM9" s="368"/>
      <c r="CN9" s="368"/>
      <c r="CO9" s="368"/>
      <c r="CP9" s="368"/>
      <c r="CQ9" s="368"/>
      <c r="CR9" s="368"/>
      <c r="CS9" s="368"/>
      <c r="CT9" s="368"/>
      <c r="CU9" s="400"/>
    </row>
    <row r="10" spans="1:100" ht="39.950000000000003" customHeight="1">
      <c r="A10" s="480"/>
      <c r="B10" s="519"/>
      <c r="C10" s="34" t="s">
        <v>54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5"/>
      <c r="P10" s="63"/>
      <c r="Q10" s="64"/>
      <c r="R10" s="64"/>
      <c r="S10" s="64"/>
      <c r="T10" s="64"/>
      <c r="U10" s="64"/>
      <c r="V10" s="64"/>
      <c r="W10" s="367"/>
      <c r="X10" s="368"/>
      <c r="Y10" s="368"/>
      <c r="Z10" s="400"/>
      <c r="AA10" s="65"/>
      <c r="AB10" s="72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6"/>
      <c r="AN10" s="72"/>
      <c r="AO10" s="367"/>
      <c r="AP10" s="368"/>
      <c r="AQ10" s="368"/>
      <c r="AR10" s="368"/>
      <c r="AS10" s="368"/>
      <c r="AT10" s="368"/>
      <c r="AU10" s="368"/>
      <c r="AV10" s="368"/>
      <c r="AW10" s="368"/>
      <c r="AX10" s="368"/>
      <c r="AY10" s="369"/>
      <c r="AZ10" s="108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10"/>
      <c r="BL10" s="512"/>
      <c r="BM10" s="513"/>
      <c r="BN10" s="513"/>
      <c r="BO10" s="513"/>
      <c r="BP10" s="513"/>
      <c r="BQ10" s="513"/>
      <c r="BR10" s="513"/>
      <c r="BS10" s="513"/>
      <c r="BT10" s="513"/>
      <c r="BU10" s="513"/>
      <c r="BV10" s="513"/>
      <c r="BW10" s="514"/>
      <c r="BX10" s="77"/>
      <c r="BY10" s="334">
        <f>73000000*1.06</f>
        <v>77380000</v>
      </c>
      <c r="BZ10" s="335"/>
      <c r="CA10" s="428"/>
      <c r="CB10" s="78"/>
      <c r="CC10" s="78"/>
      <c r="CD10" s="78"/>
      <c r="CE10" s="78"/>
      <c r="CF10" s="78"/>
      <c r="CG10" s="78"/>
      <c r="CH10" s="78"/>
      <c r="CI10" s="78"/>
      <c r="CJ10" s="77"/>
      <c r="CK10" s="367"/>
      <c r="CL10" s="368"/>
      <c r="CM10" s="368"/>
      <c r="CN10" s="368"/>
      <c r="CO10" s="368"/>
      <c r="CP10" s="368"/>
      <c r="CQ10" s="368"/>
      <c r="CR10" s="368"/>
      <c r="CS10" s="368"/>
      <c r="CT10" s="368"/>
      <c r="CU10" s="400"/>
    </row>
    <row r="11" spans="1:100" ht="39.950000000000003" customHeight="1">
      <c r="A11" s="480"/>
      <c r="B11" s="519"/>
      <c r="C11" s="34" t="s">
        <v>57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5"/>
      <c r="P11" s="63"/>
      <c r="Q11" s="64"/>
      <c r="R11" s="64"/>
      <c r="S11" s="64"/>
      <c r="T11" s="64"/>
      <c r="U11" s="64"/>
      <c r="V11" s="64"/>
      <c r="W11" s="367"/>
      <c r="X11" s="368"/>
      <c r="Y11" s="368"/>
      <c r="Z11" s="400"/>
      <c r="AA11" s="65"/>
      <c r="AB11" s="72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6"/>
      <c r="AN11" s="72"/>
      <c r="AO11" s="367"/>
      <c r="AP11" s="368"/>
      <c r="AQ11" s="368"/>
      <c r="AR11" s="368"/>
      <c r="AS11" s="368"/>
      <c r="AT11" s="368"/>
      <c r="AU11" s="368"/>
      <c r="AV11" s="368"/>
      <c r="AW11" s="368"/>
      <c r="AX11" s="368"/>
      <c r="AY11" s="369"/>
      <c r="AZ11" s="108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10"/>
      <c r="BL11" s="512"/>
      <c r="BM11" s="513"/>
      <c r="BN11" s="513"/>
      <c r="BO11" s="513"/>
      <c r="BP11" s="513"/>
      <c r="BQ11" s="513"/>
      <c r="BR11" s="513"/>
      <c r="BS11" s="513"/>
      <c r="BT11" s="513"/>
      <c r="BU11" s="513"/>
      <c r="BV11" s="513"/>
      <c r="BW11" s="514"/>
      <c r="BX11" s="77"/>
      <c r="BY11" s="78"/>
      <c r="BZ11" s="334">
        <f>70000000*1.06</f>
        <v>74200000</v>
      </c>
      <c r="CA11" s="335"/>
      <c r="CB11" s="428"/>
      <c r="CC11" s="78"/>
      <c r="CD11" s="78"/>
      <c r="CE11" s="78"/>
      <c r="CF11" s="78"/>
      <c r="CG11" s="78"/>
      <c r="CH11" s="78"/>
      <c r="CI11" s="78"/>
      <c r="CJ11" s="77"/>
      <c r="CK11" s="367"/>
      <c r="CL11" s="368"/>
      <c r="CM11" s="368"/>
      <c r="CN11" s="368"/>
      <c r="CO11" s="368"/>
      <c r="CP11" s="368"/>
      <c r="CQ11" s="368"/>
      <c r="CR11" s="368"/>
      <c r="CS11" s="368"/>
      <c r="CT11" s="368"/>
      <c r="CU11" s="400"/>
    </row>
    <row r="12" spans="1:100" ht="39.950000000000003" customHeight="1" thickBot="1">
      <c r="A12" s="480"/>
      <c r="B12" s="519"/>
      <c r="C12" s="34" t="s">
        <v>73</v>
      </c>
      <c r="D12" s="104"/>
      <c r="E12" s="104"/>
      <c r="F12" s="104"/>
      <c r="G12" s="104"/>
      <c r="H12" s="104"/>
      <c r="I12" s="104"/>
      <c r="J12" s="104"/>
      <c r="K12" s="452">
        <v>323004999</v>
      </c>
      <c r="L12" s="453"/>
      <c r="M12" s="453"/>
      <c r="N12" s="454"/>
      <c r="O12" s="165"/>
      <c r="P12" s="80"/>
      <c r="Q12" s="104"/>
      <c r="R12" s="104"/>
      <c r="S12" s="104"/>
      <c r="T12" s="104"/>
      <c r="U12" s="104"/>
      <c r="V12" s="104"/>
      <c r="W12" s="401"/>
      <c r="X12" s="402"/>
      <c r="Y12" s="402"/>
      <c r="Z12" s="403"/>
      <c r="AA12" s="105"/>
      <c r="AB12" s="72"/>
      <c r="AC12" s="55"/>
      <c r="AD12" s="55"/>
      <c r="AE12" s="55"/>
      <c r="AF12" s="55"/>
      <c r="AG12" s="334">
        <v>200000000</v>
      </c>
      <c r="AH12" s="335"/>
      <c r="AI12" s="335"/>
      <c r="AJ12" s="335"/>
      <c r="AK12" s="335"/>
      <c r="AL12" s="335"/>
      <c r="AM12" s="422"/>
      <c r="AN12" s="82"/>
      <c r="AO12" s="401"/>
      <c r="AP12" s="402"/>
      <c r="AQ12" s="402"/>
      <c r="AR12" s="402"/>
      <c r="AS12" s="402"/>
      <c r="AT12" s="402"/>
      <c r="AU12" s="402"/>
      <c r="AV12" s="402"/>
      <c r="AW12" s="402"/>
      <c r="AX12" s="402"/>
      <c r="AY12" s="415"/>
      <c r="AZ12" s="544"/>
      <c r="BA12" s="466"/>
      <c r="BB12" s="466"/>
      <c r="BC12" s="545"/>
      <c r="BD12" s="459">
        <v>150000000</v>
      </c>
      <c r="BE12" s="460"/>
      <c r="BF12" s="460"/>
      <c r="BG12" s="460"/>
      <c r="BH12" s="460"/>
      <c r="BI12" s="460"/>
      <c r="BJ12" s="460"/>
      <c r="BK12" s="461"/>
      <c r="BL12" s="515"/>
      <c r="BM12" s="516"/>
      <c r="BN12" s="516"/>
      <c r="BO12" s="516"/>
      <c r="BP12" s="516"/>
      <c r="BQ12" s="516"/>
      <c r="BR12" s="516"/>
      <c r="BS12" s="516"/>
      <c r="BT12" s="516"/>
      <c r="BU12" s="516"/>
      <c r="BV12" s="516"/>
      <c r="BW12" s="517"/>
      <c r="BX12" s="77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89"/>
      <c r="CK12" s="401"/>
      <c r="CL12" s="402"/>
      <c r="CM12" s="402"/>
      <c r="CN12" s="402"/>
      <c r="CO12" s="402"/>
      <c r="CP12" s="402"/>
      <c r="CQ12" s="402"/>
      <c r="CR12" s="402"/>
      <c r="CS12" s="402"/>
      <c r="CT12" s="402"/>
      <c r="CU12" s="403"/>
    </row>
    <row r="13" spans="1:100" ht="39.950000000000003" customHeight="1" thickBot="1">
      <c r="A13" s="480"/>
      <c r="B13" s="148" t="s">
        <v>78</v>
      </c>
      <c r="C13" s="43" t="s">
        <v>117</v>
      </c>
      <c r="D13" s="32"/>
      <c r="E13" s="32"/>
      <c r="F13" s="32"/>
      <c r="G13" s="32"/>
      <c r="H13" s="32"/>
      <c r="I13" s="32"/>
      <c r="J13" s="568">
        <v>0</v>
      </c>
      <c r="K13" s="569"/>
      <c r="L13" s="570"/>
      <c r="M13" s="32"/>
      <c r="N13" s="32"/>
      <c r="O13" s="164"/>
      <c r="P13" s="135"/>
      <c r="Q13" s="136"/>
      <c r="R13" s="136"/>
      <c r="S13" s="136"/>
      <c r="T13" s="136"/>
      <c r="U13" s="136"/>
      <c r="V13" s="568">
        <v>0</v>
      </c>
      <c r="W13" s="569"/>
      <c r="X13" s="570"/>
      <c r="Y13" s="136"/>
      <c r="Z13" s="136"/>
      <c r="AA13" s="137"/>
      <c r="AB13" s="82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4"/>
      <c r="AN13" s="138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40"/>
      <c r="AZ13" s="141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142"/>
      <c r="BL13" s="143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5"/>
      <c r="BX13" s="89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146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</row>
    <row r="14" spans="1:100" ht="21.95" customHeight="1">
      <c r="A14" s="480" t="s">
        <v>74</v>
      </c>
      <c r="B14" s="519" t="s">
        <v>75</v>
      </c>
      <c r="C14" s="39" t="s">
        <v>79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163"/>
      <c r="P14" s="152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4"/>
      <c r="AB14" s="95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7"/>
      <c r="AN14" s="72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7"/>
      <c r="AZ14" s="98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100"/>
      <c r="BL14" s="160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100"/>
      <c r="BX14" s="101"/>
      <c r="BY14" s="419">
        <f>(120000000*1.18)</f>
        <v>141600000</v>
      </c>
      <c r="BZ14" s="420"/>
      <c r="CA14" s="455"/>
      <c r="CB14" s="102"/>
      <c r="CC14" s="102"/>
      <c r="CD14" s="102"/>
      <c r="CE14" s="102"/>
      <c r="CF14" s="102"/>
      <c r="CG14" s="102"/>
      <c r="CH14" s="102"/>
      <c r="CI14" s="102"/>
      <c r="CJ14" s="101"/>
      <c r="CK14" s="367">
        <f>BY14+CD15</f>
        <v>251600000</v>
      </c>
      <c r="CL14" s="368"/>
      <c r="CM14" s="368"/>
      <c r="CN14" s="368"/>
      <c r="CO14" s="368"/>
      <c r="CP14" s="368"/>
      <c r="CQ14" s="368"/>
      <c r="CR14" s="400"/>
      <c r="CS14" s="102"/>
      <c r="CT14" s="102"/>
      <c r="CU14" s="102"/>
    </row>
    <row r="15" spans="1:100" ht="21.95" customHeight="1">
      <c r="A15" s="480"/>
      <c r="B15" s="519"/>
      <c r="C15" s="18" t="s">
        <v>80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5"/>
      <c r="P15" s="63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5"/>
      <c r="AB15" s="72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6"/>
      <c r="AN15" s="72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6"/>
      <c r="AZ15" s="73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5"/>
      <c r="BL15" s="160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5"/>
      <c r="BX15" s="77"/>
      <c r="BY15" s="78"/>
      <c r="BZ15" s="78"/>
      <c r="CA15" s="78"/>
      <c r="CB15" s="78"/>
      <c r="CC15" s="78"/>
      <c r="CD15" s="334">
        <v>110000000</v>
      </c>
      <c r="CE15" s="335"/>
      <c r="CF15" s="428"/>
      <c r="CG15" s="103"/>
      <c r="CH15" s="78"/>
      <c r="CI15" s="78"/>
      <c r="CJ15" s="77"/>
      <c r="CK15" s="370"/>
      <c r="CL15" s="371"/>
      <c r="CM15" s="371"/>
      <c r="CN15" s="371"/>
      <c r="CO15" s="371"/>
      <c r="CP15" s="371"/>
      <c r="CQ15" s="371"/>
      <c r="CR15" s="416"/>
      <c r="CS15" s="103"/>
      <c r="CT15" s="78"/>
      <c r="CU15" s="78"/>
    </row>
    <row r="16" spans="1:100" ht="21.95" customHeight="1">
      <c r="A16" s="480"/>
      <c r="B16" s="519" t="s">
        <v>76</v>
      </c>
      <c r="C16" s="18" t="s">
        <v>81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5"/>
      <c r="P16" s="63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5"/>
      <c r="AB16" s="72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6"/>
      <c r="AN16" s="72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6"/>
      <c r="AZ16" s="73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5"/>
      <c r="BL16" s="160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5"/>
      <c r="BX16" s="77"/>
      <c r="BY16" s="285">
        <f>120000000*1.12</f>
        <v>134400000</v>
      </c>
      <c r="BZ16" s="398"/>
      <c r="CA16" s="398"/>
      <c r="CB16" s="398"/>
      <c r="CC16" s="399"/>
      <c r="CD16" s="78"/>
      <c r="CE16" s="78"/>
      <c r="CF16" s="78"/>
      <c r="CG16" s="78"/>
      <c r="CH16" s="78"/>
      <c r="CI16" s="78"/>
      <c r="CJ16" s="77"/>
      <c r="CK16" s="376">
        <f>120000000*1.12</f>
        <v>134400000</v>
      </c>
      <c r="CL16" s="376"/>
      <c r="CM16" s="376"/>
      <c r="CN16" s="376"/>
      <c r="CO16" s="376"/>
      <c r="CP16" s="78"/>
      <c r="CQ16" s="78"/>
      <c r="CR16" s="78"/>
      <c r="CS16" s="78"/>
      <c r="CT16" s="78"/>
      <c r="CU16" s="78"/>
    </row>
    <row r="17" spans="1:99" ht="38.25" customHeight="1" thickBot="1">
      <c r="A17" s="480"/>
      <c r="B17" s="519"/>
      <c r="C17" s="150" t="s">
        <v>82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58"/>
      <c r="P17" s="80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5"/>
      <c r="AB17" s="82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4"/>
      <c r="AN17" s="82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5"/>
      <c r="AZ17" s="86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8"/>
      <c r="BL17" s="160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8"/>
      <c r="BX17" s="89"/>
      <c r="BY17" s="401"/>
      <c r="BZ17" s="402"/>
      <c r="CA17" s="402"/>
      <c r="CB17" s="402"/>
      <c r="CC17" s="403"/>
      <c r="CD17" s="90"/>
      <c r="CE17" s="90"/>
      <c r="CF17" s="90"/>
      <c r="CG17" s="90"/>
      <c r="CH17" s="90"/>
      <c r="CI17" s="90"/>
      <c r="CJ17" s="89"/>
      <c r="CK17" s="484"/>
      <c r="CL17" s="484"/>
      <c r="CM17" s="484"/>
      <c r="CN17" s="484"/>
      <c r="CO17" s="484"/>
      <c r="CP17" s="90"/>
      <c r="CQ17" s="90"/>
      <c r="CR17" s="90"/>
      <c r="CS17" s="90"/>
      <c r="CT17" s="90"/>
      <c r="CU17" s="90"/>
    </row>
    <row r="18" spans="1:99">
      <c r="A18" s="480" t="s">
        <v>16</v>
      </c>
      <c r="B18" s="519" t="s">
        <v>52</v>
      </c>
      <c r="C18" s="29" t="s">
        <v>42</v>
      </c>
      <c r="D18" s="30"/>
      <c r="E18" s="30"/>
      <c r="F18" s="30"/>
      <c r="G18" s="30"/>
      <c r="H18" s="435">
        <v>40000000</v>
      </c>
      <c r="I18" s="571"/>
      <c r="J18" s="436"/>
      <c r="K18" s="30"/>
      <c r="L18" s="30"/>
      <c r="M18" s="30"/>
      <c r="N18" s="30"/>
      <c r="O18" s="33"/>
      <c r="P18" s="131"/>
      <c r="Q18" s="132"/>
      <c r="R18" s="132"/>
      <c r="S18" s="132"/>
      <c r="T18" s="287">
        <v>40000000</v>
      </c>
      <c r="U18" s="288"/>
      <c r="V18" s="289"/>
      <c r="W18" s="132"/>
      <c r="X18" s="132"/>
      <c r="Y18" s="132"/>
      <c r="Z18" s="132"/>
      <c r="AA18" s="133"/>
      <c r="AB18" s="449">
        <v>205543790</v>
      </c>
      <c r="AC18" s="450"/>
      <c r="AD18" s="450"/>
      <c r="AE18" s="450"/>
      <c r="AF18" s="450"/>
      <c r="AG18" s="450"/>
      <c r="AH18" s="450"/>
      <c r="AI18" s="450"/>
      <c r="AJ18" s="450"/>
      <c r="AK18" s="450"/>
      <c r="AL18" s="450"/>
      <c r="AM18" s="451"/>
      <c r="AN18" s="446">
        <v>205543790</v>
      </c>
      <c r="AO18" s="447"/>
      <c r="AP18" s="447"/>
      <c r="AQ18" s="447"/>
      <c r="AR18" s="447"/>
      <c r="AS18" s="447"/>
      <c r="AT18" s="447"/>
      <c r="AU18" s="447"/>
      <c r="AV18" s="447"/>
      <c r="AW18" s="447"/>
      <c r="AX18" s="447"/>
      <c r="AY18" s="448"/>
      <c r="AZ18" s="606">
        <f>(405543790*1.06)</f>
        <v>429876417.40000004</v>
      </c>
      <c r="BA18" s="463"/>
      <c r="BB18" s="463"/>
      <c r="BC18" s="463"/>
      <c r="BD18" s="463"/>
      <c r="BE18" s="463"/>
      <c r="BF18" s="463"/>
      <c r="BG18" s="463"/>
      <c r="BH18" s="463"/>
      <c r="BI18" s="463"/>
      <c r="BJ18" s="463"/>
      <c r="BK18" s="464"/>
      <c r="BL18" s="478">
        <f>(405543790*1.06)</f>
        <v>429876417.40000004</v>
      </c>
      <c r="BM18" s="479"/>
      <c r="BN18" s="479"/>
      <c r="BO18" s="479"/>
      <c r="BP18" s="479"/>
      <c r="BQ18" s="479"/>
      <c r="BR18" s="479"/>
      <c r="BS18" s="479"/>
      <c r="BT18" s="479"/>
      <c r="BU18" s="479"/>
      <c r="BV18" s="479"/>
      <c r="BW18" s="462"/>
      <c r="BX18" s="468">
        <v>300000000</v>
      </c>
      <c r="BY18" s="420"/>
      <c r="BZ18" s="420"/>
      <c r="CA18" s="420"/>
      <c r="CB18" s="420"/>
      <c r="CC18" s="420"/>
      <c r="CD18" s="420"/>
      <c r="CE18" s="420"/>
      <c r="CF18" s="420"/>
      <c r="CG18" s="420"/>
      <c r="CH18" s="420"/>
      <c r="CI18" s="421"/>
      <c r="CJ18" s="530">
        <v>300000000</v>
      </c>
      <c r="CK18" s="279"/>
      <c r="CL18" s="279"/>
      <c r="CM18" s="279"/>
      <c r="CN18" s="279"/>
      <c r="CO18" s="279"/>
      <c r="CP18" s="279"/>
      <c r="CQ18" s="279"/>
      <c r="CR18" s="279"/>
      <c r="CS18" s="279"/>
      <c r="CT18" s="279"/>
      <c r="CU18" s="531"/>
    </row>
    <row r="19" spans="1:99" ht="45.75" customHeight="1" thickBot="1">
      <c r="A19" s="480"/>
      <c r="B19" s="519"/>
      <c r="C19" s="150" t="s">
        <v>67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58"/>
      <c r="P19" s="80"/>
      <c r="Q19" s="104"/>
      <c r="R19" s="104"/>
      <c r="S19" s="104"/>
      <c r="T19" s="300"/>
      <c r="U19" s="301"/>
      <c r="V19" s="387"/>
      <c r="W19" s="104"/>
      <c r="X19" s="104"/>
      <c r="Y19" s="104"/>
      <c r="Z19" s="104"/>
      <c r="AA19" s="105"/>
      <c r="AB19" s="82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4"/>
      <c r="AN19" s="72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4"/>
      <c r="AZ19" s="112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4"/>
      <c r="BL19" s="112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4"/>
      <c r="BX19" s="89"/>
      <c r="BY19" s="90"/>
      <c r="BZ19" s="90"/>
      <c r="CA19" s="90"/>
      <c r="CB19" s="90"/>
      <c r="CC19" s="90"/>
      <c r="CD19" s="90"/>
      <c r="CE19" s="90"/>
      <c r="CF19" s="90"/>
      <c r="CG19" s="469">
        <v>0</v>
      </c>
      <c r="CH19" s="470"/>
      <c r="CI19" s="471"/>
      <c r="CJ19" s="532"/>
      <c r="CK19" s="402"/>
      <c r="CL19" s="402"/>
      <c r="CM19" s="402"/>
      <c r="CN19" s="402"/>
      <c r="CO19" s="402"/>
      <c r="CP19" s="402"/>
      <c r="CQ19" s="402"/>
      <c r="CR19" s="402"/>
      <c r="CS19" s="402"/>
      <c r="CT19" s="402"/>
      <c r="CU19" s="403"/>
    </row>
    <row r="20" spans="1:99" ht="45" customHeight="1">
      <c r="A20" s="480" t="s">
        <v>28</v>
      </c>
      <c r="B20" s="518" t="s">
        <v>2</v>
      </c>
      <c r="C20" s="214" t="s">
        <v>29</v>
      </c>
      <c r="D20" s="435">
        <v>66000000</v>
      </c>
      <c r="E20" s="571"/>
      <c r="F20" s="571"/>
      <c r="G20" s="571"/>
      <c r="H20" s="571"/>
      <c r="I20" s="571"/>
      <c r="J20" s="571"/>
      <c r="K20" s="571"/>
      <c r="L20" s="571"/>
      <c r="M20" s="571"/>
      <c r="N20" s="436"/>
      <c r="O20" s="33"/>
      <c r="P20" s="363">
        <f>SUM(D20:N22)</f>
        <v>146000000</v>
      </c>
      <c r="Q20" s="288"/>
      <c r="R20" s="288"/>
      <c r="S20" s="288"/>
      <c r="T20" s="288"/>
      <c r="U20" s="288"/>
      <c r="V20" s="288"/>
      <c r="W20" s="288"/>
      <c r="X20" s="288"/>
      <c r="Y20" s="288"/>
      <c r="Z20" s="289"/>
      <c r="AA20" s="94"/>
      <c r="AB20" s="106"/>
      <c r="AC20" s="448">
        <f>66000000*1.06</f>
        <v>69960000</v>
      </c>
      <c r="AD20" s="450"/>
      <c r="AE20" s="450"/>
      <c r="AF20" s="450"/>
      <c r="AG20" s="450"/>
      <c r="AH20" s="450"/>
      <c r="AI20" s="450"/>
      <c r="AJ20" s="450"/>
      <c r="AK20" s="450"/>
      <c r="AL20" s="450"/>
      <c r="AM20" s="451"/>
      <c r="AN20" s="95"/>
      <c r="AO20" s="524">
        <f>AC20+AC21</f>
        <v>154760000</v>
      </c>
      <c r="AP20" s="525"/>
      <c r="AQ20" s="525"/>
      <c r="AR20" s="525"/>
      <c r="AS20" s="525"/>
      <c r="AT20" s="525"/>
      <c r="AU20" s="525"/>
      <c r="AV20" s="525"/>
      <c r="AW20" s="525"/>
      <c r="AX20" s="525"/>
      <c r="AY20" s="573"/>
      <c r="AZ20" s="107"/>
      <c r="BA20" s="462">
        <f>66000000*1.12</f>
        <v>73920000</v>
      </c>
      <c r="BB20" s="463"/>
      <c r="BC20" s="463"/>
      <c r="BD20" s="463"/>
      <c r="BE20" s="463"/>
      <c r="BF20" s="463"/>
      <c r="BG20" s="463"/>
      <c r="BH20" s="463"/>
      <c r="BI20" s="463"/>
      <c r="BJ20" s="463"/>
      <c r="BK20" s="464"/>
      <c r="BL20" s="107"/>
      <c r="BM20" s="500">
        <f>SUM(BA20:BK21)</f>
        <v>163520000</v>
      </c>
      <c r="BN20" s="501"/>
      <c r="BO20" s="501"/>
      <c r="BP20" s="501"/>
      <c r="BQ20" s="501"/>
      <c r="BR20" s="501"/>
      <c r="BS20" s="501"/>
      <c r="BT20" s="501"/>
      <c r="BU20" s="501"/>
      <c r="BV20" s="501"/>
      <c r="BW20" s="502"/>
      <c r="BX20" s="101"/>
      <c r="BY20" s="278">
        <f>(73920000+89600000)*1.06</f>
        <v>173331200</v>
      </c>
      <c r="BZ20" s="279"/>
      <c r="CA20" s="279"/>
      <c r="CB20" s="279"/>
      <c r="CC20" s="279"/>
      <c r="CD20" s="279"/>
      <c r="CE20" s="279"/>
      <c r="CF20" s="279"/>
      <c r="CG20" s="279"/>
      <c r="CH20" s="279"/>
      <c r="CI20" s="476"/>
      <c r="CJ20" s="101"/>
      <c r="CK20" s="278">
        <f>SUM(BX20:CI22)</f>
        <v>214631200</v>
      </c>
      <c r="CL20" s="279"/>
      <c r="CM20" s="279"/>
      <c r="CN20" s="279"/>
      <c r="CO20" s="279"/>
      <c r="CP20" s="279"/>
      <c r="CQ20" s="279"/>
      <c r="CR20" s="279"/>
      <c r="CS20" s="279"/>
      <c r="CT20" s="279"/>
      <c r="CU20" s="531"/>
    </row>
    <row r="21" spans="1:99" ht="45" customHeight="1" thickBot="1">
      <c r="A21" s="480"/>
      <c r="B21" s="518"/>
      <c r="C21" s="211" t="s">
        <v>30</v>
      </c>
      <c r="D21" s="22"/>
      <c r="E21" s="432">
        <v>80000000</v>
      </c>
      <c r="F21" s="433"/>
      <c r="G21" s="433"/>
      <c r="H21" s="433"/>
      <c r="I21" s="433"/>
      <c r="J21" s="433"/>
      <c r="K21" s="433"/>
      <c r="L21" s="433"/>
      <c r="M21" s="433"/>
      <c r="N21" s="434"/>
      <c r="O21" s="25"/>
      <c r="P21" s="364"/>
      <c r="Q21" s="298"/>
      <c r="R21" s="298"/>
      <c r="S21" s="298"/>
      <c r="T21" s="298"/>
      <c r="U21" s="298"/>
      <c r="V21" s="298"/>
      <c r="W21" s="298"/>
      <c r="X21" s="298"/>
      <c r="Y21" s="298"/>
      <c r="Z21" s="365"/>
      <c r="AA21" s="65"/>
      <c r="AB21" s="72"/>
      <c r="AC21" s="423">
        <f>80000000*1.06</f>
        <v>84800000</v>
      </c>
      <c r="AD21" s="424"/>
      <c r="AE21" s="424"/>
      <c r="AF21" s="424"/>
      <c r="AG21" s="424"/>
      <c r="AH21" s="424"/>
      <c r="AI21" s="424"/>
      <c r="AJ21" s="424"/>
      <c r="AK21" s="424"/>
      <c r="AL21" s="424"/>
      <c r="AM21" s="425"/>
      <c r="AN21" s="72"/>
      <c r="AO21" s="527"/>
      <c r="AP21" s="528"/>
      <c r="AQ21" s="528"/>
      <c r="AR21" s="528"/>
      <c r="AS21" s="528"/>
      <c r="AT21" s="528"/>
      <c r="AU21" s="528"/>
      <c r="AV21" s="528"/>
      <c r="AW21" s="528"/>
      <c r="AX21" s="528"/>
      <c r="AY21" s="574"/>
      <c r="AZ21" s="108"/>
      <c r="BA21" s="465">
        <f>80000000*1.12</f>
        <v>89600000.000000015</v>
      </c>
      <c r="BB21" s="466"/>
      <c r="BC21" s="466"/>
      <c r="BD21" s="466"/>
      <c r="BE21" s="466"/>
      <c r="BF21" s="466"/>
      <c r="BG21" s="466"/>
      <c r="BH21" s="466"/>
      <c r="BI21" s="466"/>
      <c r="BJ21" s="466"/>
      <c r="BK21" s="467"/>
      <c r="BL21" s="108"/>
      <c r="BM21" s="503"/>
      <c r="BN21" s="504"/>
      <c r="BO21" s="504"/>
      <c r="BP21" s="504"/>
      <c r="BQ21" s="504"/>
      <c r="BR21" s="504"/>
      <c r="BS21" s="504"/>
      <c r="BT21" s="504"/>
      <c r="BU21" s="504"/>
      <c r="BV21" s="504"/>
      <c r="BW21" s="505"/>
      <c r="BX21" s="89"/>
      <c r="BY21" s="401"/>
      <c r="BZ21" s="402"/>
      <c r="CA21" s="402"/>
      <c r="CB21" s="402"/>
      <c r="CC21" s="402"/>
      <c r="CD21" s="402"/>
      <c r="CE21" s="402"/>
      <c r="CF21" s="402"/>
      <c r="CG21" s="402"/>
      <c r="CH21" s="402"/>
      <c r="CI21" s="477"/>
      <c r="CJ21" s="161"/>
      <c r="CK21" s="367"/>
      <c r="CL21" s="368"/>
      <c r="CM21" s="368"/>
      <c r="CN21" s="368"/>
      <c r="CO21" s="368"/>
      <c r="CP21" s="368"/>
      <c r="CQ21" s="368"/>
      <c r="CR21" s="368"/>
      <c r="CS21" s="368"/>
      <c r="CT21" s="368"/>
      <c r="CU21" s="400"/>
    </row>
    <row r="22" spans="1:99" ht="45" customHeight="1">
      <c r="A22" s="480"/>
      <c r="B22" s="518"/>
      <c r="C22" s="211" t="s">
        <v>55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5"/>
      <c r="P22" s="366"/>
      <c r="Q22" s="291"/>
      <c r="R22" s="291"/>
      <c r="S22" s="291"/>
      <c r="T22" s="291"/>
      <c r="U22" s="291"/>
      <c r="V22" s="291"/>
      <c r="W22" s="291"/>
      <c r="X22" s="291"/>
      <c r="Y22" s="291"/>
      <c r="Z22" s="292"/>
      <c r="AA22" s="65"/>
      <c r="AB22" s="72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6"/>
      <c r="AN22" s="72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6"/>
      <c r="AZ22" s="108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10"/>
      <c r="BL22" s="108"/>
      <c r="BM22" s="506"/>
      <c r="BN22" s="507"/>
      <c r="BO22" s="507"/>
      <c r="BP22" s="507"/>
      <c r="BQ22" s="507"/>
      <c r="BR22" s="507"/>
      <c r="BS22" s="507"/>
      <c r="BT22" s="507"/>
      <c r="BU22" s="507"/>
      <c r="BV22" s="507"/>
      <c r="BW22" s="508"/>
      <c r="BX22" s="473">
        <f>35000000*1.18</f>
        <v>41300000</v>
      </c>
      <c r="BY22" s="474"/>
      <c r="BZ22" s="475"/>
      <c r="CA22" s="102"/>
      <c r="CB22" s="102"/>
      <c r="CC22" s="102"/>
      <c r="CD22" s="102"/>
      <c r="CE22" s="102"/>
      <c r="CF22" s="102"/>
      <c r="CG22" s="102"/>
      <c r="CH22" s="102"/>
      <c r="CI22" s="194"/>
      <c r="CJ22" s="77"/>
      <c r="CK22" s="370"/>
      <c r="CL22" s="371"/>
      <c r="CM22" s="371"/>
      <c r="CN22" s="371"/>
      <c r="CO22" s="371"/>
      <c r="CP22" s="371"/>
      <c r="CQ22" s="371"/>
      <c r="CR22" s="371"/>
      <c r="CS22" s="371"/>
      <c r="CT22" s="371"/>
      <c r="CU22" s="416"/>
    </row>
    <row r="23" spans="1:99" ht="45" customHeight="1">
      <c r="A23" s="480"/>
      <c r="B23" s="519" t="s">
        <v>19</v>
      </c>
      <c r="C23" s="213" t="s">
        <v>31</v>
      </c>
      <c r="D23" s="22"/>
      <c r="E23" s="432">
        <v>180000000</v>
      </c>
      <c r="F23" s="433"/>
      <c r="G23" s="433"/>
      <c r="H23" s="433"/>
      <c r="I23" s="433"/>
      <c r="J23" s="433"/>
      <c r="K23" s="433"/>
      <c r="L23" s="433"/>
      <c r="M23" s="433"/>
      <c r="N23" s="434"/>
      <c r="O23" s="25"/>
      <c r="P23" s="63"/>
      <c r="Q23" s="567">
        <v>180000000</v>
      </c>
      <c r="R23" s="567"/>
      <c r="S23" s="567"/>
      <c r="T23" s="567"/>
      <c r="U23" s="567"/>
      <c r="V23" s="567"/>
      <c r="W23" s="567"/>
      <c r="X23" s="567"/>
      <c r="Y23" s="567"/>
      <c r="Z23" s="567"/>
      <c r="AA23" s="65"/>
      <c r="AB23" s="72"/>
      <c r="AC23" s="423">
        <f>190070834</f>
        <v>190070834</v>
      </c>
      <c r="AD23" s="424"/>
      <c r="AE23" s="424"/>
      <c r="AF23" s="424"/>
      <c r="AG23" s="424"/>
      <c r="AH23" s="424"/>
      <c r="AI23" s="424"/>
      <c r="AJ23" s="424"/>
      <c r="AK23" s="424"/>
      <c r="AL23" s="424"/>
      <c r="AM23" s="425"/>
      <c r="AN23" s="72"/>
      <c r="AO23" s="485">
        <f>190070834</f>
        <v>190070834</v>
      </c>
      <c r="AP23" s="485"/>
      <c r="AQ23" s="485"/>
      <c r="AR23" s="485"/>
      <c r="AS23" s="485"/>
      <c r="AT23" s="485"/>
      <c r="AU23" s="485"/>
      <c r="AV23" s="485"/>
      <c r="AW23" s="485"/>
      <c r="AX23" s="485"/>
      <c r="AY23" s="423"/>
      <c r="AZ23" s="108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10"/>
      <c r="BL23" s="108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10"/>
      <c r="BX23" s="77"/>
      <c r="BY23" s="334">
        <f>159720000*1.06</f>
        <v>169303200</v>
      </c>
      <c r="BZ23" s="335"/>
      <c r="CA23" s="335"/>
      <c r="CB23" s="335"/>
      <c r="CC23" s="335"/>
      <c r="CD23" s="335"/>
      <c r="CE23" s="335"/>
      <c r="CF23" s="335"/>
      <c r="CG23" s="335"/>
      <c r="CH23" s="335"/>
      <c r="CI23" s="422"/>
      <c r="CJ23" s="101"/>
      <c r="CK23" s="285">
        <f>BY23+BY24</f>
        <v>222543200</v>
      </c>
      <c r="CL23" s="398"/>
      <c r="CM23" s="398"/>
      <c r="CN23" s="398"/>
      <c r="CO23" s="398"/>
      <c r="CP23" s="398"/>
      <c r="CQ23" s="398"/>
      <c r="CR23" s="398"/>
      <c r="CS23" s="398"/>
      <c r="CT23" s="398"/>
      <c r="CU23" s="399"/>
    </row>
    <row r="24" spans="1:99" ht="45" customHeight="1">
      <c r="A24" s="480"/>
      <c r="B24" s="519"/>
      <c r="C24" s="13" t="s">
        <v>69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5"/>
      <c r="P24" s="63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5"/>
      <c r="AB24" s="72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6"/>
      <c r="AN24" s="72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6"/>
      <c r="AZ24" s="108"/>
      <c r="BA24" s="465">
        <f>159720000/3</f>
        <v>53240000</v>
      </c>
      <c r="BB24" s="466"/>
      <c r="BC24" s="466"/>
      <c r="BD24" s="466"/>
      <c r="BE24" s="466"/>
      <c r="BF24" s="466"/>
      <c r="BG24" s="466"/>
      <c r="BH24" s="466"/>
      <c r="BI24" s="466"/>
      <c r="BJ24" s="466"/>
      <c r="BK24" s="467"/>
      <c r="BL24" s="108"/>
      <c r="BM24" s="472">
        <f>159720000/3</f>
        <v>53240000</v>
      </c>
      <c r="BN24" s="472"/>
      <c r="BO24" s="472"/>
      <c r="BP24" s="472"/>
      <c r="BQ24" s="472"/>
      <c r="BR24" s="472"/>
      <c r="BS24" s="472"/>
      <c r="BT24" s="472"/>
      <c r="BU24" s="472"/>
      <c r="BV24" s="472"/>
      <c r="BW24" s="465"/>
      <c r="BX24" s="77"/>
      <c r="BY24" s="334">
        <f>159720000/3</f>
        <v>53240000</v>
      </c>
      <c r="BZ24" s="335"/>
      <c r="CA24" s="335"/>
      <c r="CB24" s="335"/>
      <c r="CC24" s="335"/>
      <c r="CD24" s="335"/>
      <c r="CE24" s="335"/>
      <c r="CF24" s="335"/>
      <c r="CG24" s="335"/>
      <c r="CH24" s="335"/>
      <c r="CI24" s="422"/>
      <c r="CJ24" s="77"/>
      <c r="CK24" s="370"/>
      <c r="CL24" s="371"/>
      <c r="CM24" s="371"/>
      <c r="CN24" s="371"/>
      <c r="CO24" s="371"/>
      <c r="CP24" s="371"/>
      <c r="CQ24" s="371"/>
      <c r="CR24" s="371"/>
      <c r="CS24" s="371"/>
      <c r="CT24" s="371"/>
      <c r="CU24" s="416"/>
    </row>
    <row r="25" spans="1:99" ht="45" customHeight="1">
      <c r="A25" s="480"/>
      <c r="B25" s="519" t="s">
        <v>51</v>
      </c>
      <c r="C25" s="213" t="s">
        <v>33</v>
      </c>
      <c r="D25" s="22"/>
      <c r="E25" s="432">
        <v>50000000</v>
      </c>
      <c r="F25" s="433"/>
      <c r="G25" s="433"/>
      <c r="H25" s="433"/>
      <c r="I25" s="433"/>
      <c r="J25" s="433"/>
      <c r="K25" s="433"/>
      <c r="L25" s="433"/>
      <c r="M25" s="433"/>
      <c r="N25" s="434"/>
      <c r="O25" s="25"/>
      <c r="P25" s="63"/>
      <c r="Q25" s="373">
        <f>SUM(E25:N26)</f>
        <v>70000000</v>
      </c>
      <c r="R25" s="374"/>
      <c r="S25" s="374"/>
      <c r="T25" s="374"/>
      <c r="U25" s="374"/>
      <c r="V25" s="374"/>
      <c r="W25" s="374"/>
      <c r="X25" s="374"/>
      <c r="Y25" s="374"/>
      <c r="Z25" s="375"/>
      <c r="AA25" s="111"/>
      <c r="AB25" s="72"/>
      <c r="AC25" s="575">
        <f>50000000*1.06</f>
        <v>53000000</v>
      </c>
      <c r="AD25" s="576"/>
      <c r="AE25" s="576"/>
      <c r="AF25" s="576"/>
      <c r="AG25" s="576"/>
      <c r="AH25" s="576"/>
      <c r="AI25" s="576"/>
      <c r="AJ25" s="576"/>
      <c r="AK25" s="576"/>
      <c r="AL25" s="578"/>
      <c r="AM25" s="56"/>
      <c r="AN25" s="72"/>
      <c r="AO25" s="486">
        <f>50000000*1.06</f>
        <v>53000000</v>
      </c>
      <c r="AP25" s="486"/>
      <c r="AQ25" s="486"/>
      <c r="AR25" s="486"/>
      <c r="AS25" s="486"/>
      <c r="AT25" s="486"/>
      <c r="AU25" s="486"/>
      <c r="AV25" s="486"/>
      <c r="AW25" s="486"/>
      <c r="AX25" s="486"/>
      <c r="AY25" s="56"/>
      <c r="AZ25" s="108"/>
      <c r="BA25" s="465">
        <f>50000000*1.12</f>
        <v>56000000.000000007</v>
      </c>
      <c r="BB25" s="466"/>
      <c r="BC25" s="466"/>
      <c r="BD25" s="466"/>
      <c r="BE25" s="466"/>
      <c r="BF25" s="466"/>
      <c r="BG25" s="466"/>
      <c r="BH25" s="466"/>
      <c r="BI25" s="466"/>
      <c r="BJ25" s="466"/>
      <c r="BK25" s="467"/>
      <c r="BL25" s="108"/>
      <c r="BM25" s="472">
        <f>50000000*1.12</f>
        <v>56000000.000000007</v>
      </c>
      <c r="BN25" s="472"/>
      <c r="BO25" s="472"/>
      <c r="BP25" s="472"/>
      <c r="BQ25" s="472"/>
      <c r="BR25" s="472"/>
      <c r="BS25" s="472"/>
      <c r="BT25" s="472"/>
      <c r="BU25" s="472"/>
      <c r="BV25" s="472"/>
      <c r="BW25" s="465"/>
      <c r="BX25" s="77"/>
      <c r="BY25" s="285">
        <f>50000000*1.18</f>
        <v>59000000</v>
      </c>
      <c r="BZ25" s="398"/>
      <c r="CA25" s="398"/>
      <c r="CB25" s="398"/>
      <c r="CC25" s="398"/>
      <c r="CD25" s="398"/>
      <c r="CE25" s="398"/>
      <c r="CF25" s="398"/>
      <c r="CG25" s="398"/>
      <c r="CH25" s="398"/>
      <c r="CI25" s="496"/>
      <c r="CJ25" s="77"/>
      <c r="CK25" s="376">
        <f>50000000*1.18</f>
        <v>59000000</v>
      </c>
      <c r="CL25" s="376"/>
      <c r="CM25" s="376"/>
      <c r="CN25" s="376"/>
      <c r="CO25" s="376"/>
      <c r="CP25" s="376"/>
      <c r="CQ25" s="376"/>
      <c r="CR25" s="376"/>
      <c r="CS25" s="376"/>
      <c r="CT25" s="376"/>
      <c r="CU25" s="376"/>
    </row>
    <row r="26" spans="1:99" ht="45" customHeight="1" thickBot="1">
      <c r="A26" s="480"/>
      <c r="B26" s="519"/>
      <c r="C26" s="13" t="s">
        <v>44</v>
      </c>
      <c r="D26" s="22"/>
      <c r="E26" s="22"/>
      <c r="F26" s="22"/>
      <c r="G26" s="334">
        <v>20000000</v>
      </c>
      <c r="H26" s="428"/>
      <c r="I26" s="22"/>
      <c r="J26" s="22"/>
      <c r="K26" s="22"/>
      <c r="L26" s="22"/>
      <c r="M26" s="22"/>
      <c r="N26" s="22"/>
      <c r="O26" s="25"/>
      <c r="P26" s="80"/>
      <c r="Q26" s="300"/>
      <c r="R26" s="301"/>
      <c r="S26" s="301"/>
      <c r="T26" s="301"/>
      <c r="U26" s="301"/>
      <c r="V26" s="301"/>
      <c r="W26" s="301"/>
      <c r="X26" s="301"/>
      <c r="Y26" s="301"/>
      <c r="Z26" s="387"/>
      <c r="AA26" s="105"/>
      <c r="AB26" s="72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6"/>
      <c r="AN26" s="82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4"/>
      <c r="AZ26" s="112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4"/>
      <c r="BL26" s="112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4"/>
      <c r="BX26" s="89"/>
      <c r="BY26" s="401"/>
      <c r="BZ26" s="402"/>
      <c r="CA26" s="402"/>
      <c r="CB26" s="402"/>
      <c r="CC26" s="402"/>
      <c r="CD26" s="402"/>
      <c r="CE26" s="402"/>
      <c r="CF26" s="402"/>
      <c r="CG26" s="402"/>
      <c r="CH26" s="402"/>
      <c r="CI26" s="477"/>
      <c r="CJ26" s="89"/>
      <c r="CK26" s="484"/>
      <c r="CL26" s="484"/>
      <c r="CM26" s="484"/>
      <c r="CN26" s="484"/>
      <c r="CO26" s="484"/>
      <c r="CP26" s="484"/>
      <c r="CQ26" s="484"/>
      <c r="CR26" s="484"/>
      <c r="CS26" s="484"/>
      <c r="CT26" s="484"/>
      <c r="CU26" s="484"/>
    </row>
    <row r="27" spans="1:99" ht="45" customHeight="1">
      <c r="A27" s="480"/>
      <c r="B27" s="519" t="s">
        <v>26</v>
      </c>
      <c r="C27" s="18" t="s">
        <v>65</v>
      </c>
      <c r="D27" s="22"/>
      <c r="E27" s="432">
        <v>52000000</v>
      </c>
      <c r="F27" s="433"/>
      <c r="G27" s="433"/>
      <c r="H27" s="433"/>
      <c r="I27" s="433"/>
      <c r="J27" s="433"/>
      <c r="K27" s="433"/>
      <c r="L27" s="433"/>
      <c r="M27" s="433"/>
      <c r="N27" s="434"/>
      <c r="O27" s="25"/>
      <c r="P27" s="92"/>
      <c r="Q27" s="287">
        <f>SUM(E27:O32)</f>
        <v>666791667</v>
      </c>
      <c r="R27" s="288"/>
      <c r="S27" s="288"/>
      <c r="T27" s="288"/>
      <c r="U27" s="288"/>
      <c r="V27" s="288"/>
      <c r="W27" s="288"/>
      <c r="X27" s="288"/>
      <c r="Y27" s="288"/>
      <c r="Z27" s="288"/>
      <c r="AA27" s="296"/>
      <c r="AB27" s="72"/>
      <c r="AC27" s="575">
        <f>5200000*11*1.06</f>
        <v>60632000</v>
      </c>
      <c r="AD27" s="576"/>
      <c r="AE27" s="576"/>
      <c r="AF27" s="576"/>
      <c r="AG27" s="576"/>
      <c r="AH27" s="576"/>
      <c r="AI27" s="576"/>
      <c r="AJ27" s="576"/>
      <c r="AK27" s="576"/>
      <c r="AL27" s="576"/>
      <c r="AM27" s="577"/>
      <c r="AN27" s="95"/>
      <c r="AO27" s="579">
        <f>AC27+AC28+AC29+AC31+AC32</f>
        <v>363156000</v>
      </c>
      <c r="AP27" s="580"/>
      <c r="AQ27" s="580"/>
      <c r="AR27" s="580"/>
      <c r="AS27" s="580"/>
      <c r="AT27" s="580"/>
      <c r="AU27" s="580"/>
      <c r="AV27" s="580"/>
      <c r="AW27" s="580"/>
      <c r="AX27" s="580"/>
      <c r="AY27" s="581"/>
      <c r="AZ27" s="115"/>
      <c r="BA27" s="462">
        <f>5200000*11*1.12</f>
        <v>64064000.000000007</v>
      </c>
      <c r="BB27" s="463"/>
      <c r="BC27" s="463"/>
      <c r="BD27" s="463"/>
      <c r="BE27" s="463"/>
      <c r="BF27" s="463"/>
      <c r="BG27" s="463"/>
      <c r="BH27" s="463"/>
      <c r="BI27" s="463"/>
      <c r="BJ27" s="463"/>
      <c r="BK27" s="464"/>
      <c r="BL27" s="115"/>
      <c r="BM27" s="503">
        <f>BA27+BA28+BA29+BA31+BA32</f>
        <v>379752000</v>
      </c>
      <c r="BN27" s="504"/>
      <c r="BO27" s="504"/>
      <c r="BP27" s="504"/>
      <c r="BQ27" s="504"/>
      <c r="BR27" s="504"/>
      <c r="BS27" s="504"/>
      <c r="BT27" s="504"/>
      <c r="BU27" s="504"/>
      <c r="BV27" s="504"/>
      <c r="BW27" s="505"/>
      <c r="BX27" s="101"/>
      <c r="BY27" s="102"/>
      <c r="BZ27" s="102"/>
      <c r="CA27" s="102"/>
      <c r="CB27" s="102"/>
      <c r="CC27" s="102"/>
      <c r="CD27" s="102"/>
      <c r="CE27" s="102"/>
      <c r="CF27" s="102"/>
      <c r="CG27" s="102"/>
      <c r="CH27" s="102"/>
      <c r="CI27" s="102"/>
      <c r="CJ27" s="101"/>
      <c r="CK27" s="367">
        <f>5400000*11*1.18</f>
        <v>70092000</v>
      </c>
      <c r="CL27" s="368"/>
      <c r="CM27" s="368"/>
      <c r="CN27" s="368"/>
      <c r="CO27" s="368"/>
      <c r="CP27" s="368"/>
      <c r="CQ27" s="368"/>
      <c r="CR27" s="368"/>
      <c r="CS27" s="368"/>
      <c r="CT27" s="368"/>
      <c r="CU27" s="400"/>
    </row>
    <row r="28" spans="1:99" ht="45" customHeight="1">
      <c r="A28" s="480"/>
      <c r="B28" s="519"/>
      <c r="C28" s="18" t="s">
        <v>34</v>
      </c>
      <c r="D28" s="22"/>
      <c r="E28" s="432">
        <v>60000000</v>
      </c>
      <c r="F28" s="433"/>
      <c r="G28" s="433"/>
      <c r="H28" s="433"/>
      <c r="I28" s="433"/>
      <c r="J28" s="433"/>
      <c r="K28" s="433"/>
      <c r="L28" s="433"/>
      <c r="M28" s="433"/>
      <c r="N28" s="434"/>
      <c r="O28" s="25"/>
      <c r="P28" s="63"/>
      <c r="Q28" s="297"/>
      <c r="R28" s="298"/>
      <c r="S28" s="298"/>
      <c r="T28" s="298"/>
      <c r="U28" s="298"/>
      <c r="V28" s="298"/>
      <c r="W28" s="298"/>
      <c r="X28" s="298"/>
      <c r="Y28" s="298"/>
      <c r="Z28" s="298"/>
      <c r="AA28" s="299"/>
      <c r="AB28" s="72"/>
      <c r="AC28" s="575">
        <f>66000000*1.06</f>
        <v>69960000</v>
      </c>
      <c r="AD28" s="576"/>
      <c r="AE28" s="576"/>
      <c r="AF28" s="576"/>
      <c r="AG28" s="576"/>
      <c r="AH28" s="576"/>
      <c r="AI28" s="576"/>
      <c r="AJ28" s="576"/>
      <c r="AK28" s="576"/>
      <c r="AL28" s="576"/>
      <c r="AM28" s="577"/>
      <c r="AN28" s="72"/>
      <c r="AO28" s="579"/>
      <c r="AP28" s="580"/>
      <c r="AQ28" s="580"/>
      <c r="AR28" s="580"/>
      <c r="AS28" s="580"/>
      <c r="AT28" s="580"/>
      <c r="AU28" s="580"/>
      <c r="AV28" s="580"/>
      <c r="AW28" s="580"/>
      <c r="AX28" s="580"/>
      <c r="AY28" s="581"/>
      <c r="AZ28" s="108"/>
      <c r="BA28" s="465">
        <f>66000000*1.06</f>
        <v>69960000</v>
      </c>
      <c r="BB28" s="466"/>
      <c r="BC28" s="466"/>
      <c r="BD28" s="466"/>
      <c r="BE28" s="466"/>
      <c r="BF28" s="466"/>
      <c r="BG28" s="466"/>
      <c r="BH28" s="466"/>
      <c r="BI28" s="466"/>
      <c r="BJ28" s="466"/>
      <c r="BK28" s="467"/>
      <c r="BL28" s="108"/>
      <c r="BM28" s="503"/>
      <c r="BN28" s="504"/>
      <c r="BO28" s="504"/>
      <c r="BP28" s="504"/>
      <c r="BQ28" s="504"/>
      <c r="BR28" s="504"/>
      <c r="BS28" s="504"/>
      <c r="BT28" s="504"/>
      <c r="BU28" s="504"/>
      <c r="BV28" s="504"/>
      <c r="BW28" s="505"/>
      <c r="BX28" s="77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7"/>
      <c r="CK28" s="367"/>
      <c r="CL28" s="368"/>
      <c r="CM28" s="368"/>
      <c r="CN28" s="368"/>
      <c r="CO28" s="368"/>
      <c r="CP28" s="368"/>
      <c r="CQ28" s="368"/>
      <c r="CR28" s="368"/>
      <c r="CS28" s="368"/>
      <c r="CT28" s="368"/>
      <c r="CU28" s="400"/>
    </row>
    <row r="29" spans="1:99" ht="45" customHeight="1">
      <c r="A29" s="480"/>
      <c r="B29" s="519"/>
      <c r="C29" s="13" t="s">
        <v>35</v>
      </c>
      <c r="D29" s="22"/>
      <c r="E29" s="22"/>
      <c r="F29" s="334">
        <v>54000000</v>
      </c>
      <c r="G29" s="335"/>
      <c r="H29" s="335"/>
      <c r="I29" s="335"/>
      <c r="J29" s="335"/>
      <c r="K29" s="335"/>
      <c r="L29" s="335"/>
      <c r="M29" s="335"/>
      <c r="N29" s="428"/>
      <c r="O29" s="25"/>
      <c r="P29" s="63"/>
      <c r="Q29" s="297"/>
      <c r="R29" s="298"/>
      <c r="S29" s="298"/>
      <c r="T29" s="298"/>
      <c r="U29" s="298"/>
      <c r="V29" s="298"/>
      <c r="W29" s="298"/>
      <c r="X29" s="298"/>
      <c r="Y29" s="298"/>
      <c r="Z29" s="298"/>
      <c r="AA29" s="299"/>
      <c r="AB29" s="72"/>
      <c r="AC29" s="423">
        <f>5400000*11*1.06</f>
        <v>62964000</v>
      </c>
      <c r="AD29" s="424"/>
      <c r="AE29" s="424"/>
      <c r="AF29" s="424"/>
      <c r="AG29" s="424"/>
      <c r="AH29" s="424"/>
      <c r="AI29" s="424"/>
      <c r="AJ29" s="424"/>
      <c r="AK29" s="424"/>
      <c r="AL29" s="424"/>
      <c r="AM29" s="425"/>
      <c r="AN29" s="72"/>
      <c r="AO29" s="579"/>
      <c r="AP29" s="580"/>
      <c r="AQ29" s="580"/>
      <c r="AR29" s="580"/>
      <c r="AS29" s="580"/>
      <c r="AT29" s="580"/>
      <c r="AU29" s="580"/>
      <c r="AV29" s="580"/>
      <c r="AW29" s="580"/>
      <c r="AX29" s="580"/>
      <c r="AY29" s="581"/>
      <c r="AZ29" s="108"/>
      <c r="BA29" s="465">
        <f>5400000*11*1.12</f>
        <v>66528000.000000007</v>
      </c>
      <c r="BB29" s="466"/>
      <c r="BC29" s="466"/>
      <c r="BD29" s="466"/>
      <c r="BE29" s="466"/>
      <c r="BF29" s="466"/>
      <c r="BG29" s="466"/>
      <c r="BH29" s="466"/>
      <c r="BI29" s="466"/>
      <c r="BJ29" s="466"/>
      <c r="BK29" s="467"/>
      <c r="BL29" s="108"/>
      <c r="BM29" s="503"/>
      <c r="BN29" s="504"/>
      <c r="BO29" s="504"/>
      <c r="BP29" s="504"/>
      <c r="BQ29" s="504"/>
      <c r="BR29" s="504"/>
      <c r="BS29" s="504"/>
      <c r="BT29" s="504"/>
      <c r="BU29" s="504"/>
      <c r="BV29" s="504"/>
      <c r="BW29" s="505"/>
      <c r="BX29" s="77"/>
      <c r="BY29" s="334">
        <f>5400000*11*1.18</f>
        <v>70092000</v>
      </c>
      <c r="BZ29" s="335"/>
      <c r="CA29" s="335"/>
      <c r="CB29" s="335"/>
      <c r="CC29" s="335"/>
      <c r="CD29" s="335"/>
      <c r="CE29" s="335"/>
      <c r="CF29" s="335"/>
      <c r="CG29" s="335"/>
      <c r="CH29" s="335"/>
      <c r="CI29" s="422"/>
      <c r="CJ29" s="77"/>
      <c r="CK29" s="367"/>
      <c r="CL29" s="368"/>
      <c r="CM29" s="368"/>
      <c r="CN29" s="368"/>
      <c r="CO29" s="368"/>
      <c r="CP29" s="368"/>
      <c r="CQ29" s="368"/>
      <c r="CR29" s="368"/>
      <c r="CS29" s="368"/>
      <c r="CT29" s="368"/>
      <c r="CU29" s="400"/>
    </row>
    <row r="30" spans="1:99" ht="45" customHeight="1">
      <c r="A30" s="480"/>
      <c r="B30" s="519"/>
      <c r="C30" s="13" t="s">
        <v>45</v>
      </c>
      <c r="D30" s="22"/>
      <c r="E30" s="334">
        <v>340791667</v>
      </c>
      <c r="F30" s="335"/>
      <c r="G30" s="335"/>
      <c r="H30" s="335"/>
      <c r="I30" s="335"/>
      <c r="J30" s="335"/>
      <c r="K30" s="335"/>
      <c r="L30" s="335"/>
      <c r="M30" s="335"/>
      <c r="N30" s="428"/>
      <c r="O30" s="25"/>
      <c r="P30" s="63"/>
      <c r="Q30" s="297"/>
      <c r="R30" s="298"/>
      <c r="S30" s="298"/>
      <c r="T30" s="298"/>
      <c r="U30" s="298"/>
      <c r="V30" s="298"/>
      <c r="W30" s="298"/>
      <c r="X30" s="298"/>
      <c r="Y30" s="298"/>
      <c r="Z30" s="298"/>
      <c r="AA30" s="299"/>
      <c r="AB30" s="72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6"/>
      <c r="AN30" s="72"/>
      <c r="AO30" s="579"/>
      <c r="AP30" s="580"/>
      <c r="AQ30" s="580"/>
      <c r="AR30" s="580"/>
      <c r="AS30" s="580"/>
      <c r="AT30" s="580"/>
      <c r="AU30" s="580"/>
      <c r="AV30" s="580"/>
      <c r="AW30" s="580"/>
      <c r="AX30" s="580"/>
      <c r="AY30" s="581"/>
      <c r="AZ30" s="108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10"/>
      <c r="BL30" s="108"/>
      <c r="BM30" s="503"/>
      <c r="BN30" s="504"/>
      <c r="BO30" s="504"/>
      <c r="BP30" s="504"/>
      <c r="BQ30" s="504"/>
      <c r="BR30" s="504"/>
      <c r="BS30" s="504"/>
      <c r="BT30" s="504"/>
      <c r="BU30" s="504"/>
      <c r="BV30" s="504"/>
      <c r="BW30" s="505"/>
      <c r="BX30" s="77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7"/>
      <c r="CK30" s="367"/>
      <c r="CL30" s="368"/>
      <c r="CM30" s="368"/>
      <c r="CN30" s="368"/>
      <c r="CO30" s="368"/>
      <c r="CP30" s="368"/>
      <c r="CQ30" s="368"/>
      <c r="CR30" s="368"/>
      <c r="CS30" s="368"/>
      <c r="CT30" s="368"/>
      <c r="CU30" s="400"/>
    </row>
    <row r="31" spans="1:99" ht="45" customHeight="1">
      <c r="A31" s="480"/>
      <c r="B31" s="519"/>
      <c r="C31" s="34" t="s">
        <v>46</v>
      </c>
      <c r="D31" s="22"/>
      <c r="E31" s="334">
        <v>80000000</v>
      </c>
      <c r="F31" s="335"/>
      <c r="G31" s="335"/>
      <c r="H31" s="335"/>
      <c r="I31" s="335"/>
      <c r="J31" s="335"/>
      <c r="K31" s="335"/>
      <c r="L31" s="335"/>
      <c r="M31" s="335"/>
      <c r="N31" s="428"/>
      <c r="O31" s="25"/>
      <c r="P31" s="63"/>
      <c r="Q31" s="297"/>
      <c r="R31" s="298"/>
      <c r="S31" s="298"/>
      <c r="T31" s="298"/>
      <c r="U31" s="298"/>
      <c r="V31" s="298"/>
      <c r="W31" s="298"/>
      <c r="X31" s="298"/>
      <c r="Y31" s="298"/>
      <c r="Z31" s="298"/>
      <c r="AA31" s="299"/>
      <c r="AB31" s="72"/>
      <c r="AC31" s="423">
        <f>80000000*1.06</f>
        <v>84800000</v>
      </c>
      <c r="AD31" s="424"/>
      <c r="AE31" s="424"/>
      <c r="AF31" s="424"/>
      <c r="AG31" s="424"/>
      <c r="AH31" s="424"/>
      <c r="AI31" s="424"/>
      <c r="AJ31" s="424"/>
      <c r="AK31" s="424"/>
      <c r="AL31" s="424"/>
      <c r="AM31" s="425"/>
      <c r="AN31" s="72"/>
      <c r="AO31" s="579"/>
      <c r="AP31" s="580"/>
      <c r="AQ31" s="580"/>
      <c r="AR31" s="580"/>
      <c r="AS31" s="580"/>
      <c r="AT31" s="580"/>
      <c r="AU31" s="580"/>
      <c r="AV31" s="580"/>
      <c r="AW31" s="580"/>
      <c r="AX31" s="580"/>
      <c r="AY31" s="581"/>
      <c r="AZ31" s="108"/>
      <c r="BA31" s="465">
        <f>80000000*1.12</f>
        <v>89600000.000000015</v>
      </c>
      <c r="BB31" s="466"/>
      <c r="BC31" s="466"/>
      <c r="BD31" s="466"/>
      <c r="BE31" s="466"/>
      <c r="BF31" s="466"/>
      <c r="BG31" s="466"/>
      <c r="BH31" s="466"/>
      <c r="BI31" s="466"/>
      <c r="BJ31" s="466"/>
      <c r="BK31" s="467"/>
      <c r="BL31" s="108"/>
      <c r="BM31" s="503"/>
      <c r="BN31" s="504"/>
      <c r="BO31" s="504"/>
      <c r="BP31" s="504"/>
      <c r="BQ31" s="504"/>
      <c r="BR31" s="504"/>
      <c r="BS31" s="504"/>
      <c r="BT31" s="504"/>
      <c r="BU31" s="504"/>
      <c r="BV31" s="504"/>
      <c r="BW31" s="505"/>
      <c r="BX31" s="77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7"/>
      <c r="CK31" s="367"/>
      <c r="CL31" s="368"/>
      <c r="CM31" s="368"/>
      <c r="CN31" s="368"/>
      <c r="CO31" s="368"/>
      <c r="CP31" s="368"/>
      <c r="CQ31" s="368"/>
      <c r="CR31" s="368"/>
      <c r="CS31" s="368"/>
      <c r="CT31" s="368"/>
      <c r="CU31" s="400"/>
    </row>
    <row r="32" spans="1:99" ht="45" customHeight="1" thickBot="1">
      <c r="A32" s="480"/>
      <c r="B32" s="519"/>
      <c r="C32" s="34" t="s">
        <v>41</v>
      </c>
      <c r="D32" s="22"/>
      <c r="E32" s="334">
        <v>80000000</v>
      </c>
      <c r="F32" s="335"/>
      <c r="G32" s="335"/>
      <c r="H32" s="335"/>
      <c r="I32" s="335"/>
      <c r="J32" s="335"/>
      <c r="K32" s="335"/>
      <c r="L32" s="335"/>
      <c r="M32" s="335"/>
      <c r="N32" s="428"/>
      <c r="O32" s="168"/>
      <c r="P32" s="80"/>
      <c r="Q32" s="300"/>
      <c r="R32" s="301"/>
      <c r="S32" s="301"/>
      <c r="T32" s="301"/>
      <c r="U32" s="301"/>
      <c r="V32" s="301"/>
      <c r="W32" s="301"/>
      <c r="X32" s="301"/>
      <c r="Y32" s="301"/>
      <c r="Z32" s="301"/>
      <c r="AA32" s="302"/>
      <c r="AB32" s="82"/>
      <c r="AC32" s="547">
        <f>80000000*1.06</f>
        <v>84800000</v>
      </c>
      <c r="AD32" s="585"/>
      <c r="AE32" s="585"/>
      <c r="AF32" s="585"/>
      <c r="AG32" s="585"/>
      <c r="AH32" s="585"/>
      <c r="AI32" s="585"/>
      <c r="AJ32" s="585"/>
      <c r="AK32" s="585"/>
      <c r="AL32" s="585"/>
      <c r="AM32" s="586"/>
      <c r="AN32" s="82"/>
      <c r="AO32" s="582"/>
      <c r="AP32" s="583"/>
      <c r="AQ32" s="583"/>
      <c r="AR32" s="583"/>
      <c r="AS32" s="583"/>
      <c r="AT32" s="583"/>
      <c r="AU32" s="583"/>
      <c r="AV32" s="583"/>
      <c r="AW32" s="583"/>
      <c r="AX32" s="583"/>
      <c r="AY32" s="584"/>
      <c r="AZ32" s="112"/>
      <c r="BA32" s="561">
        <f>80000000*1.12</f>
        <v>89600000.000000015</v>
      </c>
      <c r="BB32" s="562"/>
      <c r="BC32" s="562"/>
      <c r="BD32" s="562"/>
      <c r="BE32" s="562"/>
      <c r="BF32" s="562"/>
      <c r="BG32" s="562"/>
      <c r="BH32" s="562"/>
      <c r="BI32" s="562"/>
      <c r="BJ32" s="562"/>
      <c r="BK32" s="563"/>
      <c r="BL32" s="112"/>
      <c r="BM32" s="359"/>
      <c r="BN32" s="360"/>
      <c r="BO32" s="360"/>
      <c r="BP32" s="360"/>
      <c r="BQ32" s="360"/>
      <c r="BR32" s="360"/>
      <c r="BS32" s="360"/>
      <c r="BT32" s="360"/>
      <c r="BU32" s="360"/>
      <c r="BV32" s="360"/>
      <c r="BW32" s="361"/>
      <c r="BX32" s="89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89"/>
      <c r="CK32" s="401"/>
      <c r="CL32" s="402"/>
      <c r="CM32" s="402"/>
      <c r="CN32" s="402"/>
      <c r="CO32" s="402"/>
      <c r="CP32" s="402"/>
      <c r="CQ32" s="402"/>
      <c r="CR32" s="402"/>
      <c r="CS32" s="402"/>
      <c r="CT32" s="402"/>
      <c r="CU32" s="403"/>
    </row>
    <row r="33" spans="1:99" ht="45" customHeight="1">
      <c r="A33" s="480"/>
      <c r="B33" s="519" t="s">
        <v>48</v>
      </c>
      <c r="C33" s="18" t="s">
        <v>40</v>
      </c>
      <c r="D33" s="22"/>
      <c r="E33" s="432">
        <v>80000000</v>
      </c>
      <c r="F33" s="433"/>
      <c r="G33" s="433"/>
      <c r="H33" s="433"/>
      <c r="I33" s="433"/>
      <c r="J33" s="433"/>
      <c r="K33" s="433"/>
      <c r="L33" s="433"/>
      <c r="M33" s="433"/>
      <c r="N33" s="434"/>
      <c r="O33" s="25"/>
      <c r="P33" s="92"/>
      <c r="Q33" s="567">
        <v>80000000</v>
      </c>
      <c r="R33" s="567"/>
      <c r="S33" s="567"/>
      <c r="T33" s="567"/>
      <c r="U33" s="567"/>
      <c r="V33" s="567"/>
      <c r="W33" s="567"/>
      <c r="X33" s="567"/>
      <c r="Y33" s="567"/>
      <c r="Z33" s="567"/>
      <c r="AA33" s="94"/>
      <c r="AB33" s="95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95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7"/>
      <c r="AZ33" s="115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7"/>
      <c r="BL33" s="115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7"/>
      <c r="BX33" s="101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1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</row>
    <row r="34" spans="1:99" ht="45" customHeight="1">
      <c r="A34" s="480"/>
      <c r="B34" s="519"/>
      <c r="C34" s="211" t="s">
        <v>56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5"/>
      <c r="P34" s="63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5"/>
      <c r="AB34" s="72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6"/>
      <c r="AN34" s="72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6"/>
      <c r="AZ34" s="108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10"/>
      <c r="BL34" s="108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10"/>
      <c r="BX34" s="77"/>
      <c r="BY34" s="78"/>
      <c r="BZ34" s="487">
        <f>200000000*1.06</f>
        <v>212000000</v>
      </c>
      <c r="CA34" s="488"/>
      <c r="CB34" s="488"/>
      <c r="CC34" s="488"/>
      <c r="CD34" s="488"/>
      <c r="CE34" s="488"/>
      <c r="CF34" s="488"/>
      <c r="CG34" s="488"/>
      <c r="CH34" s="488"/>
      <c r="CI34" s="489"/>
      <c r="CJ34" s="77"/>
      <c r="CK34" s="78"/>
      <c r="CL34" s="536">
        <f>200000000*1.06</f>
        <v>212000000</v>
      </c>
      <c r="CM34" s="536"/>
      <c r="CN34" s="536"/>
      <c r="CO34" s="536"/>
      <c r="CP34" s="536"/>
      <c r="CQ34" s="536"/>
      <c r="CR34" s="536"/>
      <c r="CS34" s="536"/>
      <c r="CT34" s="536"/>
      <c r="CU34" s="536"/>
    </row>
    <row r="35" spans="1:99" ht="45" customHeight="1">
      <c r="A35" s="480"/>
      <c r="B35" s="148" t="s">
        <v>83</v>
      </c>
      <c r="C35" s="211" t="s">
        <v>84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5"/>
      <c r="P35" s="63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5"/>
      <c r="AB35" s="72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6"/>
      <c r="AN35" s="72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6"/>
      <c r="AZ35" s="108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10"/>
      <c r="BL35" s="108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10"/>
      <c r="BX35" s="77"/>
      <c r="BY35" s="78"/>
      <c r="BZ35" s="487">
        <f>190000000*1.18</f>
        <v>224200000</v>
      </c>
      <c r="CA35" s="488"/>
      <c r="CB35" s="488"/>
      <c r="CC35" s="488"/>
      <c r="CD35" s="488"/>
      <c r="CE35" s="488"/>
      <c r="CF35" s="488"/>
      <c r="CG35" s="488"/>
      <c r="CH35" s="488"/>
      <c r="CI35" s="489"/>
      <c r="CJ35" s="77"/>
      <c r="CK35" s="78"/>
      <c r="CL35" s="536">
        <f>190000000*1.18</f>
        <v>224200000</v>
      </c>
      <c r="CM35" s="536"/>
      <c r="CN35" s="536"/>
      <c r="CO35" s="536"/>
      <c r="CP35" s="536"/>
      <c r="CQ35" s="536"/>
      <c r="CR35" s="536"/>
      <c r="CS35" s="536"/>
      <c r="CT35" s="536"/>
      <c r="CU35" s="536"/>
    </row>
    <row r="36" spans="1:99" ht="45" customHeight="1">
      <c r="A36" s="480"/>
      <c r="B36" s="42" t="s">
        <v>49</v>
      </c>
      <c r="C36" s="212" t="s">
        <v>63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5"/>
      <c r="P36" s="63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5"/>
      <c r="AB36" s="72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6"/>
      <c r="AN36" s="72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6"/>
      <c r="AZ36" s="108"/>
      <c r="BA36" s="459">
        <f>89952000+74284081.6</f>
        <v>164236081.59999999</v>
      </c>
      <c r="BB36" s="460"/>
      <c r="BC36" s="460"/>
      <c r="BD36" s="460"/>
      <c r="BE36" s="460"/>
      <c r="BF36" s="460"/>
      <c r="BG36" s="460"/>
      <c r="BH36" s="460"/>
      <c r="BI36" s="460"/>
      <c r="BJ36" s="460"/>
      <c r="BK36" s="461"/>
      <c r="BL36" s="108"/>
      <c r="BM36" s="572">
        <f>89952000+74284081.6</f>
        <v>164236081.59999999</v>
      </c>
      <c r="BN36" s="572"/>
      <c r="BO36" s="572"/>
      <c r="BP36" s="572"/>
      <c r="BQ36" s="572"/>
      <c r="BR36" s="572"/>
      <c r="BS36" s="572"/>
      <c r="BT36" s="572"/>
      <c r="BU36" s="572"/>
      <c r="BV36" s="572"/>
      <c r="BW36" s="459"/>
      <c r="BX36" s="77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7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</row>
    <row r="37" spans="1:99" ht="45" customHeight="1">
      <c r="A37" s="480"/>
      <c r="B37" s="519" t="s">
        <v>85</v>
      </c>
      <c r="C37" s="213" t="s">
        <v>86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5"/>
      <c r="P37" s="63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5"/>
      <c r="AB37" s="72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6"/>
      <c r="AN37" s="72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6"/>
      <c r="AZ37" s="108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8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490">
        <v>246839450</v>
      </c>
      <c r="BY37" s="491"/>
      <c r="BZ37" s="491"/>
      <c r="CA37" s="491"/>
      <c r="CB37" s="491"/>
      <c r="CC37" s="491"/>
      <c r="CD37" s="492"/>
      <c r="CE37" s="78"/>
      <c r="CF37" s="78"/>
      <c r="CG37" s="78"/>
      <c r="CH37" s="78"/>
      <c r="CI37" s="78"/>
      <c r="CJ37" s="537">
        <v>246839450</v>
      </c>
      <c r="CK37" s="536"/>
      <c r="CL37" s="536"/>
      <c r="CM37" s="536"/>
      <c r="CN37" s="536"/>
      <c r="CO37" s="536"/>
      <c r="CP37" s="536"/>
      <c r="CQ37" s="78"/>
      <c r="CR37" s="78"/>
      <c r="CS37" s="78"/>
      <c r="CT37" s="78"/>
      <c r="CU37" s="78"/>
    </row>
    <row r="38" spans="1:99" ht="45" customHeight="1">
      <c r="A38" s="480"/>
      <c r="B38" s="519"/>
      <c r="C38" s="213" t="s">
        <v>87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5"/>
      <c r="P38" s="63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5"/>
      <c r="AB38" s="72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6"/>
      <c r="AN38" s="72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6"/>
      <c r="AZ38" s="108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8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493"/>
      <c r="BY38" s="494"/>
      <c r="BZ38" s="494"/>
      <c r="CA38" s="494"/>
      <c r="CB38" s="494"/>
      <c r="CC38" s="494"/>
      <c r="CD38" s="495"/>
      <c r="CE38" s="78"/>
      <c r="CF38" s="78"/>
      <c r="CG38" s="78"/>
      <c r="CH38" s="78"/>
      <c r="CI38" s="78"/>
      <c r="CJ38" s="537"/>
      <c r="CK38" s="536"/>
      <c r="CL38" s="536"/>
      <c r="CM38" s="536"/>
      <c r="CN38" s="536"/>
      <c r="CO38" s="536"/>
      <c r="CP38" s="536"/>
      <c r="CQ38" s="78"/>
      <c r="CR38" s="78"/>
      <c r="CS38" s="78"/>
      <c r="CT38" s="78"/>
      <c r="CU38" s="78"/>
    </row>
    <row r="39" spans="1:99" ht="45" customHeight="1">
      <c r="A39" s="480"/>
      <c r="B39" s="148" t="s">
        <v>88</v>
      </c>
      <c r="C39" s="13" t="s">
        <v>89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5"/>
      <c r="P39" s="63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5"/>
      <c r="AB39" s="72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6"/>
      <c r="AN39" s="72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6"/>
      <c r="AZ39" s="108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8"/>
      <c r="BM39" s="109"/>
      <c r="BN39" s="109"/>
      <c r="BO39" s="109"/>
      <c r="BP39" s="109"/>
      <c r="BQ39" s="109"/>
      <c r="BR39" s="109"/>
      <c r="BS39" s="109"/>
      <c r="BT39" s="109"/>
      <c r="BU39" s="109"/>
      <c r="BV39" s="109"/>
      <c r="BW39" s="109"/>
      <c r="BX39" s="564">
        <f>35000000*1.12</f>
        <v>39200000.000000007</v>
      </c>
      <c r="BY39" s="488"/>
      <c r="BZ39" s="565"/>
      <c r="CA39" s="78"/>
      <c r="CB39" s="78"/>
      <c r="CC39" s="78"/>
      <c r="CD39" s="78"/>
      <c r="CE39" s="78"/>
      <c r="CF39" s="78"/>
      <c r="CG39" s="78"/>
      <c r="CH39" s="78"/>
      <c r="CI39" s="78"/>
      <c r="CJ39" s="537">
        <f>35000000*1.12</f>
        <v>39200000.000000007</v>
      </c>
      <c r="CK39" s="536"/>
      <c r="CL39" s="536"/>
      <c r="CM39" s="78"/>
      <c r="CN39" s="78"/>
      <c r="CO39" s="78"/>
      <c r="CP39" s="78"/>
      <c r="CQ39" s="78"/>
      <c r="CR39" s="78"/>
      <c r="CS39" s="78"/>
      <c r="CT39" s="78"/>
      <c r="CU39" s="78"/>
    </row>
    <row r="40" spans="1:99" ht="45" customHeight="1" thickBot="1">
      <c r="A40" s="480"/>
      <c r="B40" s="148" t="s">
        <v>90</v>
      </c>
      <c r="C40" s="213" t="s">
        <v>91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5"/>
      <c r="P40" s="63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5"/>
      <c r="AB40" s="72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6"/>
      <c r="AN40" s="72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6"/>
      <c r="AZ40" s="108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8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89"/>
      <c r="BY40" s="78"/>
      <c r="BZ40" s="78"/>
      <c r="CA40" s="78"/>
      <c r="CB40" s="78"/>
      <c r="CC40" s="497">
        <v>40000000</v>
      </c>
      <c r="CD40" s="498"/>
      <c r="CE40" s="498"/>
      <c r="CF40" s="498"/>
      <c r="CG40" s="498"/>
      <c r="CH40" s="498"/>
      <c r="CI40" s="499"/>
      <c r="CJ40" s="89"/>
      <c r="CK40" s="78"/>
      <c r="CL40" s="78"/>
      <c r="CM40" s="78"/>
      <c r="CN40" s="78"/>
      <c r="CO40" s="538">
        <v>40000000</v>
      </c>
      <c r="CP40" s="538"/>
      <c r="CQ40" s="538"/>
      <c r="CR40" s="538"/>
      <c r="CS40" s="538"/>
      <c r="CT40" s="538"/>
      <c r="CU40" s="538"/>
    </row>
    <row r="41" spans="1:99" ht="45" customHeight="1" thickBot="1">
      <c r="A41" s="480"/>
      <c r="B41" s="148" t="s">
        <v>62</v>
      </c>
      <c r="C41" s="215" t="s">
        <v>60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58"/>
      <c r="P41" s="80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81"/>
      <c r="AB41" s="82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4"/>
      <c r="AN41" s="82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5"/>
      <c r="AZ41" s="112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4"/>
      <c r="BL41" s="112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4"/>
      <c r="BX41" s="89"/>
      <c r="BY41" s="469">
        <v>30000000</v>
      </c>
      <c r="BZ41" s="470"/>
      <c r="CA41" s="482"/>
      <c r="CB41" s="90"/>
      <c r="CC41" s="118"/>
      <c r="CD41" s="118"/>
      <c r="CE41" s="118"/>
      <c r="CF41" s="118"/>
      <c r="CG41" s="118"/>
      <c r="CH41" s="118"/>
      <c r="CI41" s="118"/>
      <c r="CJ41" s="89"/>
      <c r="CK41" s="535">
        <v>30000000</v>
      </c>
      <c r="CL41" s="535"/>
      <c r="CM41" s="535"/>
      <c r="CN41" s="90"/>
      <c r="CO41" s="118"/>
      <c r="CP41" s="118"/>
      <c r="CQ41" s="118"/>
      <c r="CR41" s="118"/>
      <c r="CS41" s="118"/>
      <c r="CT41" s="118"/>
      <c r="CU41" s="118"/>
    </row>
    <row r="42" spans="1:99" ht="53.25" customHeight="1">
      <c r="A42" s="480" t="s">
        <v>0</v>
      </c>
      <c r="B42" s="148" t="s">
        <v>20</v>
      </c>
      <c r="C42" s="29" t="s">
        <v>47</v>
      </c>
      <c r="D42" s="30"/>
      <c r="E42" s="30"/>
      <c r="F42" s="30"/>
      <c r="G42" s="30"/>
      <c r="H42" s="435">
        <v>47117891</v>
      </c>
      <c r="I42" s="436"/>
      <c r="J42" s="30"/>
      <c r="K42" s="30"/>
      <c r="L42" s="30"/>
      <c r="M42" s="30"/>
      <c r="N42" s="30"/>
      <c r="O42" s="33"/>
      <c r="P42" s="92"/>
      <c r="Q42" s="93"/>
      <c r="R42" s="93"/>
      <c r="S42" s="93"/>
      <c r="T42" s="93"/>
      <c r="U42" s="566">
        <f>SUM(H42)</f>
        <v>47117891</v>
      </c>
      <c r="V42" s="566"/>
      <c r="W42" s="93"/>
      <c r="X42" s="93"/>
      <c r="Y42" s="93"/>
      <c r="Z42" s="93"/>
      <c r="AA42" s="94"/>
      <c r="AB42" s="106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2"/>
      <c r="AN42" s="95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7"/>
      <c r="AZ42" s="107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20"/>
      <c r="BL42" s="107"/>
      <c r="BM42" s="119"/>
      <c r="BN42" s="119"/>
      <c r="BO42" s="119"/>
      <c r="BP42" s="119"/>
      <c r="BQ42" s="119"/>
      <c r="BR42" s="119"/>
      <c r="BS42" s="119"/>
      <c r="BT42" s="119"/>
      <c r="BU42" s="119"/>
      <c r="BV42" s="119"/>
      <c r="BW42" s="120"/>
      <c r="BX42" s="101"/>
      <c r="BY42" s="102"/>
      <c r="BZ42" s="102"/>
      <c r="CA42" s="102"/>
      <c r="CB42" s="102"/>
      <c r="CC42" s="419">
        <f>(35000000-468543)*1.18</f>
        <v>40747119.259999998</v>
      </c>
      <c r="CD42" s="455"/>
      <c r="CE42" s="102"/>
      <c r="CF42" s="102"/>
      <c r="CG42" s="102"/>
      <c r="CH42" s="102"/>
      <c r="CI42" s="102"/>
      <c r="CJ42" s="101"/>
      <c r="CK42" s="102"/>
      <c r="CL42" s="102"/>
      <c r="CM42" s="102"/>
      <c r="CN42" s="102"/>
      <c r="CO42" s="540">
        <f>(35000000-468543)*1.18</f>
        <v>40747119.259999998</v>
      </c>
      <c r="CP42" s="540"/>
      <c r="CQ42" s="102"/>
      <c r="CR42" s="102"/>
      <c r="CS42" s="102"/>
      <c r="CT42" s="102"/>
      <c r="CU42" s="102"/>
    </row>
    <row r="43" spans="1:99" ht="21.95" customHeight="1">
      <c r="A43" s="480"/>
      <c r="B43" s="148" t="s">
        <v>32</v>
      </c>
      <c r="C43" s="18" t="s">
        <v>36</v>
      </c>
      <c r="D43" s="22"/>
      <c r="E43" s="22"/>
      <c r="F43" s="432">
        <v>72000000</v>
      </c>
      <c r="G43" s="433"/>
      <c r="H43" s="433"/>
      <c r="I43" s="433"/>
      <c r="J43" s="433"/>
      <c r="K43" s="433"/>
      <c r="L43" s="433"/>
      <c r="M43" s="433"/>
      <c r="N43" s="434"/>
      <c r="O43" s="25"/>
      <c r="P43" s="63"/>
      <c r="Q43" s="64"/>
      <c r="R43" s="333">
        <v>72000000</v>
      </c>
      <c r="S43" s="333"/>
      <c r="T43" s="333"/>
      <c r="U43" s="333"/>
      <c r="V43" s="333"/>
      <c r="W43" s="333"/>
      <c r="X43" s="333"/>
      <c r="Y43" s="333"/>
      <c r="Z43" s="333"/>
      <c r="AA43" s="65"/>
      <c r="AB43" s="72"/>
      <c r="AC43" s="184"/>
      <c r="AD43" s="423">
        <f>51909000</f>
        <v>51909000</v>
      </c>
      <c r="AE43" s="424"/>
      <c r="AF43" s="424"/>
      <c r="AG43" s="424"/>
      <c r="AH43" s="424"/>
      <c r="AI43" s="424"/>
      <c r="AJ43" s="424"/>
      <c r="AK43" s="424"/>
      <c r="AL43" s="424"/>
      <c r="AM43" s="425"/>
      <c r="AN43" s="72"/>
      <c r="AO43" s="55"/>
      <c r="AP43" s="485">
        <f>51909000</f>
        <v>51909000</v>
      </c>
      <c r="AQ43" s="485"/>
      <c r="AR43" s="485"/>
      <c r="AS43" s="485"/>
      <c r="AT43" s="485"/>
      <c r="AU43" s="485"/>
      <c r="AV43" s="485"/>
      <c r="AW43" s="485"/>
      <c r="AX43" s="485"/>
      <c r="AY43" s="423"/>
      <c r="AZ43" s="108"/>
      <c r="BA43" s="465">
        <f>57099900</f>
        <v>57099900</v>
      </c>
      <c r="BB43" s="466"/>
      <c r="BC43" s="466"/>
      <c r="BD43" s="466"/>
      <c r="BE43" s="466"/>
      <c r="BF43" s="466"/>
      <c r="BG43" s="466"/>
      <c r="BH43" s="466"/>
      <c r="BI43" s="466"/>
      <c r="BJ43" s="466"/>
      <c r="BK43" s="467"/>
      <c r="BL43" s="108"/>
      <c r="BM43" s="472">
        <f>SUM(BA43)</f>
        <v>57099900</v>
      </c>
      <c r="BN43" s="472"/>
      <c r="BO43" s="472"/>
      <c r="BP43" s="472"/>
      <c r="BQ43" s="472"/>
      <c r="BR43" s="472"/>
      <c r="BS43" s="472"/>
      <c r="BT43" s="472"/>
      <c r="BU43" s="472"/>
      <c r="BV43" s="472"/>
      <c r="BW43" s="472"/>
      <c r="BX43" s="79"/>
      <c r="BY43" s="334">
        <f>8000000*6*1.18</f>
        <v>56640000</v>
      </c>
      <c r="BZ43" s="335"/>
      <c r="CA43" s="335"/>
      <c r="CB43" s="335"/>
      <c r="CC43" s="335"/>
      <c r="CD43" s="335"/>
      <c r="CE43" s="335"/>
      <c r="CF43" s="335"/>
      <c r="CG43" s="335"/>
      <c r="CH43" s="335"/>
      <c r="CI43" s="422"/>
      <c r="CJ43" s="77"/>
      <c r="CK43" s="376">
        <f>8000000*6*1.18</f>
        <v>56640000</v>
      </c>
      <c r="CL43" s="376"/>
      <c r="CM43" s="376"/>
      <c r="CN43" s="376"/>
      <c r="CO43" s="376"/>
      <c r="CP43" s="376"/>
      <c r="CQ43" s="376"/>
      <c r="CR43" s="376"/>
      <c r="CS43" s="376"/>
      <c r="CT43" s="376"/>
      <c r="CU43" s="376"/>
    </row>
    <row r="44" spans="1:99" ht="21.95" customHeight="1">
      <c r="A44" s="480"/>
      <c r="B44" s="518" t="s">
        <v>1</v>
      </c>
      <c r="C44" s="18" t="s">
        <v>66</v>
      </c>
      <c r="D44" s="22"/>
      <c r="E44" s="22"/>
      <c r="F44" s="22"/>
      <c r="G44" s="22"/>
      <c r="H44" s="22"/>
      <c r="I44" s="429">
        <v>157300000</v>
      </c>
      <c r="J44" s="430"/>
      <c r="K44" s="430"/>
      <c r="L44" s="431"/>
      <c r="M44" s="22"/>
      <c r="N44" s="22"/>
      <c r="O44" s="25"/>
      <c r="P44" s="63"/>
      <c r="Q44" s="311">
        <f>SUM(D44:O48)</f>
        <v>375300000</v>
      </c>
      <c r="R44" s="312"/>
      <c r="S44" s="312"/>
      <c r="T44" s="312"/>
      <c r="U44" s="312"/>
      <c r="V44" s="312"/>
      <c r="W44" s="312"/>
      <c r="X44" s="312"/>
      <c r="Y44" s="312"/>
      <c r="Z44" s="312"/>
      <c r="AA44" s="313"/>
      <c r="AB44" s="72"/>
      <c r="AC44" s="607">
        <v>241029680</v>
      </c>
      <c r="AD44" s="608"/>
      <c r="AE44" s="608"/>
      <c r="AF44" s="608"/>
      <c r="AG44" s="608"/>
      <c r="AH44" s="608"/>
      <c r="AI44" s="608"/>
      <c r="AJ44" s="608"/>
      <c r="AK44" s="608"/>
      <c r="AL44" s="608"/>
      <c r="AM44" s="609"/>
      <c r="AN44" s="72"/>
      <c r="AO44" s="437">
        <f>SUM(AC44:AM48)</f>
        <v>494700514</v>
      </c>
      <c r="AP44" s="438"/>
      <c r="AQ44" s="438"/>
      <c r="AR44" s="438"/>
      <c r="AS44" s="438"/>
      <c r="AT44" s="438"/>
      <c r="AU44" s="438"/>
      <c r="AV44" s="438"/>
      <c r="AW44" s="438"/>
      <c r="AX44" s="438"/>
      <c r="AY44" s="439"/>
      <c r="AZ44" s="108"/>
      <c r="BA44" s="465">
        <v>265132648.47</v>
      </c>
      <c r="BB44" s="466"/>
      <c r="BC44" s="466"/>
      <c r="BD44" s="466"/>
      <c r="BE44" s="466"/>
      <c r="BF44" s="466"/>
      <c r="BG44" s="466"/>
      <c r="BH44" s="466"/>
      <c r="BI44" s="466"/>
      <c r="BJ44" s="466"/>
      <c r="BK44" s="467"/>
      <c r="BL44" s="108"/>
      <c r="BM44" s="472">
        <f>SUM(AZ44:BK48)</f>
        <v>541410566.02400005</v>
      </c>
      <c r="BN44" s="472"/>
      <c r="BO44" s="472"/>
      <c r="BP44" s="472"/>
      <c r="BQ44" s="472"/>
      <c r="BR44" s="472"/>
      <c r="BS44" s="472"/>
      <c r="BT44" s="472"/>
      <c r="BU44" s="472"/>
      <c r="BV44" s="472"/>
      <c r="BW44" s="472"/>
      <c r="BX44" s="79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7"/>
      <c r="CK44" s="521">
        <f>BY45+CD47</f>
        <v>292422592.60723996</v>
      </c>
      <c r="CL44" s="522"/>
      <c r="CM44" s="522"/>
      <c r="CN44" s="522"/>
      <c r="CO44" s="522"/>
      <c r="CP44" s="522"/>
      <c r="CQ44" s="522"/>
      <c r="CR44" s="522"/>
      <c r="CS44" s="522"/>
      <c r="CT44" s="522"/>
      <c r="CU44" s="523"/>
    </row>
    <row r="45" spans="1:99" ht="21.95" customHeight="1">
      <c r="A45" s="480"/>
      <c r="B45" s="518"/>
      <c r="C45" s="34" t="s">
        <v>38</v>
      </c>
      <c r="D45" s="22"/>
      <c r="E45" s="334">
        <v>60000000</v>
      </c>
      <c r="F45" s="335"/>
      <c r="G45" s="335"/>
      <c r="H45" s="335"/>
      <c r="I45" s="335"/>
      <c r="J45" s="335"/>
      <c r="K45" s="335"/>
      <c r="L45" s="335"/>
      <c r="M45" s="335"/>
      <c r="N45" s="428"/>
      <c r="O45" s="25"/>
      <c r="P45" s="63"/>
      <c r="Q45" s="314"/>
      <c r="R45" s="315"/>
      <c r="S45" s="315"/>
      <c r="T45" s="315"/>
      <c r="U45" s="315"/>
      <c r="V45" s="315"/>
      <c r="W45" s="315"/>
      <c r="X45" s="315"/>
      <c r="Y45" s="315"/>
      <c r="Z45" s="315"/>
      <c r="AA45" s="316"/>
      <c r="AB45" s="72"/>
      <c r="AC45" s="607">
        <v>63600000</v>
      </c>
      <c r="AD45" s="608"/>
      <c r="AE45" s="608"/>
      <c r="AF45" s="608"/>
      <c r="AG45" s="608"/>
      <c r="AH45" s="608"/>
      <c r="AI45" s="608"/>
      <c r="AJ45" s="608"/>
      <c r="AK45" s="608"/>
      <c r="AL45" s="608"/>
      <c r="AM45" s="609"/>
      <c r="AN45" s="72"/>
      <c r="AO45" s="440"/>
      <c r="AP45" s="441"/>
      <c r="AQ45" s="441"/>
      <c r="AR45" s="441"/>
      <c r="AS45" s="441"/>
      <c r="AT45" s="441"/>
      <c r="AU45" s="441"/>
      <c r="AV45" s="441"/>
      <c r="AW45" s="441"/>
      <c r="AX45" s="441"/>
      <c r="AY45" s="442"/>
      <c r="AZ45" s="108"/>
      <c r="BA45" s="456">
        <f>60000000*1.12</f>
        <v>67200000</v>
      </c>
      <c r="BB45" s="457"/>
      <c r="BC45" s="457"/>
      <c r="BD45" s="457"/>
      <c r="BE45" s="457"/>
      <c r="BF45" s="457"/>
      <c r="BG45" s="457"/>
      <c r="BH45" s="457"/>
      <c r="BI45" s="457"/>
      <c r="BJ45" s="457"/>
      <c r="BK45" s="458"/>
      <c r="BL45" s="108"/>
      <c r="BM45" s="472"/>
      <c r="BN45" s="472"/>
      <c r="BO45" s="472"/>
      <c r="BP45" s="472"/>
      <c r="BQ45" s="472"/>
      <c r="BR45" s="472"/>
      <c r="BS45" s="472"/>
      <c r="BT45" s="472"/>
      <c r="BU45" s="472"/>
      <c r="BV45" s="472"/>
      <c r="BW45" s="472"/>
      <c r="BX45" s="79"/>
      <c r="BY45" s="423">
        <f>60000000*1.18</f>
        <v>70800000</v>
      </c>
      <c r="BZ45" s="424"/>
      <c r="CA45" s="424"/>
      <c r="CB45" s="424"/>
      <c r="CC45" s="424"/>
      <c r="CD45" s="424"/>
      <c r="CE45" s="424"/>
      <c r="CF45" s="424"/>
      <c r="CG45" s="424"/>
      <c r="CH45" s="424"/>
      <c r="CI45" s="425"/>
      <c r="CJ45" s="77"/>
      <c r="CK45" s="524"/>
      <c r="CL45" s="525"/>
      <c r="CM45" s="525"/>
      <c r="CN45" s="525"/>
      <c r="CO45" s="525"/>
      <c r="CP45" s="525"/>
      <c r="CQ45" s="525"/>
      <c r="CR45" s="525"/>
      <c r="CS45" s="525"/>
      <c r="CT45" s="525"/>
      <c r="CU45" s="526"/>
    </row>
    <row r="46" spans="1:99" ht="21.95" customHeight="1">
      <c r="A46" s="480"/>
      <c r="B46" s="518"/>
      <c r="C46" s="34" t="s">
        <v>115</v>
      </c>
      <c r="D46" s="22"/>
      <c r="E46" s="22"/>
      <c r="F46" s="22"/>
      <c r="G46" s="22"/>
      <c r="H46" s="22"/>
      <c r="I46" s="334">
        <v>37785443</v>
      </c>
      <c r="J46" s="428"/>
      <c r="K46" s="22"/>
      <c r="L46" s="22"/>
      <c r="M46" s="22"/>
      <c r="N46" s="22"/>
      <c r="O46" s="25"/>
      <c r="P46" s="63"/>
      <c r="Q46" s="314"/>
      <c r="R46" s="315"/>
      <c r="S46" s="315"/>
      <c r="T46" s="315"/>
      <c r="U46" s="315"/>
      <c r="V46" s="315"/>
      <c r="W46" s="315"/>
      <c r="X46" s="315"/>
      <c r="Y46" s="315"/>
      <c r="Z46" s="315"/>
      <c r="AA46" s="316"/>
      <c r="AB46" s="72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6"/>
      <c r="AN46" s="72"/>
      <c r="AO46" s="440"/>
      <c r="AP46" s="441"/>
      <c r="AQ46" s="441"/>
      <c r="AR46" s="441"/>
      <c r="AS46" s="441"/>
      <c r="AT46" s="441"/>
      <c r="AU46" s="441"/>
      <c r="AV46" s="441"/>
      <c r="AW46" s="441"/>
      <c r="AX46" s="441"/>
      <c r="AY46" s="442"/>
      <c r="AZ46" s="108"/>
      <c r="BA46" s="189"/>
      <c r="BB46" s="189"/>
      <c r="BC46" s="189"/>
      <c r="BD46" s="189"/>
      <c r="BE46" s="189"/>
      <c r="BF46" s="189"/>
      <c r="BG46" s="189"/>
      <c r="BH46" s="189"/>
      <c r="BI46" s="189"/>
      <c r="BJ46" s="189"/>
      <c r="BK46" s="190"/>
      <c r="BL46" s="108"/>
      <c r="BM46" s="472"/>
      <c r="BN46" s="472"/>
      <c r="BO46" s="472"/>
      <c r="BP46" s="472"/>
      <c r="BQ46" s="472"/>
      <c r="BR46" s="472"/>
      <c r="BS46" s="472"/>
      <c r="BT46" s="472"/>
      <c r="BU46" s="472"/>
      <c r="BV46" s="472"/>
      <c r="BW46" s="472"/>
      <c r="BX46" s="79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7"/>
      <c r="CK46" s="524"/>
      <c r="CL46" s="525"/>
      <c r="CM46" s="525"/>
      <c r="CN46" s="525"/>
      <c r="CO46" s="525"/>
      <c r="CP46" s="525"/>
      <c r="CQ46" s="525"/>
      <c r="CR46" s="525"/>
      <c r="CS46" s="525"/>
      <c r="CT46" s="525"/>
      <c r="CU46" s="526"/>
    </row>
    <row r="47" spans="1:99" ht="21.95" customHeight="1">
      <c r="A47" s="480"/>
      <c r="B47" s="518"/>
      <c r="C47" s="34" t="s">
        <v>70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63"/>
      <c r="Q47" s="314"/>
      <c r="R47" s="315"/>
      <c r="S47" s="315"/>
      <c r="T47" s="315"/>
      <c r="U47" s="315"/>
      <c r="V47" s="315"/>
      <c r="W47" s="315"/>
      <c r="X47" s="315"/>
      <c r="Y47" s="315"/>
      <c r="Z47" s="315"/>
      <c r="AA47" s="316"/>
      <c r="AB47" s="172"/>
      <c r="AC47" s="173"/>
      <c r="AD47" s="173"/>
      <c r="AE47" s="173"/>
      <c r="AF47" s="173"/>
      <c r="AG47" s="173"/>
      <c r="AH47" s="423">
        <v>190070834</v>
      </c>
      <c r="AI47" s="424"/>
      <c r="AJ47" s="424"/>
      <c r="AK47" s="424"/>
      <c r="AL47" s="424"/>
      <c r="AM47" s="425"/>
      <c r="AN47" s="72"/>
      <c r="AO47" s="440"/>
      <c r="AP47" s="441"/>
      <c r="AQ47" s="441"/>
      <c r="AR47" s="441"/>
      <c r="AS47" s="441"/>
      <c r="AT47" s="441"/>
      <c r="AU47" s="441"/>
      <c r="AV47" s="441"/>
      <c r="AW47" s="441"/>
      <c r="AX47" s="441"/>
      <c r="AY47" s="442"/>
      <c r="AZ47" s="544"/>
      <c r="BA47" s="466"/>
      <c r="BB47" s="466"/>
      <c r="BC47" s="466"/>
      <c r="BD47" s="466"/>
      <c r="BE47" s="466"/>
      <c r="BF47" s="545"/>
      <c r="BG47" s="465">
        <v>209077917.55399999</v>
      </c>
      <c r="BH47" s="466"/>
      <c r="BI47" s="466"/>
      <c r="BJ47" s="466"/>
      <c r="BK47" s="467"/>
      <c r="BL47" s="108"/>
      <c r="BM47" s="472"/>
      <c r="BN47" s="472"/>
      <c r="BO47" s="472"/>
      <c r="BP47" s="472"/>
      <c r="BQ47" s="472"/>
      <c r="BR47" s="472"/>
      <c r="BS47" s="472"/>
      <c r="BT47" s="472"/>
      <c r="BU47" s="472"/>
      <c r="BV47" s="472"/>
      <c r="BW47" s="472"/>
      <c r="BX47" s="79"/>
      <c r="BY47" s="78"/>
      <c r="BZ47" s="78"/>
      <c r="CA47" s="78"/>
      <c r="CB47" s="78"/>
      <c r="CC47" s="78"/>
      <c r="CD47" s="334">
        <f>BG47*1.06</f>
        <v>221622592.60723999</v>
      </c>
      <c r="CE47" s="335"/>
      <c r="CF47" s="335"/>
      <c r="CG47" s="335"/>
      <c r="CH47" s="335"/>
      <c r="CI47" s="422"/>
      <c r="CJ47" s="77"/>
      <c r="CK47" s="527"/>
      <c r="CL47" s="528"/>
      <c r="CM47" s="528"/>
      <c r="CN47" s="528"/>
      <c r="CO47" s="528"/>
      <c r="CP47" s="528"/>
      <c r="CQ47" s="528"/>
      <c r="CR47" s="528"/>
      <c r="CS47" s="528"/>
      <c r="CT47" s="528"/>
      <c r="CU47" s="529"/>
    </row>
    <row r="48" spans="1:99" ht="21.95" customHeight="1" thickBot="1">
      <c r="A48" s="480"/>
      <c r="B48" s="518"/>
      <c r="C48" s="34" t="s">
        <v>114</v>
      </c>
      <c r="D48" s="22"/>
      <c r="E48" s="22"/>
      <c r="F48" s="22"/>
      <c r="G48" s="22"/>
      <c r="H48" s="22"/>
      <c r="I48" s="22"/>
      <c r="J48" s="22"/>
      <c r="K48" s="334">
        <v>120214557</v>
      </c>
      <c r="L48" s="335"/>
      <c r="M48" s="335"/>
      <c r="N48" s="335"/>
      <c r="O48" s="422"/>
      <c r="P48" s="63"/>
      <c r="Q48" s="317"/>
      <c r="R48" s="318"/>
      <c r="S48" s="318"/>
      <c r="T48" s="318"/>
      <c r="U48" s="318"/>
      <c r="V48" s="318"/>
      <c r="W48" s="318"/>
      <c r="X48" s="318"/>
      <c r="Y48" s="318"/>
      <c r="Z48" s="318"/>
      <c r="AA48" s="319"/>
      <c r="AB48" s="182"/>
      <c r="AC48" s="183"/>
      <c r="AD48" s="183"/>
      <c r="AE48" s="183"/>
      <c r="AF48" s="183"/>
      <c r="AG48" s="183"/>
      <c r="AH48" s="178"/>
      <c r="AI48" s="178"/>
      <c r="AJ48" s="178"/>
      <c r="AK48" s="178"/>
      <c r="AL48" s="178"/>
      <c r="AM48" s="179"/>
      <c r="AN48" s="72"/>
      <c r="AO48" s="443"/>
      <c r="AP48" s="444"/>
      <c r="AQ48" s="444"/>
      <c r="AR48" s="444"/>
      <c r="AS48" s="444"/>
      <c r="AT48" s="444"/>
      <c r="AU48" s="444"/>
      <c r="AV48" s="444"/>
      <c r="AW48" s="444"/>
      <c r="AX48" s="444"/>
      <c r="AY48" s="445"/>
      <c r="AZ48" s="108"/>
      <c r="BA48" s="187"/>
      <c r="BB48" s="187"/>
      <c r="BC48" s="187"/>
      <c r="BD48" s="187"/>
      <c r="BE48" s="187"/>
      <c r="BF48" s="187"/>
      <c r="BG48" s="187"/>
      <c r="BH48" s="187"/>
      <c r="BI48" s="187"/>
      <c r="BJ48" s="187"/>
      <c r="BK48" s="188"/>
      <c r="BL48" s="108"/>
      <c r="BM48" s="472"/>
      <c r="BN48" s="472"/>
      <c r="BO48" s="472"/>
      <c r="BP48" s="472"/>
      <c r="BQ48" s="472"/>
      <c r="BR48" s="472"/>
      <c r="BS48" s="472"/>
      <c r="BT48" s="472"/>
      <c r="BU48" s="472"/>
      <c r="BV48" s="472"/>
      <c r="BW48" s="472"/>
      <c r="BX48" s="79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7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</row>
    <row r="49" spans="1:99" ht="31.5" customHeight="1">
      <c r="A49" s="480"/>
      <c r="B49" s="148" t="s">
        <v>50</v>
      </c>
      <c r="C49" s="34" t="s">
        <v>39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5"/>
      <c r="P49" s="63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5"/>
      <c r="AB49" s="72"/>
      <c r="AC49" s="423">
        <v>121121000</v>
      </c>
      <c r="AD49" s="424"/>
      <c r="AE49" s="424"/>
      <c r="AF49" s="424"/>
      <c r="AG49" s="424"/>
      <c r="AH49" s="424"/>
      <c r="AI49" s="424"/>
      <c r="AJ49" s="424"/>
      <c r="AK49" s="424"/>
      <c r="AL49" s="424"/>
      <c r="AM49" s="425"/>
      <c r="AN49" s="72"/>
      <c r="AO49" s="485">
        <v>121121000</v>
      </c>
      <c r="AP49" s="485"/>
      <c r="AQ49" s="485"/>
      <c r="AR49" s="485"/>
      <c r="AS49" s="485"/>
      <c r="AT49" s="485"/>
      <c r="AU49" s="485"/>
      <c r="AV49" s="485"/>
      <c r="AW49" s="485"/>
      <c r="AX49" s="485"/>
      <c r="AY49" s="423"/>
      <c r="AZ49" s="108"/>
      <c r="BA49" s="603">
        <v>133233100</v>
      </c>
      <c r="BB49" s="604"/>
      <c r="BC49" s="604"/>
      <c r="BD49" s="604"/>
      <c r="BE49" s="604"/>
      <c r="BF49" s="604"/>
      <c r="BG49" s="604"/>
      <c r="BH49" s="604"/>
      <c r="BI49" s="604"/>
      <c r="BJ49" s="604"/>
      <c r="BK49" s="605"/>
      <c r="BL49" s="108"/>
      <c r="BM49" s="465">
        <f>SUM(BA49)</f>
        <v>133233100</v>
      </c>
      <c r="BN49" s="466"/>
      <c r="BO49" s="466"/>
      <c r="BP49" s="466"/>
      <c r="BQ49" s="466"/>
      <c r="BR49" s="466"/>
      <c r="BS49" s="466"/>
      <c r="BT49" s="466"/>
      <c r="BU49" s="466"/>
      <c r="BV49" s="466"/>
      <c r="BW49" s="545"/>
      <c r="BX49" s="79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7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</row>
    <row r="50" spans="1:99" ht="21.95" customHeight="1" thickBot="1">
      <c r="A50" s="480"/>
      <c r="B50" s="148" t="s">
        <v>24</v>
      </c>
      <c r="C50" s="43" t="s">
        <v>37</v>
      </c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58"/>
      <c r="P50" s="80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5"/>
      <c r="AB50" s="82"/>
      <c r="AC50" s="547">
        <v>689049424</v>
      </c>
      <c r="AD50" s="585"/>
      <c r="AE50" s="585"/>
      <c r="AF50" s="585"/>
      <c r="AG50" s="585"/>
      <c r="AH50" s="585"/>
      <c r="AI50" s="585"/>
      <c r="AJ50" s="585"/>
      <c r="AK50" s="585"/>
      <c r="AL50" s="585"/>
      <c r="AM50" s="586"/>
      <c r="AN50" s="72"/>
      <c r="AO50" s="546">
        <v>689049424</v>
      </c>
      <c r="AP50" s="546"/>
      <c r="AQ50" s="546"/>
      <c r="AR50" s="546"/>
      <c r="AS50" s="546"/>
      <c r="AT50" s="546"/>
      <c r="AU50" s="546"/>
      <c r="AV50" s="546"/>
      <c r="AW50" s="546"/>
      <c r="AX50" s="546"/>
      <c r="AY50" s="547"/>
      <c r="AZ50" s="112"/>
      <c r="BA50" s="561">
        <v>757954366.55400002</v>
      </c>
      <c r="BB50" s="562"/>
      <c r="BC50" s="562"/>
      <c r="BD50" s="562"/>
      <c r="BE50" s="562"/>
      <c r="BF50" s="562"/>
      <c r="BG50" s="562"/>
      <c r="BH50" s="562"/>
      <c r="BI50" s="562"/>
      <c r="BJ50" s="562"/>
      <c r="BK50" s="563"/>
      <c r="BL50" s="112"/>
      <c r="BM50" s="465">
        <f>SUM(BA50)</f>
        <v>757954366.55400002</v>
      </c>
      <c r="BN50" s="466"/>
      <c r="BO50" s="466"/>
      <c r="BP50" s="466"/>
      <c r="BQ50" s="466"/>
      <c r="BR50" s="466"/>
      <c r="BS50" s="466"/>
      <c r="BT50" s="466"/>
      <c r="BU50" s="466"/>
      <c r="BV50" s="466"/>
      <c r="BW50" s="545"/>
      <c r="BX50" s="91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89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</row>
    <row r="51" spans="1:99" ht="39" customHeight="1">
      <c r="A51" s="557" t="s">
        <v>92</v>
      </c>
      <c r="B51" s="38" t="s">
        <v>58</v>
      </c>
      <c r="C51" s="39" t="s">
        <v>120</v>
      </c>
      <c r="D51" s="30"/>
      <c r="E51" s="30"/>
      <c r="F51" s="30"/>
      <c r="G51" s="339">
        <v>0</v>
      </c>
      <c r="H51" s="559"/>
      <c r="I51" s="559"/>
      <c r="J51" s="559"/>
      <c r="K51" s="559"/>
      <c r="L51" s="559"/>
      <c r="M51" s="559"/>
      <c r="N51" s="559"/>
      <c r="O51" s="560"/>
      <c r="P51" s="92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4"/>
      <c r="AB51" s="95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7"/>
      <c r="AN51" s="95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7"/>
      <c r="AZ51" s="107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20"/>
      <c r="BL51" s="107"/>
      <c r="BM51" s="119"/>
      <c r="BN51" s="119"/>
      <c r="BO51" s="119"/>
      <c r="BP51" s="119"/>
      <c r="BQ51" s="119"/>
      <c r="BR51" s="119"/>
      <c r="BS51" s="119"/>
      <c r="BT51" s="119"/>
      <c r="BU51" s="119"/>
      <c r="BV51" s="119"/>
      <c r="BW51" s="120"/>
      <c r="BX51" s="101"/>
      <c r="BY51" s="548">
        <f>135000000*1.12</f>
        <v>151200000</v>
      </c>
      <c r="BZ51" s="474"/>
      <c r="CA51" s="474"/>
      <c r="CB51" s="474"/>
      <c r="CC51" s="474"/>
      <c r="CD51" s="474"/>
      <c r="CE51" s="474"/>
      <c r="CF51" s="474"/>
      <c r="CG51" s="474"/>
      <c r="CH51" s="474"/>
      <c r="CI51" s="549"/>
      <c r="CJ51" s="101"/>
      <c r="CK51" s="539">
        <f>135000000*1.12</f>
        <v>151200000</v>
      </c>
      <c r="CL51" s="539"/>
      <c r="CM51" s="539"/>
      <c r="CN51" s="539"/>
      <c r="CO51" s="539"/>
      <c r="CP51" s="539"/>
      <c r="CQ51" s="539"/>
      <c r="CR51" s="539"/>
      <c r="CS51" s="539"/>
      <c r="CT51" s="539"/>
      <c r="CU51" s="539"/>
    </row>
    <row r="52" spans="1:99" ht="37.5" customHeight="1" thickBot="1">
      <c r="A52" s="558"/>
      <c r="B52" s="148" t="s">
        <v>100</v>
      </c>
      <c r="C52" s="31" t="s">
        <v>99</v>
      </c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58"/>
      <c r="P52" s="80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5"/>
      <c r="AB52" s="82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4"/>
      <c r="AN52" s="82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5"/>
      <c r="AZ52" s="112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4"/>
      <c r="BL52" s="112"/>
      <c r="BM52" s="113"/>
      <c r="BN52" s="113"/>
      <c r="BO52" s="113"/>
      <c r="BP52" s="113"/>
      <c r="BQ52" s="113"/>
      <c r="BR52" s="113"/>
      <c r="BS52" s="113"/>
      <c r="BT52" s="113"/>
      <c r="BU52" s="113"/>
      <c r="BV52" s="113"/>
      <c r="BW52" s="114"/>
      <c r="BX52" s="89"/>
      <c r="BY52" s="90"/>
      <c r="BZ52" s="90"/>
      <c r="CA52" s="90"/>
      <c r="CB52" s="90"/>
      <c r="CC52" s="90"/>
      <c r="CD52" s="118"/>
      <c r="CE52" s="118"/>
      <c r="CF52" s="149">
        <v>12000000</v>
      </c>
      <c r="CG52" s="118"/>
      <c r="CH52" s="118"/>
      <c r="CI52" s="118"/>
      <c r="CJ52" s="89"/>
      <c r="CK52" s="90"/>
      <c r="CL52" s="90"/>
      <c r="CM52" s="90"/>
      <c r="CN52" s="90"/>
      <c r="CO52" s="90"/>
      <c r="CP52" s="118"/>
      <c r="CQ52" s="118"/>
      <c r="CR52" s="149">
        <v>12000000</v>
      </c>
      <c r="CS52" s="118"/>
      <c r="CT52" s="118"/>
      <c r="CU52" s="118"/>
    </row>
    <row r="53" spans="1:99" ht="74.25" customHeight="1" thickBot="1">
      <c r="A53" s="147" t="s">
        <v>101</v>
      </c>
      <c r="B53" s="38" t="s">
        <v>68</v>
      </c>
      <c r="C53" s="44" t="s">
        <v>59</v>
      </c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59"/>
      <c r="P53" s="123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5"/>
      <c r="AB53" s="126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5"/>
      <c r="AN53" s="82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5"/>
      <c r="AZ53" s="127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9"/>
      <c r="BL53" s="127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2"/>
      <c r="BX53" s="130"/>
      <c r="BY53" s="550">
        <v>60000000</v>
      </c>
      <c r="BZ53" s="551"/>
      <c r="CA53" s="551"/>
      <c r="CB53" s="551"/>
      <c r="CC53" s="551"/>
      <c r="CD53" s="551"/>
      <c r="CE53" s="551"/>
      <c r="CF53" s="551"/>
      <c r="CG53" s="551"/>
      <c r="CH53" s="551"/>
      <c r="CI53" s="552"/>
      <c r="CJ53" s="130"/>
      <c r="CK53" s="533">
        <v>60000000</v>
      </c>
      <c r="CL53" s="533"/>
      <c r="CM53" s="533"/>
      <c r="CN53" s="533"/>
      <c r="CO53" s="533"/>
      <c r="CP53" s="533"/>
      <c r="CQ53" s="533"/>
      <c r="CR53" s="533"/>
      <c r="CS53" s="533"/>
      <c r="CT53" s="533"/>
      <c r="CU53" s="533"/>
    </row>
    <row r="54" spans="1:99" ht="58.5" customHeight="1">
      <c r="A54" s="480" t="s">
        <v>102</v>
      </c>
      <c r="B54" s="38" t="s">
        <v>104</v>
      </c>
      <c r="C54" s="169" t="s">
        <v>103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3"/>
      <c r="P54" s="92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4"/>
      <c r="AB54" s="10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7"/>
      <c r="AN54" s="95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7"/>
      <c r="AZ54" s="107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20"/>
      <c r="BL54" s="107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/>
      <c r="BW54" s="120"/>
      <c r="BX54" s="101"/>
      <c r="BY54" s="102"/>
      <c r="BZ54" s="102"/>
      <c r="CA54" s="102"/>
      <c r="CB54" s="102"/>
      <c r="CC54" s="193">
        <v>34100000</v>
      </c>
      <c r="CD54" s="102"/>
      <c r="CE54" s="102"/>
      <c r="CF54" s="102"/>
      <c r="CG54" s="102"/>
      <c r="CH54" s="102"/>
      <c r="CI54" s="102"/>
      <c r="CJ54" s="101"/>
      <c r="CK54" s="102"/>
      <c r="CL54" s="102"/>
      <c r="CM54" s="102"/>
      <c r="CN54" s="102"/>
      <c r="CO54" s="52">
        <v>34100000</v>
      </c>
      <c r="CP54" s="102"/>
      <c r="CQ54" s="102"/>
      <c r="CR54" s="102"/>
      <c r="CS54" s="102"/>
      <c r="CT54" s="102"/>
      <c r="CU54" s="102"/>
    </row>
    <row r="55" spans="1:99" ht="77.25" customHeight="1">
      <c r="A55" s="480"/>
      <c r="B55" s="38" t="s">
        <v>105</v>
      </c>
      <c r="C55" s="18" t="s">
        <v>61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5"/>
      <c r="P55" s="63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72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  <c r="AM55" s="179"/>
      <c r="AN55" s="72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9"/>
      <c r="AZ55" s="108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10"/>
      <c r="BL55" s="108"/>
      <c r="BM55" s="109"/>
      <c r="BN55" s="109"/>
      <c r="BO55" s="109"/>
      <c r="BP55" s="109"/>
      <c r="BQ55" s="109"/>
      <c r="BR55" s="109"/>
      <c r="BS55" s="109"/>
      <c r="BT55" s="109"/>
      <c r="BU55" s="109"/>
      <c r="BV55" s="109"/>
      <c r="BW55" s="110"/>
      <c r="BX55" s="77"/>
      <c r="BY55" s="78"/>
      <c r="BZ55" s="78"/>
      <c r="CA55" s="78"/>
      <c r="CB55" s="78"/>
      <c r="CC55" s="78"/>
      <c r="CD55" s="334">
        <v>56700000</v>
      </c>
      <c r="CE55" s="335"/>
      <c r="CF55" s="335"/>
      <c r="CG55" s="335"/>
      <c r="CH55" s="335"/>
      <c r="CI55" s="422"/>
      <c r="CJ55" s="77"/>
      <c r="CK55" s="78"/>
      <c r="CL55" s="78"/>
      <c r="CM55" s="78"/>
      <c r="CN55" s="78"/>
      <c r="CO55" s="78"/>
      <c r="CP55" s="376">
        <v>56700000</v>
      </c>
      <c r="CQ55" s="376"/>
      <c r="CR55" s="376"/>
      <c r="CS55" s="376"/>
      <c r="CT55" s="376"/>
      <c r="CU55" s="376"/>
    </row>
    <row r="56" spans="1:99" ht="68.25" customHeight="1" thickBot="1">
      <c r="A56" s="480"/>
      <c r="B56" s="38" t="s">
        <v>106</v>
      </c>
      <c r="C56" s="31" t="s">
        <v>107</v>
      </c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58"/>
      <c r="P56" s="80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5"/>
      <c r="AB56" s="82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1"/>
      <c r="AN56" s="72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1"/>
      <c r="AZ56" s="112"/>
      <c r="BA56" s="113"/>
      <c r="BB56" s="113"/>
      <c r="BC56" s="113"/>
      <c r="BD56" s="113"/>
      <c r="BE56" s="113"/>
      <c r="BF56" s="113"/>
      <c r="BG56" s="113"/>
      <c r="BH56" s="113"/>
      <c r="BI56" s="113"/>
      <c r="BJ56" s="113"/>
      <c r="BK56" s="114"/>
      <c r="BL56" s="112"/>
      <c r="BM56" s="113"/>
      <c r="BN56" s="113"/>
      <c r="BO56" s="113"/>
      <c r="BP56" s="113"/>
      <c r="BQ56" s="113"/>
      <c r="BR56" s="113"/>
      <c r="BS56" s="113"/>
      <c r="BT56" s="113"/>
      <c r="BU56" s="113"/>
      <c r="BV56" s="113"/>
      <c r="BW56" s="114"/>
      <c r="BX56" s="481">
        <v>0</v>
      </c>
      <c r="BY56" s="470"/>
      <c r="BZ56" s="482"/>
      <c r="CA56" s="90"/>
      <c r="CB56" s="90"/>
      <c r="CC56" s="90"/>
      <c r="CD56" s="90"/>
      <c r="CE56" s="90"/>
      <c r="CF56" s="90"/>
      <c r="CG56" s="90"/>
      <c r="CH56" s="90"/>
      <c r="CI56" s="90"/>
      <c r="CJ56" s="534">
        <v>0</v>
      </c>
      <c r="CK56" s="535"/>
      <c r="CL56" s="535"/>
      <c r="CM56" s="90"/>
      <c r="CN56" s="90"/>
      <c r="CO56" s="90"/>
      <c r="CP56" s="90"/>
      <c r="CQ56" s="90"/>
      <c r="CR56" s="90"/>
      <c r="CS56" s="90"/>
      <c r="CT56" s="90"/>
      <c r="CU56" s="90"/>
    </row>
    <row r="57" spans="1:99" ht="21">
      <c r="D57" s="427">
        <f>SUM(D3:O56)</f>
        <v>2256623124</v>
      </c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6">
        <f>SUM(P3:AA56)</f>
        <v>2256623124</v>
      </c>
      <c r="Q57" s="426"/>
      <c r="R57" s="426"/>
      <c r="S57" s="426"/>
      <c r="T57" s="426"/>
      <c r="U57" s="426"/>
      <c r="V57" s="426"/>
      <c r="W57" s="426"/>
      <c r="X57" s="426"/>
      <c r="Y57" s="426"/>
      <c r="Z57" s="426"/>
      <c r="AA57" s="426"/>
      <c r="AB57" s="553">
        <f>SUM(AB3:AM56)</f>
        <v>3068510562</v>
      </c>
      <c r="AC57" s="553"/>
      <c r="AD57" s="553"/>
      <c r="AE57" s="553"/>
      <c r="AF57" s="553"/>
      <c r="AG57" s="553"/>
      <c r="AH57" s="553"/>
      <c r="AI57" s="553"/>
      <c r="AJ57" s="553"/>
      <c r="AK57" s="553"/>
      <c r="AL57" s="553"/>
      <c r="AM57" s="553"/>
      <c r="AN57" s="556">
        <f>SUM(AN3:AY56)</f>
        <v>3068510562</v>
      </c>
      <c r="AO57" s="556"/>
      <c r="AP57" s="556"/>
      <c r="AQ57" s="556"/>
      <c r="AR57" s="556"/>
      <c r="AS57" s="556"/>
      <c r="AT57" s="556"/>
      <c r="AU57" s="556"/>
      <c r="AV57" s="556"/>
      <c r="AW57" s="556"/>
      <c r="AX57" s="556"/>
      <c r="AY57" s="556"/>
      <c r="AZ57" s="554">
        <f>SUM(AZ3:BK56)</f>
        <v>2886322431.5780001</v>
      </c>
      <c r="BA57" s="554"/>
      <c r="BB57" s="554"/>
      <c r="BC57" s="554"/>
      <c r="BD57" s="554"/>
      <c r="BE57" s="554"/>
      <c r="BF57" s="554"/>
      <c r="BG57" s="554"/>
      <c r="BH57" s="554"/>
      <c r="BI57" s="554"/>
      <c r="BJ57" s="554"/>
      <c r="BK57" s="554"/>
      <c r="BL57" s="555">
        <f>SUM(BL3:BW56)</f>
        <v>2886322431.5780001</v>
      </c>
      <c r="BM57" s="555"/>
      <c r="BN57" s="555"/>
      <c r="BO57" s="555"/>
      <c r="BP57" s="555"/>
      <c r="BQ57" s="555"/>
      <c r="BR57" s="555"/>
      <c r="BS57" s="555"/>
      <c r="BT57" s="555"/>
      <c r="BU57" s="555"/>
      <c r="BV57" s="555"/>
      <c r="BW57" s="555"/>
      <c r="BX57" s="541">
        <f>SUM(BX3:CI56)</f>
        <v>3109895561.8672404</v>
      </c>
      <c r="BY57" s="542"/>
      <c r="BZ57" s="542"/>
      <c r="CA57" s="542"/>
      <c r="CB57" s="542"/>
      <c r="CC57" s="542"/>
      <c r="CD57" s="542"/>
      <c r="CE57" s="542"/>
      <c r="CF57" s="542"/>
      <c r="CG57" s="542"/>
      <c r="CH57" s="542"/>
      <c r="CI57" s="543"/>
      <c r="CJ57" s="520">
        <f>SUM(CJ3:CU56)</f>
        <v>3109895561.86724</v>
      </c>
      <c r="CK57" s="520"/>
      <c r="CL57" s="520"/>
      <c r="CM57" s="520"/>
      <c r="CN57" s="520"/>
      <c r="CO57" s="520"/>
      <c r="CP57" s="520"/>
      <c r="CQ57" s="520"/>
      <c r="CR57" s="520"/>
      <c r="CS57" s="520"/>
      <c r="CT57" s="520"/>
      <c r="CU57" s="520"/>
    </row>
    <row r="58" spans="1:99" ht="21">
      <c r="AZ58" s="600"/>
      <c r="BA58" s="600"/>
      <c r="BB58" s="600"/>
      <c r="BC58" s="600"/>
      <c r="BD58" s="599"/>
      <c r="BE58" s="599"/>
      <c r="BF58" s="599"/>
      <c r="BG58" s="599"/>
      <c r="BH58" s="599"/>
      <c r="BI58" s="599"/>
      <c r="BJ58" s="599"/>
      <c r="BK58" s="599"/>
      <c r="BL58" s="600"/>
      <c r="BM58" s="600"/>
      <c r="BN58" s="600"/>
      <c r="BO58" s="600"/>
      <c r="BP58" s="599"/>
      <c r="BQ58" s="599"/>
      <c r="BR58" s="599"/>
      <c r="BS58" s="599"/>
      <c r="BT58" s="599"/>
      <c r="BU58" s="599"/>
      <c r="BV58" s="599"/>
      <c r="BW58" s="599"/>
    </row>
    <row r="59" spans="1:99" ht="21"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</row>
    <row r="60" spans="1:99">
      <c r="AZ60" s="35"/>
    </row>
    <row r="61" spans="1:99">
      <c r="AZ61" s="601"/>
      <c r="BA61" s="601"/>
      <c r="BB61" s="601"/>
      <c r="BC61" s="601"/>
      <c r="BD61" s="602"/>
      <c r="BE61" s="602"/>
      <c r="BF61" s="602"/>
      <c r="BG61" s="602"/>
      <c r="BH61" s="602"/>
      <c r="BI61" s="602"/>
      <c r="BJ61" s="602"/>
      <c r="BK61" s="602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</row>
    <row r="62" spans="1:99">
      <c r="C62" s="3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</row>
    <row r="64" spans="1:99">
      <c r="BC64" s="598"/>
      <c r="BD64" s="598"/>
      <c r="BE64" s="598"/>
      <c r="BF64" s="598"/>
      <c r="BG64" s="598"/>
      <c r="BJ64" s="36"/>
    </row>
    <row r="65" spans="55:59">
      <c r="BC65" s="598"/>
      <c r="BD65" s="598"/>
      <c r="BE65" s="598"/>
      <c r="BF65" s="598"/>
      <c r="BG65" s="598"/>
    </row>
    <row r="66" spans="55:59">
      <c r="BC66" s="598"/>
      <c r="BD66" s="598"/>
      <c r="BE66" s="598"/>
      <c r="BF66" s="598"/>
      <c r="BG66" s="598"/>
    </row>
    <row r="67" spans="55:59">
      <c r="BC67" s="598"/>
      <c r="BD67" s="598"/>
      <c r="BE67" s="598"/>
      <c r="BF67" s="598"/>
      <c r="BG67" s="598"/>
    </row>
    <row r="68" spans="55:59">
      <c r="BC68" s="598"/>
      <c r="BD68" s="598"/>
      <c r="BE68" s="598"/>
      <c r="BF68" s="598"/>
      <c r="BG68" s="598"/>
    </row>
  </sheetData>
  <mergeCells count="198">
    <mergeCell ref="BL58:BO58"/>
    <mergeCell ref="BP58:BW58"/>
    <mergeCell ref="AC44:AM44"/>
    <mergeCell ref="BA44:BK44"/>
    <mergeCell ref="AC45:AM45"/>
    <mergeCell ref="AO49:AY49"/>
    <mergeCell ref="BA43:BK43"/>
    <mergeCell ref="AD43:AM43"/>
    <mergeCell ref="BM49:BW49"/>
    <mergeCell ref="BM50:BW50"/>
    <mergeCell ref="BM44:BW48"/>
    <mergeCell ref="AC49:AM49"/>
    <mergeCell ref="AC50:AM50"/>
    <mergeCell ref="BC68:BG68"/>
    <mergeCell ref="AZ12:BC12"/>
    <mergeCell ref="BC64:BG64"/>
    <mergeCell ref="BC65:BG65"/>
    <mergeCell ref="BC66:BG66"/>
    <mergeCell ref="BC67:BG67"/>
    <mergeCell ref="BD12:BK12"/>
    <mergeCell ref="BD58:BK58"/>
    <mergeCell ref="AZ58:BC58"/>
    <mergeCell ref="AZ61:BC61"/>
    <mergeCell ref="BD61:BK61"/>
    <mergeCell ref="BA21:BK21"/>
    <mergeCell ref="BA49:BK49"/>
    <mergeCell ref="AZ18:BK18"/>
    <mergeCell ref="BA32:BK32"/>
    <mergeCell ref="BA29:BK29"/>
    <mergeCell ref="BA28:BK28"/>
    <mergeCell ref="D1:O1"/>
    <mergeCell ref="AB1:AM1"/>
    <mergeCell ref="AZ1:BK1"/>
    <mergeCell ref="BX1:CI1"/>
    <mergeCell ref="E3:N3"/>
    <mergeCell ref="E4:N4"/>
    <mergeCell ref="A1:A2"/>
    <mergeCell ref="B1:B2"/>
    <mergeCell ref="C1:C2"/>
    <mergeCell ref="P1:AA1"/>
    <mergeCell ref="BL1:BW1"/>
    <mergeCell ref="Q3:Z5"/>
    <mergeCell ref="B3:B5"/>
    <mergeCell ref="A3:A5"/>
    <mergeCell ref="H5:J5"/>
    <mergeCell ref="A20:A41"/>
    <mergeCell ref="BM36:BW36"/>
    <mergeCell ref="AC23:AM23"/>
    <mergeCell ref="BM24:BW24"/>
    <mergeCell ref="P20:Z22"/>
    <mergeCell ref="BM27:BW32"/>
    <mergeCell ref="AO20:AY21"/>
    <mergeCell ref="AC20:AM20"/>
    <mergeCell ref="AC28:AM28"/>
    <mergeCell ref="AC25:AL25"/>
    <mergeCell ref="AC21:AM21"/>
    <mergeCell ref="AO27:AY32"/>
    <mergeCell ref="AC32:AM32"/>
    <mergeCell ref="Q33:Z33"/>
    <mergeCell ref="E30:N30"/>
    <mergeCell ref="E32:N32"/>
    <mergeCell ref="E27:N27"/>
    <mergeCell ref="AC27:AM27"/>
    <mergeCell ref="E28:N28"/>
    <mergeCell ref="A14:A17"/>
    <mergeCell ref="A6:A13"/>
    <mergeCell ref="E31:N31"/>
    <mergeCell ref="B14:B15"/>
    <mergeCell ref="U42:V42"/>
    <mergeCell ref="Q44:AA48"/>
    <mergeCell ref="Q23:Z23"/>
    <mergeCell ref="Q25:Z26"/>
    <mergeCell ref="Q27:AA32"/>
    <mergeCell ref="E33:N33"/>
    <mergeCell ref="B6:B12"/>
    <mergeCell ref="B16:B17"/>
    <mergeCell ref="V13:X13"/>
    <mergeCell ref="J13:L13"/>
    <mergeCell ref="B27:B32"/>
    <mergeCell ref="B23:B24"/>
    <mergeCell ref="B44:B48"/>
    <mergeCell ref="K48:O48"/>
    <mergeCell ref="I46:J46"/>
    <mergeCell ref="R43:Z43"/>
    <mergeCell ref="B18:B19"/>
    <mergeCell ref="H18:J18"/>
    <mergeCell ref="D20:N20"/>
    <mergeCell ref="G26:H26"/>
    <mergeCell ref="BX57:CI57"/>
    <mergeCell ref="BY45:CI45"/>
    <mergeCell ref="BY29:CI29"/>
    <mergeCell ref="A42:A50"/>
    <mergeCell ref="AH47:AM47"/>
    <mergeCell ref="AZ47:BF47"/>
    <mergeCell ref="BG47:BK47"/>
    <mergeCell ref="AO50:AY50"/>
    <mergeCell ref="B37:B38"/>
    <mergeCell ref="CD47:CI47"/>
    <mergeCell ref="BY51:CI51"/>
    <mergeCell ref="BY53:CI53"/>
    <mergeCell ref="AB57:AM57"/>
    <mergeCell ref="AZ57:BK57"/>
    <mergeCell ref="BL57:BW57"/>
    <mergeCell ref="AN57:AY57"/>
    <mergeCell ref="A51:A52"/>
    <mergeCell ref="G51:O51"/>
    <mergeCell ref="BA50:BK50"/>
    <mergeCell ref="BY41:CA41"/>
    <mergeCell ref="BX39:BZ39"/>
    <mergeCell ref="BZ34:CI34"/>
    <mergeCell ref="AC29:AM29"/>
    <mergeCell ref="B33:B34"/>
    <mergeCell ref="CJ57:CU57"/>
    <mergeCell ref="CK14:CR15"/>
    <mergeCell ref="CK23:CU24"/>
    <mergeCell ref="CK27:CU32"/>
    <mergeCell ref="CK44:CU47"/>
    <mergeCell ref="CJ18:CU19"/>
    <mergeCell ref="CK6:CU12"/>
    <mergeCell ref="CK43:CU43"/>
    <mergeCell ref="CK53:CU53"/>
    <mergeCell ref="CP55:CU55"/>
    <mergeCell ref="CJ56:CL56"/>
    <mergeCell ref="CL34:CU34"/>
    <mergeCell ref="CL35:CU35"/>
    <mergeCell ref="CJ37:CP38"/>
    <mergeCell ref="CJ39:CL39"/>
    <mergeCell ref="CO40:CU40"/>
    <mergeCell ref="CK41:CM41"/>
    <mergeCell ref="CK51:CU51"/>
    <mergeCell ref="CO42:CP42"/>
    <mergeCell ref="CK25:CU26"/>
    <mergeCell ref="CK20:CU22"/>
    <mergeCell ref="A54:A56"/>
    <mergeCell ref="A18:A19"/>
    <mergeCell ref="CD55:CI55"/>
    <mergeCell ref="BX56:BZ56"/>
    <mergeCell ref="CJ1:CU1"/>
    <mergeCell ref="CK16:CO17"/>
    <mergeCell ref="AN1:AY1"/>
    <mergeCell ref="AO23:AY23"/>
    <mergeCell ref="AO25:AX25"/>
    <mergeCell ref="AP43:AY43"/>
    <mergeCell ref="BA31:BK31"/>
    <mergeCell ref="BY43:CI43"/>
    <mergeCell ref="CD15:CF15"/>
    <mergeCell ref="BY16:CC17"/>
    <mergeCell ref="BZ35:CI35"/>
    <mergeCell ref="BX37:CD38"/>
    <mergeCell ref="BY25:CI26"/>
    <mergeCell ref="BM43:BW43"/>
    <mergeCell ref="CC40:CI40"/>
    <mergeCell ref="BM20:BW22"/>
    <mergeCell ref="BL6:BW12"/>
    <mergeCell ref="B20:B22"/>
    <mergeCell ref="B25:B26"/>
    <mergeCell ref="E25:N25"/>
    <mergeCell ref="BY14:CA14"/>
    <mergeCell ref="BZ11:CB11"/>
    <mergeCell ref="BY10:CA10"/>
    <mergeCell ref="BZ9:CI9"/>
    <mergeCell ref="BA45:BK45"/>
    <mergeCell ref="BA36:BK36"/>
    <mergeCell ref="BA27:BK27"/>
    <mergeCell ref="BA25:BK25"/>
    <mergeCell ref="BA20:BK20"/>
    <mergeCell ref="BX18:CI18"/>
    <mergeCell ref="CG19:CI19"/>
    <mergeCell ref="BM25:BW25"/>
    <mergeCell ref="BA24:BK24"/>
    <mergeCell ref="BX22:BZ22"/>
    <mergeCell ref="BY23:CI23"/>
    <mergeCell ref="BY24:CI24"/>
    <mergeCell ref="CC42:CD42"/>
    <mergeCell ref="BY20:CI21"/>
    <mergeCell ref="BL18:BW18"/>
    <mergeCell ref="AO6:AY12"/>
    <mergeCell ref="AH6:AM6"/>
    <mergeCell ref="AG12:AM12"/>
    <mergeCell ref="AC31:AM31"/>
    <mergeCell ref="P57:AA57"/>
    <mergeCell ref="D57:O57"/>
    <mergeCell ref="E45:N45"/>
    <mergeCell ref="I44:L44"/>
    <mergeCell ref="F43:N43"/>
    <mergeCell ref="H42:I42"/>
    <mergeCell ref="F29:N29"/>
    <mergeCell ref="E23:N23"/>
    <mergeCell ref="E21:N21"/>
    <mergeCell ref="AO44:AY48"/>
    <mergeCell ref="AN18:AY18"/>
    <mergeCell ref="AB18:AM18"/>
    <mergeCell ref="AK7:AM7"/>
    <mergeCell ref="W7:Z12"/>
    <mergeCell ref="T18:V19"/>
    <mergeCell ref="K8:M8"/>
    <mergeCell ref="K12:N12"/>
    <mergeCell ref="AC8:AM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6"/>
  <sheetViews>
    <sheetView zoomScale="60" zoomScaleNormal="60" workbookViewId="0">
      <selection activeCell="K8" sqref="K8"/>
    </sheetView>
  </sheetViews>
  <sheetFormatPr baseColWidth="10" defaultColWidth="11.42578125" defaultRowHeight="15"/>
  <cols>
    <col min="1" max="1" width="23.85546875" style="4" customWidth="1"/>
    <col min="2" max="2" width="38.85546875" style="4" customWidth="1"/>
    <col min="3" max="3" width="62" style="4" customWidth="1"/>
    <col min="4" max="5" width="6.5703125" style="3" bestFit="1" customWidth="1"/>
    <col min="6" max="6" width="6.85546875" style="3" bestFit="1" customWidth="1"/>
    <col min="7" max="7" width="7.140625" style="3" customWidth="1"/>
    <col min="8" max="8" width="7.5703125" style="3" customWidth="1"/>
    <col min="9" max="9" width="6.28515625" style="3" bestFit="1" customWidth="1"/>
    <col min="10" max="10" width="10.140625" style="3" customWidth="1"/>
    <col min="11" max="11" width="7" style="3" bestFit="1" customWidth="1"/>
    <col min="12" max="12" width="6.5703125" style="3" bestFit="1" customWidth="1"/>
    <col min="13" max="14" width="8.140625" style="3" customWidth="1"/>
    <col min="15" max="15" width="6.140625" style="3" bestFit="1" customWidth="1"/>
    <col min="16" max="17" width="6.5703125" style="3" bestFit="1" customWidth="1"/>
    <col min="18" max="18" width="6.85546875" style="3" bestFit="1" customWidth="1"/>
    <col min="19" max="19" width="6.28515625" style="3" bestFit="1" customWidth="1"/>
    <col min="20" max="20" width="7" style="3" bestFit="1" customWidth="1"/>
    <col min="21" max="21" width="6.28515625" style="3" bestFit="1" customWidth="1"/>
    <col min="22" max="22" width="5.5703125" style="3" bestFit="1" customWidth="1"/>
    <col min="23" max="23" width="7" style="3" bestFit="1" customWidth="1"/>
    <col min="24" max="24" width="6.5703125" style="3" bestFit="1" customWidth="1"/>
    <col min="25" max="25" width="6.28515625" style="3" bestFit="1" customWidth="1"/>
    <col min="26" max="26" width="11.140625" style="3" bestFit="1" customWidth="1"/>
    <col min="27" max="27" width="6.140625" style="3" bestFit="1" customWidth="1"/>
    <col min="28" max="28" width="7.85546875" style="3" customWidth="1"/>
    <col min="29" max="29" width="6.5703125" style="3" bestFit="1" customWidth="1"/>
    <col min="30" max="30" width="6.85546875" style="3" bestFit="1" customWidth="1"/>
    <col min="31" max="31" width="6.28515625" style="3" bestFit="1" customWidth="1"/>
    <col min="32" max="32" width="7" style="3" bestFit="1" customWidth="1"/>
    <col min="33" max="33" width="6.28515625" style="3" bestFit="1" customWidth="1"/>
    <col min="34" max="34" width="5.5703125" style="3" bestFit="1" customWidth="1"/>
    <col min="35" max="35" width="7" style="3" bestFit="1" customWidth="1"/>
    <col min="36" max="36" width="6.5703125" style="3" bestFit="1" customWidth="1"/>
    <col min="37" max="37" width="6.28515625" style="3" bestFit="1" customWidth="1"/>
    <col min="38" max="38" width="7.7109375" style="3" customWidth="1"/>
    <col min="39" max="39" width="8.28515625" style="3" customWidth="1"/>
    <col min="40" max="41" width="6.5703125" style="3" bestFit="1" customWidth="1"/>
    <col min="42" max="42" width="6.85546875" style="3" bestFit="1" customWidth="1"/>
    <col min="43" max="43" width="6.28515625" style="3" bestFit="1" customWidth="1"/>
    <col min="44" max="44" width="7" style="3" bestFit="1" customWidth="1"/>
    <col min="45" max="45" width="14.5703125" style="3" customWidth="1"/>
    <col min="46" max="46" width="15.140625" style="3" bestFit="1" customWidth="1"/>
    <col min="47" max="47" width="7" style="3" bestFit="1" customWidth="1"/>
    <col min="48" max="48" width="6.5703125" style="3" bestFit="1" customWidth="1"/>
    <col min="49" max="49" width="6.28515625" style="3" bestFit="1" customWidth="1"/>
    <col min="50" max="50" width="7" style="3" bestFit="1" customWidth="1"/>
    <col min="51" max="51" width="17.5703125" style="3" customWidth="1"/>
    <col min="52" max="52" width="22.85546875" style="3" customWidth="1"/>
    <col min="53" max="53" width="18.42578125" style="3" bestFit="1" customWidth="1"/>
    <col min="54" max="16384" width="11.42578125" style="3"/>
  </cols>
  <sheetData>
    <row r="1" spans="1:53" ht="15.75" thickBot="1">
      <c r="A1" s="597" t="s">
        <v>18</v>
      </c>
      <c r="B1" s="597" t="s">
        <v>64</v>
      </c>
      <c r="C1" s="407" t="s">
        <v>43</v>
      </c>
      <c r="D1" s="631" t="s">
        <v>15</v>
      </c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2"/>
      <c r="P1" s="628" t="s">
        <v>21</v>
      </c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592" t="s">
        <v>22</v>
      </c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629" t="s">
        <v>23</v>
      </c>
      <c r="AO1" s="629"/>
      <c r="AP1" s="629"/>
      <c r="AQ1" s="629"/>
      <c r="AR1" s="629"/>
      <c r="AS1" s="629"/>
      <c r="AT1" s="629"/>
      <c r="AU1" s="629"/>
      <c r="AV1" s="629"/>
      <c r="AW1" s="629"/>
      <c r="AX1" s="629"/>
      <c r="AY1" s="629"/>
    </row>
    <row r="2" spans="1:53">
      <c r="A2" s="597"/>
      <c r="B2" s="597"/>
      <c r="C2" s="408"/>
      <c r="D2" s="5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2" t="s">
        <v>14</v>
      </c>
      <c r="P2" s="7" t="s">
        <v>3</v>
      </c>
      <c r="Q2" s="8" t="s">
        <v>4</v>
      </c>
      <c r="R2" s="8" t="s">
        <v>5</v>
      </c>
      <c r="S2" s="8" t="s">
        <v>6</v>
      </c>
      <c r="T2" s="8" t="s">
        <v>7</v>
      </c>
      <c r="U2" s="8" t="s">
        <v>8</v>
      </c>
      <c r="V2" s="8" t="s">
        <v>9</v>
      </c>
      <c r="W2" s="8" t="s">
        <v>10</v>
      </c>
      <c r="X2" s="8" t="s">
        <v>11</v>
      </c>
      <c r="Y2" s="8" t="s">
        <v>12</v>
      </c>
      <c r="Z2" s="8" t="s">
        <v>13</v>
      </c>
      <c r="AA2" s="9" t="s">
        <v>14</v>
      </c>
      <c r="AB2" s="10" t="s">
        <v>3</v>
      </c>
      <c r="AC2" s="11" t="s">
        <v>4</v>
      </c>
      <c r="AD2" s="11" t="s">
        <v>5</v>
      </c>
      <c r="AE2" s="11" t="s">
        <v>6</v>
      </c>
      <c r="AF2" s="11" t="s">
        <v>7</v>
      </c>
      <c r="AG2" s="11" t="s">
        <v>8</v>
      </c>
      <c r="AH2" s="11" t="s">
        <v>9</v>
      </c>
      <c r="AI2" s="11" t="s">
        <v>10</v>
      </c>
      <c r="AJ2" s="11" t="s">
        <v>11</v>
      </c>
      <c r="AK2" s="11" t="s">
        <v>12</v>
      </c>
      <c r="AL2" s="11" t="s">
        <v>13</v>
      </c>
      <c r="AM2" s="12" t="s">
        <v>14</v>
      </c>
      <c r="AN2" s="14" t="s">
        <v>3</v>
      </c>
      <c r="AO2" s="15" t="s">
        <v>4</v>
      </c>
      <c r="AP2" s="15" t="s">
        <v>5</v>
      </c>
      <c r="AQ2" s="15" t="s">
        <v>6</v>
      </c>
      <c r="AR2" s="15" t="s">
        <v>7</v>
      </c>
      <c r="AS2" s="15" t="s">
        <v>8</v>
      </c>
      <c r="AT2" s="15" t="s">
        <v>9</v>
      </c>
      <c r="AU2" s="15" t="s">
        <v>10</v>
      </c>
      <c r="AV2" s="15" t="s">
        <v>11</v>
      </c>
      <c r="AW2" s="15" t="s">
        <v>12</v>
      </c>
      <c r="AX2" s="15" t="s">
        <v>13</v>
      </c>
      <c r="AY2" s="16" t="s">
        <v>14</v>
      </c>
    </row>
    <row r="3" spans="1:53">
      <c r="A3" s="480" t="s">
        <v>74</v>
      </c>
      <c r="B3" s="620" t="s">
        <v>75</v>
      </c>
      <c r="C3" s="196" t="s">
        <v>119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9"/>
      <c r="P3" s="200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2"/>
      <c r="AB3" s="203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5"/>
      <c r="AN3" s="206"/>
      <c r="AO3" s="17"/>
      <c r="AP3" s="17"/>
      <c r="AQ3" s="17"/>
      <c r="AR3" s="630">
        <v>72000000</v>
      </c>
      <c r="AS3" s="630"/>
      <c r="AT3" s="630"/>
      <c r="AU3" s="630"/>
      <c r="AV3" s="630"/>
      <c r="AW3" s="630"/>
      <c r="AX3" s="630"/>
      <c r="AY3" s="630"/>
      <c r="AZ3" s="27"/>
      <c r="BA3" s="28"/>
    </row>
    <row r="4" spans="1:53" ht="30.75" customHeight="1">
      <c r="A4" s="480"/>
      <c r="B4" s="622"/>
      <c r="C4" s="196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9"/>
      <c r="P4" s="200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2"/>
      <c r="AB4" s="203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5"/>
      <c r="AN4" s="206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27"/>
      <c r="BA4" s="28"/>
    </row>
    <row r="5" spans="1:53" ht="30">
      <c r="A5" s="480"/>
      <c r="B5" s="620" t="s">
        <v>76</v>
      </c>
      <c r="C5" s="196" t="s">
        <v>81</v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9"/>
      <c r="P5" s="200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2"/>
      <c r="AB5" s="203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5"/>
      <c r="AN5" s="206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27"/>
      <c r="BA5" s="28"/>
    </row>
    <row r="6" spans="1:53" ht="45">
      <c r="A6" s="480"/>
      <c r="B6" s="622"/>
      <c r="C6" s="196" t="s">
        <v>82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9"/>
      <c r="P6" s="200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2"/>
      <c r="AB6" s="203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5"/>
      <c r="AN6" s="206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7"/>
      <c r="BA6" s="28"/>
    </row>
    <row r="7" spans="1:53" ht="45">
      <c r="A7" s="207" t="s">
        <v>28</v>
      </c>
      <c r="B7" s="611" t="s">
        <v>85</v>
      </c>
      <c r="C7" s="208" t="s">
        <v>86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9"/>
      <c r="P7" s="200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2"/>
      <c r="AB7" s="203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5"/>
      <c r="AN7" s="613">
        <v>75000000</v>
      </c>
      <c r="AO7" s="614"/>
      <c r="AP7" s="614"/>
      <c r="AQ7" s="614"/>
      <c r="AR7" s="614"/>
      <c r="AS7" s="614"/>
      <c r="AT7" s="614"/>
      <c r="AU7" s="614"/>
      <c r="AV7" s="614"/>
      <c r="AW7" s="614"/>
      <c r="AX7" s="614"/>
      <c r="AY7" s="615"/>
      <c r="AZ7" s="27"/>
    </row>
    <row r="8" spans="1:53" ht="30">
      <c r="A8" s="209"/>
      <c r="B8" s="612"/>
      <c r="C8" s="208" t="s">
        <v>87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9"/>
      <c r="P8" s="200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2"/>
      <c r="AB8" s="203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5"/>
      <c r="AN8" s="616"/>
      <c r="AO8" s="617"/>
      <c r="AP8" s="617"/>
      <c r="AQ8" s="617"/>
      <c r="AR8" s="617"/>
      <c r="AS8" s="617"/>
      <c r="AT8" s="617"/>
      <c r="AU8" s="617"/>
      <c r="AV8" s="617"/>
      <c r="AW8" s="617"/>
      <c r="AX8" s="617"/>
      <c r="AY8" s="618"/>
      <c r="AZ8" s="27"/>
    </row>
    <row r="9" spans="1:53">
      <c r="A9" s="557" t="s">
        <v>92</v>
      </c>
      <c r="B9" s="620" t="s">
        <v>58</v>
      </c>
      <c r="C9" s="197" t="s">
        <v>93</v>
      </c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9"/>
      <c r="P9" s="200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2"/>
      <c r="AB9" s="203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5"/>
      <c r="AN9" s="613">
        <v>11025000</v>
      </c>
      <c r="AO9" s="614"/>
      <c r="AP9" s="614"/>
      <c r="AQ9" s="614"/>
      <c r="AR9" s="614"/>
      <c r="AS9" s="614"/>
      <c r="AT9" s="614"/>
      <c r="AU9" s="614"/>
      <c r="AV9" s="614"/>
      <c r="AW9" s="614"/>
      <c r="AX9" s="614"/>
      <c r="AY9" s="615"/>
      <c r="AZ9" s="27"/>
      <c r="BA9" s="28"/>
    </row>
    <row r="10" spans="1:53">
      <c r="A10" s="619"/>
      <c r="B10" s="621"/>
      <c r="C10" s="197" t="s">
        <v>94</v>
      </c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9"/>
      <c r="P10" s="200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2"/>
      <c r="AB10" s="203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5"/>
      <c r="AN10" s="623"/>
      <c r="AO10" s="624"/>
      <c r="AP10" s="624"/>
      <c r="AQ10" s="624"/>
      <c r="AR10" s="624"/>
      <c r="AS10" s="624"/>
      <c r="AT10" s="624"/>
      <c r="AU10" s="624"/>
      <c r="AV10" s="624"/>
      <c r="AW10" s="624"/>
      <c r="AX10" s="624"/>
      <c r="AY10" s="625"/>
      <c r="AZ10" s="27"/>
      <c r="BA10" s="28"/>
    </row>
    <row r="11" spans="1:53" ht="30">
      <c r="A11" s="619"/>
      <c r="B11" s="621"/>
      <c r="C11" s="197" t="s">
        <v>95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9"/>
      <c r="P11" s="200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2"/>
      <c r="AB11" s="203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5"/>
      <c r="AN11" s="623"/>
      <c r="AO11" s="624"/>
      <c r="AP11" s="624"/>
      <c r="AQ11" s="624"/>
      <c r="AR11" s="624"/>
      <c r="AS11" s="624"/>
      <c r="AT11" s="624"/>
      <c r="AU11" s="624"/>
      <c r="AV11" s="624"/>
      <c r="AW11" s="624"/>
      <c r="AX11" s="624"/>
      <c r="AY11" s="625"/>
      <c r="AZ11" s="27"/>
      <c r="BA11" s="28"/>
    </row>
    <row r="12" spans="1:53" ht="30">
      <c r="A12" s="619"/>
      <c r="B12" s="621"/>
      <c r="C12" s="197" t="s">
        <v>96</v>
      </c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9"/>
      <c r="P12" s="200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2"/>
      <c r="AB12" s="203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5"/>
      <c r="AN12" s="623"/>
      <c r="AO12" s="624"/>
      <c r="AP12" s="624"/>
      <c r="AQ12" s="624"/>
      <c r="AR12" s="624"/>
      <c r="AS12" s="624"/>
      <c r="AT12" s="624"/>
      <c r="AU12" s="624"/>
      <c r="AV12" s="624"/>
      <c r="AW12" s="624"/>
      <c r="AX12" s="624"/>
      <c r="AY12" s="625"/>
      <c r="AZ12" s="27"/>
      <c r="BA12" s="28"/>
    </row>
    <row r="13" spans="1:53" ht="30">
      <c r="A13" s="619"/>
      <c r="B13" s="621"/>
      <c r="C13" s="197" t="s">
        <v>97</v>
      </c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9"/>
      <c r="P13" s="200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2"/>
      <c r="AB13" s="203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5"/>
      <c r="AN13" s="623"/>
      <c r="AO13" s="624"/>
      <c r="AP13" s="624"/>
      <c r="AQ13" s="624"/>
      <c r="AR13" s="624"/>
      <c r="AS13" s="624"/>
      <c r="AT13" s="624"/>
      <c r="AU13" s="624"/>
      <c r="AV13" s="624"/>
      <c r="AW13" s="624"/>
      <c r="AX13" s="624"/>
      <c r="AY13" s="625"/>
      <c r="AZ13" s="27"/>
      <c r="BA13" s="28"/>
    </row>
    <row r="14" spans="1:53">
      <c r="A14" s="619"/>
      <c r="B14" s="622"/>
      <c r="C14" s="197" t="s">
        <v>98</v>
      </c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9"/>
      <c r="P14" s="200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2"/>
      <c r="AB14" s="203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5"/>
      <c r="AN14" s="616"/>
      <c r="AO14" s="617"/>
      <c r="AP14" s="617"/>
      <c r="AQ14" s="617"/>
      <c r="AR14" s="617"/>
      <c r="AS14" s="617"/>
      <c r="AT14" s="617"/>
      <c r="AU14" s="617"/>
      <c r="AV14" s="617"/>
      <c r="AW14" s="617"/>
      <c r="AX14" s="617"/>
      <c r="AY14" s="618"/>
      <c r="AZ14" s="27"/>
      <c r="BA14" s="28"/>
    </row>
    <row r="15" spans="1:53" ht="21">
      <c r="D15" s="426">
        <f>SUM(D3:O14)</f>
        <v>0</v>
      </c>
      <c r="E15" s="426"/>
      <c r="F15" s="426"/>
      <c r="G15" s="426"/>
      <c r="H15" s="426"/>
      <c r="I15" s="426"/>
      <c r="J15" s="426"/>
      <c r="K15" s="426"/>
      <c r="L15" s="426"/>
      <c r="M15" s="426"/>
      <c r="N15" s="426"/>
      <c r="O15" s="426"/>
      <c r="P15" s="626">
        <f>SUM(P3:AA14)</f>
        <v>0</v>
      </c>
      <c r="Q15" s="626"/>
      <c r="R15" s="626"/>
      <c r="S15" s="626"/>
      <c r="T15" s="626"/>
      <c r="U15" s="626"/>
      <c r="V15" s="626"/>
      <c r="W15" s="626"/>
      <c r="X15" s="626"/>
      <c r="Y15" s="626"/>
      <c r="Z15" s="626"/>
      <c r="AA15" s="626"/>
      <c r="AB15" s="555">
        <f>SUM(AB3:AM14)</f>
        <v>0</v>
      </c>
      <c r="AC15" s="555"/>
      <c r="AD15" s="555"/>
      <c r="AE15" s="555"/>
      <c r="AF15" s="555"/>
      <c r="AG15" s="555"/>
      <c r="AH15" s="555"/>
      <c r="AI15" s="555"/>
      <c r="AJ15" s="555"/>
      <c r="AK15" s="555"/>
      <c r="AL15" s="555"/>
      <c r="AM15" s="555"/>
      <c r="AN15" s="627">
        <f>SUM(AN3:AY14)</f>
        <v>158025000</v>
      </c>
      <c r="AO15" s="627"/>
      <c r="AP15" s="627"/>
      <c r="AQ15" s="627"/>
      <c r="AR15" s="627"/>
      <c r="AS15" s="627"/>
      <c r="AT15" s="627"/>
      <c r="AU15" s="627"/>
      <c r="AV15" s="627"/>
      <c r="AW15" s="627"/>
      <c r="AX15" s="627"/>
      <c r="AY15" s="627"/>
    </row>
    <row r="16" spans="1:53" ht="21">
      <c r="AB16" s="600"/>
      <c r="AC16" s="600"/>
      <c r="AD16" s="600"/>
      <c r="AE16" s="600"/>
      <c r="AF16" s="599"/>
      <c r="AG16" s="599"/>
      <c r="AH16" s="599"/>
      <c r="AI16" s="599"/>
      <c r="AJ16" s="599"/>
      <c r="AK16" s="599"/>
      <c r="AL16" s="599"/>
      <c r="AM16" s="599"/>
    </row>
    <row r="17" spans="3:39" ht="21"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</row>
    <row r="18" spans="3:39">
      <c r="AB18" s="35"/>
    </row>
    <row r="19" spans="3:39">
      <c r="AB19" s="601"/>
      <c r="AC19" s="601"/>
      <c r="AD19" s="601"/>
      <c r="AE19" s="601"/>
      <c r="AF19" s="602"/>
      <c r="AG19" s="601"/>
      <c r="AH19" s="601"/>
      <c r="AI19" s="601"/>
      <c r="AJ19" s="601"/>
      <c r="AK19" s="601"/>
      <c r="AL19" s="601"/>
      <c r="AM19" s="601"/>
    </row>
    <row r="20" spans="3:39">
      <c r="C20" s="3"/>
      <c r="W20" s="610"/>
      <c r="X20" s="601"/>
      <c r="Y20" s="601"/>
      <c r="Z20" s="601"/>
      <c r="AA20" s="601"/>
    </row>
    <row r="22" spans="3:39">
      <c r="AE22" s="598"/>
      <c r="AF22" s="601"/>
      <c r="AG22" s="601"/>
      <c r="AH22" s="601"/>
      <c r="AI22" s="601"/>
      <c r="AL22" s="36"/>
    </row>
    <row r="23" spans="3:39">
      <c r="AE23" s="598"/>
      <c r="AF23" s="601"/>
      <c r="AG23" s="601"/>
      <c r="AH23" s="601"/>
      <c r="AI23" s="601"/>
    </row>
    <row r="24" spans="3:39">
      <c r="AE24" s="598"/>
      <c r="AF24" s="601"/>
      <c r="AG24" s="601"/>
      <c r="AH24" s="601"/>
      <c r="AI24" s="601"/>
    </row>
    <row r="25" spans="3:39">
      <c r="AE25" s="598"/>
      <c r="AF25" s="601"/>
      <c r="AG25" s="601"/>
      <c r="AH25" s="601"/>
      <c r="AI25" s="601"/>
    </row>
    <row r="26" spans="3:39">
      <c r="AE26" s="598"/>
      <c r="AF26" s="601"/>
      <c r="AG26" s="601"/>
      <c r="AH26" s="601"/>
      <c r="AI26" s="601"/>
    </row>
  </sheetData>
  <mergeCells count="30">
    <mergeCell ref="P1:AA1"/>
    <mergeCell ref="AB1:AM1"/>
    <mergeCell ref="AN1:AY1"/>
    <mergeCell ref="A3:A6"/>
    <mergeCell ref="B3:B4"/>
    <mergeCell ref="AR3:AY3"/>
    <mergeCell ref="B5:B6"/>
    <mergeCell ref="A1:A2"/>
    <mergeCell ref="B1:B2"/>
    <mergeCell ref="C1:C2"/>
    <mergeCell ref="D1:O1"/>
    <mergeCell ref="W20:AA20"/>
    <mergeCell ref="AE22:AI22"/>
    <mergeCell ref="B7:B8"/>
    <mergeCell ref="AN7:AY8"/>
    <mergeCell ref="A9:A14"/>
    <mergeCell ref="B9:B14"/>
    <mergeCell ref="AN9:AY14"/>
    <mergeCell ref="D15:O15"/>
    <mergeCell ref="P15:AA15"/>
    <mergeCell ref="AB15:AM15"/>
    <mergeCell ref="AN15:AY15"/>
    <mergeCell ref="AE23:AI23"/>
    <mergeCell ref="AE24:AI24"/>
    <mergeCell ref="AE25:AI25"/>
    <mergeCell ref="AE26:AI26"/>
    <mergeCell ref="AB16:AE16"/>
    <mergeCell ref="AF16:AM16"/>
    <mergeCell ref="AB19:AE19"/>
    <mergeCell ref="AF19:AM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</vt:lpstr>
      <vt:lpstr>inversion</vt:lpstr>
      <vt:lpstr>funcionamiento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Alberto Ruiz Garcia</dc:creator>
  <cp:lastModifiedBy>Sandra Milena Bernal Salazar</cp:lastModifiedBy>
  <dcterms:created xsi:type="dcterms:W3CDTF">2020-02-14T15:45:29Z</dcterms:created>
  <dcterms:modified xsi:type="dcterms:W3CDTF">2022-01-27T13:13:29Z</dcterms:modified>
</cp:coreProperties>
</file>