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 GAVIRIA\Documents\escritorio\Mis documentos\PRESUPUESTO 2021\"/>
    </mc:Choice>
  </mc:AlternateContent>
  <xr:revisionPtr revIDLastSave="0" documentId="13_ncr:1_{50C4BA46-B998-4E0E-9855-FECF425D7323}" xr6:coauthVersionLast="36" xr6:coauthVersionMax="37" xr10:uidLastSave="{00000000-0000-0000-0000-000000000000}"/>
  <bookViews>
    <workbookView xWindow="0" yWindow="0" windowWidth="28800" windowHeight="11625" activeTab="13" xr2:uid="{00000000-000D-0000-FFFF-FFFF00000000}"/>
  </bookViews>
  <sheets>
    <sheet name="Enero" sheetId="37" r:id="rId1"/>
    <sheet name="Febrero" sheetId="38" r:id="rId2"/>
    <sheet name="Marzo" sheetId="39" r:id="rId3"/>
    <sheet name="Abril" sheetId="40" r:id="rId4"/>
    <sheet name="Mayo" sheetId="41" r:id="rId5"/>
    <sheet name="Junio" sheetId="42" r:id="rId6"/>
    <sheet name="Julio" sheetId="45" r:id="rId7"/>
    <sheet name="Agosto" sheetId="46" r:id="rId8"/>
    <sheet name="Septiembre" sheetId="47" r:id="rId9"/>
    <sheet name="Octubre" sheetId="48" r:id="rId10"/>
    <sheet name="Noviembre" sheetId="49" r:id="rId11"/>
    <sheet name="Diciembre31" sheetId="50" state="hidden" r:id="rId12"/>
    <sheet name="datos31dic" sheetId="18" state="hidden" r:id="rId13"/>
    <sheet name="Diciembre_Cierre" sheetId="51" r:id="rId14"/>
    <sheet name="datos20ene22" sheetId="52" state="hidden" r:id="rId15"/>
    <sheet name="Hoja3" sheetId="29" state="hidden" r:id="rId16"/>
  </sheets>
  <definedNames>
    <definedName name="_xlnm.Print_Titles" localSheetId="3">Abril!$4:$4</definedName>
    <definedName name="_xlnm.Print_Titles" localSheetId="7">Agosto!$4:$4</definedName>
    <definedName name="_xlnm.Print_Titles" localSheetId="13">Diciembre_Cierre!$4:$4</definedName>
    <definedName name="_xlnm.Print_Titles" localSheetId="11">Diciembre31!$4:$4</definedName>
    <definedName name="_xlnm.Print_Titles" localSheetId="0">Enero!$4:$4</definedName>
    <definedName name="_xlnm.Print_Titles" localSheetId="1">Febrero!$4:$4</definedName>
    <definedName name="_xlnm.Print_Titles" localSheetId="6">Julio!$4:$4</definedName>
    <definedName name="_xlnm.Print_Titles" localSheetId="5">Junio!$4:$4</definedName>
    <definedName name="_xlnm.Print_Titles" localSheetId="2">Marzo!$4:$4</definedName>
    <definedName name="_xlnm.Print_Titles" localSheetId="4">Mayo!$4:$4</definedName>
    <definedName name="_xlnm.Print_Titles" localSheetId="10">Noviembre!$4:$4</definedName>
    <definedName name="_xlnm.Print_Titles" localSheetId="9">Octubre!$4:$4</definedName>
    <definedName name="_xlnm.Print_Titles" localSheetId="8">Septiembre!$4:$4</definedName>
  </definedNames>
  <calcPr calcId="191029"/>
</workbook>
</file>

<file path=xl/calcChain.xml><?xml version="1.0" encoding="utf-8"?>
<calcChain xmlns="http://schemas.openxmlformats.org/spreadsheetml/2006/main">
  <c r="R80" i="52" l="1"/>
  <c r="M109" i="51"/>
  <c r="L109" i="51"/>
  <c r="K109" i="51"/>
  <c r="J109" i="51"/>
  <c r="I109" i="51"/>
  <c r="H109" i="51"/>
  <c r="G109" i="51"/>
  <c r="F109" i="51"/>
  <c r="E109" i="51"/>
  <c r="D109" i="51"/>
  <c r="C109" i="51"/>
  <c r="M108" i="51"/>
  <c r="L108" i="51"/>
  <c r="K108" i="51"/>
  <c r="J108" i="51"/>
  <c r="I108" i="51"/>
  <c r="H108" i="51"/>
  <c r="G108" i="51"/>
  <c r="F108" i="51"/>
  <c r="E108" i="51"/>
  <c r="D108" i="51"/>
  <c r="C108" i="51"/>
  <c r="M106" i="51"/>
  <c r="L106" i="51"/>
  <c r="K106" i="51"/>
  <c r="J106" i="51"/>
  <c r="I106" i="51"/>
  <c r="H106" i="51"/>
  <c r="G106" i="51"/>
  <c r="F106" i="51"/>
  <c r="E106" i="51"/>
  <c r="D106" i="51"/>
  <c r="C106" i="51"/>
  <c r="M105" i="51"/>
  <c r="L105" i="51"/>
  <c r="K105" i="51"/>
  <c r="J105" i="51"/>
  <c r="I105" i="51"/>
  <c r="H105" i="51"/>
  <c r="G105" i="51"/>
  <c r="F105" i="51"/>
  <c r="E105" i="51"/>
  <c r="D105" i="51"/>
  <c r="C105" i="51"/>
  <c r="M103" i="51"/>
  <c r="L103" i="51"/>
  <c r="K103" i="51"/>
  <c r="J103" i="51"/>
  <c r="I103" i="51"/>
  <c r="H103" i="51"/>
  <c r="G103" i="51"/>
  <c r="F103" i="51"/>
  <c r="E103" i="51"/>
  <c r="D103" i="51"/>
  <c r="C103" i="51"/>
  <c r="M102" i="51"/>
  <c r="L102" i="51"/>
  <c r="K102" i="51"/>
  <c r="J102" i="51"/>
  <c r="I102" i="51"/>
  <c r="H102" i="51"/>
  <c r="G102" i="51"/>
  <c r="F102" i="51"/>
  <c r="E102" i="51"/>
  <c r="D102" i="51"/>
  <c r="C102" i="51"/>
  <c r="M101" i="51"/>
  <c r="L101" i="51"/>
  <c r="K101" i="51"/>
  <c r="J101" i="51"/>
  <c r="I101" i="51"/>
  <c r="H101" i="51"/>
  <c r="G101" i="51"/>
  <c r="F101" i="51"/>
  <c r="E101" i="51"/>
  <c r="D101" i="51"/>
  <c r="C101" i="51"/>
  <c r="M100" i="51"/>
  <c r="L100" i="51"/>
  <c r="K100" i="51"/>
  <c r="J100" i="51"/>
  <c r="I100" i="51"/>
  <c r="H100" i="51"/>
  <c r="G100" i="51"/>
  <c r="F100" i="51"/>
  <c r="E100" i="51"/>
  <c r="D100" i="51"/>
  <c r="C100" i="51"/>
  <c r="M98" i="51"/>
  <c r="L98" i="51"/>
  <c r="K98" i="51"/>
  <c r="J98" i="51"/>
  <c r="I98" i="51"/>
  <c r="H98" i="51"/>
  <c r="G98" i="51"/>
  <c r="F98" i="51"/>
  <c r="E98" i="51"/>
  <c r="D98" i="51"/>
  <c r="C98" i="51"/>
  <c r="M97" i="51"/>
  <c r="L97" i="51"/>
  <c r="K97" i="51"/>
  <c r="J97" i="51"/>
  <c r="I97" i="51"/>
  <c r="H97" i="51"/>
  <c r="G97" i="51"/>
  <c r="F97" i="51"/>
  <c r="E97" i="51"/>
  <c r="D97" i="51"/>
  <c r="C97" i="51"/>
  <c r="M93" i="51"/>
  <c r="L93" i="51"/>
  <c r="K93" i="51"/>
  <c r="J93" i="51"/>
  <c r="I93" i="51"/>
  <c r="H93" i="51"/>
  <c r="G93" i="51"/>
  <c r="F93" i="51"/>
  <c r="E93" i="51"/>
  <c r="D93" i="51"/>
  <c r="C93" i="51"/>
  <c r="M91" i="51"/>
  <c r="L91" i="51"/>
  <c r="K91" i="51"/>
  <c r="J91" i="51"/>
  <c r="I91" i="51"/>
  <c r="H91" i="51"/>
  <c r="G91" i="51"/>
  <c r="F91" i="51"/>
  <c r="E91" i="51"/>
  <c r="D91" i="51"/>
  <c r="C91" i="51"/>
  <c r="M87" i="51"/>
  <c r="L87" i="51"/>
  <c r="K87" i="51"/>
  <c r="J87" i="51"/>
  <c r="I87" i="51"/>
  <c r="H87" i="51"/>
  <c r="G87" i="51"/>
  <c r="F87" i="51"/>
  <c r="E87" i="51"/>
  <c r="D87" i="51"/>
  <c r="C87" i="51"/>
  <c r="M86" i="51"/>
  <c r="L86" i="51"/>
  <c r="K86" i="51"/>
  <c r="J86" i="51"/>
  <c r="I86" i="51"/>
  <c r="H86" i="51"/>
  <c r="G86" i="51"/>
  <c r="F86" i="51"/>
  <c r="E86" i="51"/>
  <c r="D86" i="51"/>
  <c r="C86" i="51"/>
  <c r="M81" i="51"/>
  <c r="L81" i="51"/>
  <c r="K81" i="51"/>
  <c r="J81" i="51"/>
  <c r="I81" i="51"/>
  <c r="H81" i="51"/>
  <c r="G81" i="51"/>
  <c r="F81" i="51"/>
  <c r="E81" i="51"/>
  <c r="D81" i="51"/>
  <c r="C81" i="51"/>
  <c r="M80" i="51"/>
  <c r="L80" i="51"/>
  <c r="K80" i="51"/>
  <c r="J80" i="51"/>
  <c r="I80" i="51"/>
  <c r="H80" i="51"/>
  <c r="G80" i="51"/>
  <c r="F80" i="51"/>
  <c r="E80" i="51"/>
  <c r="D80" i="51"/>
  <c r="C80" i="51"/>
  <c r="M74" i="51"/>
  <c r="L74" i="51"/>
  <c r="K74" i="51"/>
  <c r="J74" i="51"/>
  <c r="I74" i="51"/>
  <c r="H74" i="51"/>
  <c r="G74" i="51"/>
  <c r="F74" i="51"/>
  <c r="E74" i="51"/>
  <c r="D74" i="51"/>
  <c r="C74" i="51"/>
  <c r="M73" i="51"/>
  <c r="L73" i="51"/>
  <c r="K73" i="51"/>
  <c r="J73" i="51"/>
  <c r="I73" i="51"/>
  <c r="H73" i="51"/>
  <c r="G73" i="51"/>
  <c r="F73" i="51"/>
  <c r="E73" i="51"/>
  <c r="D73" i="51"/>
  <c r="C73" i="51"/>
  <c r="M72" i="51"/>
  <c r="L72" i="51"/>
  <c r="K72" i="51"/>
  <c r="J72" i="51"/>
  <c r="I72" i="51"/>
  <c r="H72" i="51"/>
  <c r="G72" i="51"/>
  <c r="F72" i="51"/>
  <c r="E72" i="51"/>
  <c r="D72" i="51"/>
  <c r="C72" i="51"/>
  <c r="M71" i="51"/>
  <c r="L71" i="51"/>
  <c r="K71" i="51"/>
  <c r="J71" i="51"/>
  <c r="I71" i="51"/>
  <c r="H71" i="51"/>
  <c r="G71" i="51"/>
  <c r="F71" i="51"/>
  <c r="E71" i="51"/>
  <c r="D71" i="51"/>
  <c r="C71" i="51"/>
  <c r="M70" i="51"/>
  <c r="L70" i="51"/>
  <c r="K70" i="51"/>
  <c r="J70" i="51"/>
  <c r="I70" i="51"/>
  <c r="H70" i="51"/>
  <c r="G70" i="51"/>
  <c r="F70" i="51"/>
  <c r="E70" i="51"/>
  <c r="D70" i="51"/>
  <c r="C70" i="51"/>
  <c r="M69" i="51"/>
  <c r="L69" i="51"/>
  <c r="K69" i="51"/>
  <c r="J69" i="51"/>
  <c r="I69" i="51"/>
  <c r="H69" i="51"/>
  <c r="G69" i="51"/>
  <c r="F69" i="51"/>
  <c r="E69" i="51"/>
  <c r="D69" i="51"/>
  <c r="C69" i="51"/>
  <c r="M68" i="51"/>
  <c r="L68" i="51"/>
  <c r="K68" i="51"/>
  <c r="J68" i="51"/>
  <c r="I68" i="51"/>
  <c r="H68" i="51"/>
  <c r="G68" i="51"/>
  <c r="F68" i="51"/>
  <c r="E68" i="51"/>
  <c r="D68" i="51"/>
  <c r="C68" i="51"/>
  <c r="M67" i="51"/>
  <c r="L67" i="51"/>
  <c r="K67" i="51"/>
  <c r="J67" i="51"/>
  <c r="I67" i="51"/>
  <c r="H67" i="51"/>
  <c r="G67" i="51"/>
  <c r="F67" i="51"/>
  <c r="E67" i="51"/>
  <c r="D67" i="51"/>
  <c r="C67" i="51"/>
  <c r="M66" i="51"/>
  <c r="L66" i="51"/>
  <c r="K66" i="51"/>
  <c r="J66" i="51"/>
  <c r="I66" i="51"/>
  <c r="H66" i="51"/>
  <c r="G66" i="51"/>
  <c r="F66" i="51"/>
  <c r="E66" i="51"/>
  <c r="D66" i="51"/>
  <c r="C66" i="51"/>
  <c r="M65" i="51"/>
  <c r="L65" i="51"/>
  <c r="K65" i="51"/>
  <c r="J65" i="51"/>
  <c r="I65" i="51"/>
  <c r="H65" i="51"/>
  <c r="G65" i="51"/>
  <c r="F65" i="51"/>
  <c r="E65" i="51"/>
  <c r="D65" i="51"/>
  <c r="C65" i="51"/>
  <c r="M64" i="51"/>
  <c r="L64" i="51"/>
  <c r="K64" i="51"/>
  <c r="J64" i="51"/>
  <c r="I64" i="51"/>
  <c r="H64" i="51"/>
  <c r="G64" i="51"/>
  <c r="F64" i="51"/>
  <c r="E64" i="51"/>
  <c r="D64" i="51"/>
  <c r="C64" i="51"/>
  <c r="M63" i="51"/>
  <c r="L63" i="51"/>
  <c r="K63" i="51"/>
  <c r="J63" i="51"/>
  <c r="I63" i="51"/>
  <c r="H63" i="51"/>
  <c r="G63" i="51"/>
  <c r="F63" i="51"/>
  <c r="E63" i="51"/>
  <c r="D63" i="51"/>
  <c r="C63" i="51"/>
  <c r="M62" i="51"/>
  <c r="L62" i="51"/>
  <c r="K62" i="51"/>
  <c r="J62" i="51"/>
  <c r="I62" i="51"/>
  <c r="H62" i="51"/>
  <c r="G62" i="51"/>
  <c r="F62" i="51"/>
  <c r="E62" i="51"/>
  <c r="D62" i="51"/>
  <c r="C62" i="51"/>
  <c r="M61" i="51"/>
  <c r="L61" i="51"/>
  <c r="K61" i="51"/>
  <c r="J61" i="51"/>
  <c r="I61" i="51"/>
  <c r="H61" i="51"/>
  <c r="G61" i="51"/>
  <c r="F61" i="51"/>
  <c r="E61" i="51"/>
  <c r="D61" i="51"/>
  <c r="C61" i="51"/>
  <c r="M60" i="51"/>
  <c r="L60" i="51"/>
  <c r="K60" i="51"/>
  <c r="J60" i="51"/>
  <c r="I60" i="51"/>
  <c r="H60" i="51"/>
  <c r="G60" i="51"/>
  <c r="F60" i="51"/>
  <c r="E60" i="51"/>
  <c r="D60" i="51"/>
  <c r="C60" i="51"/>
  <c r="M59" i="51"/>
  <c r="L59" i="51"/>
  <c r="K59" i="51"/>
  <c r="J59" i="51"/>
  <c r="I59" i="51"/>
  <c r="H59" i="51"/>
  <c r="G59" i="51"/>
  <c r="F59" i="51"/>
  <c r="E59" i="51"/>
  <c r="D59" i="51"/>
  <c r="C59" i="51"/>
  <c r="M58" i="51"/>
  <c r="L58" i="51"/>
  <c r="K58" i="51"/>
  <c r="J58" i="51"/>
  <c r="I58" i="51"/>
  <c r="H58" i="51"/>
  <c r="G58" i="51"/>
  <c r="F58" i="51"/>
  <c r="E58" i="51"/>
  <c r="D58" i="51"/>
  <c r="C58" i="51"/>
  <c r="M57" i="51"/>
  <c r="L57" i="51"/>
  <c r="K57" i="51"/>
  <c r="J57" i="51"/>
  <c r="I57" i="51"/>
  <c r="H57" i="51"/>
  <c r="G57" i="51"/>
  <c r="F57" i="51"/>
  <c r="E57" i="51"/>
  <c r="D57" i="51"/>
  <c r="C57" i="51"/>
  <c r="M56" i="51"/>
  <c r="L56" i="51"/>
  <c r="K56" i="51"/>
  <c r="J56" i="51"/>
  <c r="I56" i="51"/>
  <c r="H56" i="51"/>
  <c r="G56" i="51"/>
  <c r="F56" i="51"/>
  <c r="E56" i="51"/>
  <c r="D56" i="51"/>
  <c r="C56" i="51"/>
  <c r="M54" i="51"/>
  <c r="L54" i="51"/>
  <c r="K54" i="51"/>
  <c r="J54" i="51"/>
  <c r="I54" i="51"/>
  <c r="H54" i="51"/>
  <c r="G54" i="51"/>
  <c r="F54" i="51"/>
  <c r="E54" i="51"/>
  <c r="D54" i="51"/>
  <c r="C54" i="51"/>
  <c r="M53" i="51"/>
  <c r="L53" i="51"/>
  <c r="K53" i="51"/>
  <c r="J53" i="51"/>
  <c r="I53" i="51"/>
  <c r="H53" i="51"/>
  <c r="G53" i="51"/>
  <c r="F53" i="51"/>
  <c r="E53" i="51"/>
  <c r="D53" i="51"/>
  <c r="C53" i="51"/>
  <c r="M52" i="51"/>
  <c r="L52" i="51"/>
  <c r="K52" i="51"/>
  <c r="J52" i="51"/>
  <c r="I52" i="51"/>
  <c r="H52" i="51"/>
  <c r="G52" i="51"/>
  <c r="F52" i="51"/>
  <c r="E52" i="51"/>
  <c r="D52" i="51"/>
  <c r="C52" i="51"/>
  <c r="M51" i="51"/>
  <c r="L51" i="51"/>
  <c r="K51" i="51"/>
  <c r="J51" i="51"/>
  <c r="I51" i="51"/>
  <c r="H51" i="51"/>
  <c r="G51" i="51"/>
  <c r="F51" i="51"/>
  <c r="E51" i="51"/>
  <c r="D51" i="51"/>
  <c r="C51" i="51"/>
  <c r="M50" i="51"/>
  <c r="L50" i="51"/>
  <c r="K50" i="51"/>
  <c r="J50" i="51"/>
  <c r="I50" i="51"/>
  <c r="H50" i="51"/>
  <c r="G50" i="51"/>
  <c r="F50" i="51"/>
  <c r="E50" i="51"/>
  <c r="D50" i="51"/>
  <c r="M49" i="51"/>
  <c r="L49" i="51"/>
  <c r="K49" i="51"/>
  <c r="J49" i="51"/>
  <c r="I49" i="51"/>
  <c r="H49" i="51"/>
  <c r="G49" i="51"/>
  <c r="F49" i="51"/>
  <c r="E49" i="51"/>
  <c r="D49" i="51"/>
  <c r="C49" i="51"/>
  <c r="M48" i="51"/>
  <c r="L48" i="51"/>
  <c r="K48" i="51"/>
  <c r="J48" i="51"/>
  <c r="I48" i="51"/>
  <c r="H48" i="51"/>
  <c r="G48" i="51"/>
  <c r="F48" i="51"/>
  <c r="E48" i="51"/>
  <c r="D48" i="51"/>
  <c r="C48" i="51"/>
  <c r="M47" i="51"/>
  <c r="L47" i="51"/>
  <c r="K47" i="51"/>
  <c r="J47" i="51"/>
  <c r="I47" i="51"/>
  <c r="H47" i="51"/>
  <c r="G47" i="51"/>
  <c r="F47" i="51"/>
  <c r="E47" i="51"/>
  <c r="D47" i="51"/>
  <c r="C47" i="51"/>
  <c r="M46" i="51"/>
  <c r="L46" i="51"/>
  <c r="K46" i="51"/>
  <c r="J46" i="51"/>
  <c r="I46" i="51"/>
  <c r="H46" i="51"/>
  <c r="G46" i="51"/>
  <c r="F46" i="51"/>
  <c r="E46" i="51"/>
  <c r="D46" i="51"/>
  <c r="C46" i="51"/>
  <c r="M43" i="51"/>
  <c r="L43" i="51"/>
  <c r="K43" i="51"/>
  <c r="J43" i="51"/>
  <c r="I43" i="51"/>
  <c r="H43" i="51"/>
  <c r="G43" i="51"/>
  <c r="F43" i="51"/>
  <c r="E43" i="51"/>
  <c r="D43" i="51"/>
  <c r="C43" i="51"/>
  <c r="M42" i="51"/>
  <c r="L42" i="51"/>
  <c r="K42" i="51"/>
  <c r="J42" i="51"/>
  <c r="I42" i="51"/>
  <c r="H42" i="51"/>
  <c r="G42" i="51"/>
  <c r="F42" i="51"/>
  <c r="E42" i="51"/>
  <c r="D42" i="51"/>
  <c r="C42" i="51"/>
  <c r="M36" i="51"/>
  <c r="L36" i="51"/>
  <c r="K36" i="51"/>
  <c r="J36" i="51"/>
  <c r="I36" i="51"/>
  <c r="H36" i="51"/>
  <c r="G36" i="51"/>
  <c r="F36" i="51"/>
  <c r="E36" i="51"/>
  <c r="D36" i="51"/>
  <c r="C36" i="51"/>
  <c r="M35" i="51"/>
  <c r="L35" i="51"/>
  <c r="K35" i="51"/>
  <c r="J35" i="51"/>
  <c r="I35" i="51"/>
  <c r="H35" i="51"/>
  <c r="G35" i="51"/>
  <c r="F35" i="51"/>
  <c r="E35" i="51"/>
  <c r="D35" i="51"/>
  <c r="C35" i="51"/>
  <c r="M34" i="51"/>
  <c r="L34" i="51"/>
  <c r="K34" i="51"/>
  <c r="J34" i="51"/>
  <c r="I34" i="51"/>
  <c r="H34" i="51"/>
  <c r="G34" i="51"/>
  <c r="F34" i="51"/>
  <c r="E34" i="51"/>
  <c r="D34" i="51"/>
  <c r="C34" i="51"/>
  <c r="M33" i="51"/>
  <c r="L33" i="51"/>
  <c r="K33" i="51"/>
  <c r="J33" i="51"/>
  <c r="I33" i="51"/>
  <c r="H33" i="51"/>
  <c r="G33" i="51"/>
  <c r="F33" i="51"/>
  <c r="E33" i="51"/>
  <c r="D33" i="51"/>
  <c r="C33" i="51"/>
  <c r="M32" i="51"/>
  <c r="L32" i="51"/>
  <c r="K32" i="51"/>
  <c r="J32" i="51"/>
  <c r="I32" i="51"/>
  <c r="H32" i="51"/>
  <c r="G32" i="51"/>
  <c r="F32" i="51"/>
  <c r="E32" i="51"/>
  <c r="D32" i="51"/>
  <c r="C32" i="51"/>
  <c r="M30" i="51"/>
  <c r="L30" i="51"/>
  <c r="K30" i="51"/>
  <c r="J30" i="51"/>
  <c r="I30" i="51"/>
  <c r="H30" i="51"/>
  <c r="G30" i="51"/>
  <c r="F30" i="51"/>
  <c r="E30" i="51"/>
  <c r="D30" i="51"/>
  <c r="C30" i="51"/>
  <c r="M29" i="51"/>
  <c r="L29" i="51"/>
  <c r="K29" i="51"/>
  <c r="J29" i="51"/>
  <c r="I29" i="51"/>
  <c r="H29" i="51"/>
  <c r="G29" i="51"/>
  <c r="F29" i="51"/>
  <c r="E29" i="51"/>
  <c r="D29" i="51"/>
  <c r="C29" i="51"/>
  <c r="M28" i="51"/>
  <c r="L28" i="51"/>
  <c r="K28" i="51"/>
  <c r="J28" i="51"/>
  <c r="I28" i="51"/>
  <c r="H28" i="51"/>
  <c r="G28" i="51"/>
  <c r="F28" i="51"/>
  <c r="E28" i="51"/>
  <c r="D28" i="51"/>
  <c r="C28" i="51"/>
  <c r="M27" i="51"/>
  <c r="L27" i="51"/>
  <c r="K27" i="51"/>
  <c r="J27" i="51"/>
  <c r="I27" i="51"/>
  <c r="H27" i="51"/>
  <c r="G27" i="51"/>
  <c r="F27" i="51"/>
  <c r="E27" i="51"/>
  <c r="D27" i="51"/>
  <c r="C27" i="51"/>
  <c r="M26" i="51"/>
  <c r="L26" i="51"/>
  <c r="K26" i="51"/>
  <c r="J26" i="51"/>
  <c r="I26" i="51"/>
  <c r="H26" i="51"/>
  <c r="G26" i="51"/>
  <c r="F26" i="51"/>
  <c r="E26" i="51"/>
  <c r="D26" i="51"/>
  <c r="C26" i="51"/>
  <c r="M25" i="51"/>
  <c r="L25" i="51"/>
  <c r="K25" i="51"/>
  <c r="J25" i="51"/>
  <c r="I25" i="51"/>
  <c r="H25" i="51"/>
  <c r="G25" i="51"/>
  <c r="F25" i="51"/>
  <c r="E25" i="51"/>
  <c r="D25" i="51"/>
  <c r="C25" i="51"/>
  <c r="M24" i="51"/>
  <c r="L24" i="51"/>
  <c r="K24" i="51"/>
  <c r="J24" i="51"/>
  <c r="I24" i="51"/>
  <c r="H24" i="51"/>
  <c r="G24" i="51"/>
  <c r="F24" i="51"/>
  <c r="E24" i="51"/>
  <c r="D24" i="51"/>
  <c r="C24" i="51"/>
  <c r="M23" i="51"/>
  <c r="L23" i="51"/>
  <c r="K23" i="51"/>
  <c r="J23" i="51"/>
  <c r="I23" i="51"/>
  <c r="H23" i="51"/>
  <c r="G23" i="51"/>
  <c r="F23" i="51"/>
  <c r="E23" i="51"/>
  <c r="D23" i="51"/>
  <c r="C23" i="51"/>
  <c r="M22" i="51"/>
  <c r="L22" i="51"/>
  <c r="K22" i="51"/>
  <c r="J22" i="51"/>
  <c r="I22" i="51"/>
  <c r="H22" i="51"/>
  <c r="G22" i="51"/>
  <c r="F22" i="51"/>
  <c r="E22" i="51"/>
  <c r="D22" i="51"/>
  <c r="C22" i="51"/>
  <c r="M20" i="51"/>
  <c r="L20" i="51"/>
  <c r="K20" i="51"/>
  <c r="J20" i="51"/>
  <c r="I20" i="51"/>
  <c r="H20" i="51"/>
  <c r="G20" i="51"/>
  <c r="F20" i="51"/>
  <c r="E20" i="51"/>
  <c r="D20" i="51"/>
  <c r="C20" i="51"/>
  <c r="M19" i="51"/>
  <c r="L19" i="51"/>
  <c r="K19" i="51"/>
  <c r="J19" i="51"/>
  <c r="I19" i="51"/>
  <c r="H19" i="51"/>
  <c r="G19" i="51"/>
  <c r="F19" i="51"/>
  <c r="E19" i="51"/>
  <c r="D19" i="51"/>
  <c r="C19" i="51"/>
  <c r="M18" i="51"/>
  <c r="L18" i="51"/>
  <c r="K18" i="51"/>
  <c r="J18" i="51"/>
  <c r="I18" i="51"/>
  <c r="H18" i="51"/>
  <c r="G18" i="51"/>
  <c r="F18" i="51"/>
  <c r="E18" i="51"/>
  <c r="D18" i="51"/>
  <c r="C18" i="51"/>
  <c r="M17" i="51"/>
  <c r="L17" i="51"/>
  <c r="K17" i="51"/>
  <c r="J17" i="51"/>
  <c r="I17" i="51"/>
  <c r="H17" i="51"/>
  <c r="G17" i="51"/>
  <c r="F17" i="51"/>
  <c r="E17" i="51"/>
  <c r="D17" i="51"/>
  <c r="C17" i="51"/>
  <c r="M16" i="51"/>
  <c r="L16" i="51"/>
  <c r="K16" i="51"/>
  <c r="J16" i="51"/>
  <c r="I16" i="51"/>
  <c r="H16" i="51"/>
  <c r="G16" i="51"/>
  <c r="F16" i="51"/>
  <c r="E16" i="51"/>
  <c r="D16" i="51"/>
  <c r="C16" i="51"/>
  <c r="M15" i="51"/>
  <c r="L15" i="51"/>
  <c r="K15" i="51"/>
  <c r="J15" i="51"/>
  <c r="I15" i="51"/>
  <c r="H15" i="51"/>
  <c r="G15" i="51"/>
  <c r="F15" i="51"/>
  <c r="E15" i="51"/>
  <c r="D15" i="51"/>
  <c r="C15" i="51"/>
  <c r="M13" i="51"/>
  <c r="L13" i="51"/>
  <c r="K13" i="51"/>
  <c r="J13" i="51"/>
  <c r="I13" i="51"/>
  <c r="H13" i="51"/>
  <c r="G13" i="51"/>
  <c r="F13" i="51"/>
  <c r="E13" i="51"/>
  <c r="D13" i="51"/>
  <c r="C13" i="51"/>
  <c r="M12" i="51"/>
  <c r="L12" i="51"/>
  <c r="K12" i="51"/>
  <c r="J12" i="51"/>
  <c r="I12" i="51"/>
  <c r="H12" i="51"/>
  <c r="G12" i="51"/>
  <c r="F12" i="51"/>
  <c r="E12" i="51"/>
  <c r="D12" i="51"/>
  <c r="C12" i="51"/>
  <c r="M10" i="51"/>
  <c r="L10" i="51"/>
  <c r="K10" i="51"/>
  <c r="J10" i="51"/>
  <c r="I10" i="51"/>
  <c r="H10" i="51"/>
  <c r="G10" i="51"/>
  <c r="F10" i="51"/>
  <c r="E10" i="51"/>
  <c r="D10" i="51"/>
  <c r="C10" i="51"/>
  <c r="O109" i="51" l="1"/>
  <c r="N109" i="51"/>
  <c r="O108" i="51"/>
  <c r="N108" i="51"/>
  <c r="M107" i="51"/>
  <c r="L107" i="51"/>
  <c r="K107" i="51"/>
  <c r="J107" i="51"/>
  <c r="I107" i="51"/>
  <c r="H107" i="51"/>
  <c r="G107" i="51"/>
  <c r="F107" i="51"/>
  <c r="N107" i="51" s="1"/>
  <c r="E107" i="51"/>
  <c r="D107" i="51"/>
  <c r="C107" i="51"/>
  <c r="O106" i="51"/>
  <c r="N106" i="51"/>
  <c r="O105" i="51"/>
  <c r="N105" i="51"/>
  <c r="M104" i="51"/>
  <c r="L104" i="51"/>
  <c r="K104" i="51"/>
  <c r="J104" i="51"/>
  <c r="I104" i="51"/>
  <c r="H104" i="51"/>
  <c r="G104" i="51"/>
  <c r="F104" i="51"/>
  <c r="E104" i="51"/>
  <c r="D104" i="51"/>
  <c r="C104" i="51"/>
  <c r="O103" i="51"/>
  <c r="N103" i="51"/>
  <c r="O102" i="51"/>
  <c r="N102" i="51"/>
  <c r="O101" i="51"/>
  <c r="N101" i="51"/>
  <c r="O100" i="51"/>
  <c r="N100" i="51"/>
  <c r="M99" i="51"/>
  <c r="L99" i="51"/>
  <c r="K99" i="51"/>
  <c r="J99" i="51"/>
  <c r="I99" i="51"/>
  <c r="H99" i="51"/>
  <c r="G99" i="51"/>
  <c r="F99" i="51"/>
  <c r="E99" i="51"/>
  <c r="D99" i="51"/>
  <c r="C99" i="51"/>
  <c r="O98" i="51"/>
  <c r="N98" i="51"/>
  <c r="O97" i="51"/>
  <c r="N97" i="51"/>
  <c r="M96" i="51"/>
  <c r="L96" i="51"/>
  <c r="K96" i="51"/>
  <c r="J96" i="51"/>
  <c r="I96" i="51"/>
  <c r="H96" i="51"/>
  <c r="G96" i="51"/>
  <c r="F96" i="51"/>
  <c r="O96" i="51" s="1"/>
  <c r="E96" i="51"/>
  <c r="D96" i="51"/>
  <c r="C96" i="51"/>
  <c r="O95" i="51"/>
  <c r="N95" i="51"/>
  <c r="O94" i="51"/>
  <c r="N94" i="51"/>
  <c r="O93" i="51"/>
  <c r="M92" i="51"/>
  <c r="L92" i="51"/>
  <c r="K92" i="51"/>
  <c r="J92" i="51"/>
  <c r="I92" i="51"/>
  <c r="H92" i="51"/>
  <c r="G92" i="51"/>
  <c r="F92" i="51"/>
  <c r="E92" i="51"/>
  <c r="D92" i="51"/>
  <c r="C92" i="51"/>
  <c r="O91" i="51"/>
  <c r="N91" i="51"/>
  <c r="M90" i="51"/>
  <c r="L90" i="51"/>
  <c r="K90" i="51"/>
  <c r="O90" i="51" s="1"/>
  <c r="J90" i="51"/>
  <c r="I90" i="51"/>
  <c r="H90" i="51"/>
  <c r="G90" i="51"/>
  <c r="F90" i="51"/>
  <c r="N90" i="51" s="1"/>
  <c r="E90" i="51"/>
  <c r="D90" i="51"/>
  <c r="C90" i="51"/>
  <c r="F88" i="51"/>
  <c r="Q80" i="52" s="1"/>
  <c r="O87" i="51"/>
  <c r="N86" i="51"/>
  <c r="O86" i="51"/>
  <c r="M85" i="51"/>
  <c r="M84" i="51" s="1"/>
  <c r="L85" i="51"/>
  <c r="L84" i="51" s="1"/>
  <c r="K85" i="51"/>
  <c r="K84" i="51" s="1"/>
  <c r="J85" i="51"/>
  <c r="J84" i="51" s="1"/>
  <c r="H85" i="51"/>
  <c r="H84" i="51" s="1"/>
  <c r="G85" i="51"/>
  <c r="G84" i="51" s="1"/>
  <c r="G83" i="51" s="1"/>
  <c r="E85" i="51"/>
  <c r="E84" i="51" s="1"/>
  <c r="E83" i="51" s="1"/>
  <c r="D85" i="51"/>
  <c r="D84" i="51" s="1"/>
  <c r="D83" i="51" s="1"/>
  <c r="C85" i="51"/>
  <c r="C84" i="51"/>
  <c r="O82" i="51"/>
  <c r="F82" i="51"/>
  <c r="N82" i="51" s="1"/>
  <c r="N81" i="51"/>
  <c r="O81" i="51"/>
  <c r="O80" i="51"/>
  <c r="N80" i="51"/>
  <c r="L78" i="51"/>
  <c r="H78" i="51"/>
  <c r="D78" i="51"/>
  <c r="F79" i="51"/>
  <c r="N79" i="51" s="1"/>
  <c r="M78" i="51"/>
  <c r="K78" i="51"/>
  <c r="J78" i="51"/>
  <c r="E78" i="51"/>
  <c r="C78" i="51"/>
  <c r="O77" i="51"/>
  <c r="N77" i="51"/>
  <c r="O76" i="51"/>
  <c r="N76" i="51"/>
  <c r="O75" i="51"/>
  <c r="N75" i="51"/>
  <c r="O74" i="51"/>
  <c r="N74" i="51"/>
  <c r="O73" i="51"/>
  <c r="N73" i="51"/>
  <c r="O72" i="51"/>
  <c r="N72" i="51"/>
  <c r="O71" i="51"/>
  <c r="O70" i="51"/>
  <c r="N70" i="51"/>
  <c r="N69" i="51"/>
  <c r="O69" i="51"/>
  <c r="O68" i="51"/>
  <c r="N68" i="51"/>
  <c r="O67" i="51"/>
  <c r="O66" i="51"/>
  <c r="N66" i="51"/>
  <c r="N65" i="51"/>
  <c r="O65" i="51"/>
  <c r="O64" i="51"/>
  <c r="N64" i="51"/>
  <c r="O63" i="51"/>
  <c r="O62" i="51"/>
  <c r="N62" i="51"/>
  <c r="N61" i="51"/>
  <c r="O61" i="51"/>
  <c r="O60" i="51"/>
  <c r="N60" i="51"/>
  <c r="O59" i="51"/>
  <c r="J55" i="51"/>
  <c r="O58" i="51"/>
  <c r="N57" i="51"/>
  <c r="K55" i="51"/>
  <c r="G55" i="51"/>
  <c r="C55" i="51"/>
  <c r="O56" i="51"/>
  <c r="N56" i="51"/>
  <c r="L55" i="51"/>
  <c r="H55" i="51"/>
  <c r="D55" i="51"/>
  <c r="M55" i="51"/>
  <c r="E55" i="51"/>
  <c r="O54" i="51"/>
  <c r="O53" i="51"/>
  <c r="O52" i="51"/>
  <c r="N51" i="51"/>
  <c r="O51" i="51"/>
  <c r="O50" i="51"/>
  <c r="N50" i="51"/>
  <c r="D45" i="51"/>
  <c r="O49" i="51"/>
  <c r="N49" i="51"/>
  <c r="M45" i="51"/>
  <c r="O48" i="51"/>
  <c r="E45" i="51"/>
  <c r="J45" i="51"/>
  <c r="N47" i="51"/>
  <c r="N46" i="51"/>
  <c r="L45" i="51"/>
  <c r="O46" i="51"/>
  <c r="G45" i="51"/>
  <c r="G44" i="51" s="1"/>
  <c r="H45" i="51"/>
  <c r="C45" i="51"/>
  <c r="K41" i="51"/>
  <c r="K40" i="51" s="1"/>
  <c r="G41" i="51"/>
  <c r="G40" i="51" s="1"/>
  <c r="N43" i="51"/>
  <c r="C41" i="51"/>
  <c r="C40" i="51" s="1"/>
  <c r="J41" i="51"/>
  <c r="J40" i="51" s="1"/>
  <c r="O42" i="51"/>
  <c r="E41" i="51"/>
  <c r="E40" i="51" s="1"/>
  <c r="M41" i="51"/>
  <c r="M40" i="51" s="1"/>
  <c r="L41" i="51"/>
  <c r="L40" i="51" s="1"/>
  <c r="H41" i="51"/>
  <c r="H40" i="51" s="1"/>
  <c r="D41" i="51"/>
  <c r="D40" i="51" s="1"/>
  <c r="O38" i="51"/>
  <c r="N38" i="51"/>
  <c r="F37" i="51"/>
  <c r="O37" i="51" s="1"/>
  <c r="O36" i="51"/>
  <c r="J31" i="51"/>
  <c r="N35" i="51"/>
  <c r="O34" i="51"/>
  <c r="K31" i="51"/>
  <c r="G31" i="51"/>
  <c r="N34" i="51"/>
  <c r="C31" i="51"/>
  <c r="O33" i="51"/>
  <c r="O32" i="51"/>
  <c r="M31" i="51"/>
  <c r="L31" i="51"/>
  <c r="H31" i="51"/>
  <c r="E31" i="51"/>
  <c r="D31" i="51"/>
  <c r="N30" i="51"/>
  <c r="O29" i="51"/>
  <c r="N29" i="51"/>
  <c r="O28" i="51"/>
  <c r="N28" i="51"/>
  <c r="O27" i="51"/>
  <c r="N26" i="51"/>
  <c r="O25" i="51"/>
  <c r="K21" i="51"/>
  <c r="G21" i="51"/>
  <c r="N25" i="51"/>
  <c r="O24" i="51"/>
  <c r="N24" i="51"/>
  <c r="M21" i="51"/>
  <c r="L21" i="51"/>
  <c r="H21" i="51"/>
  <c r="O23" i="51"/>
  <c r="E21" i="51"/>
  <c r="D21" i="51"/>
  <c r="O22" i="51"/>
  <c r="J21" i="51"/>
  <c r="O20" i="51"/>
  <c r="N20" i="51"/>
  <c r="O19" i="51"/>
  <c r="N19" i="51"/>
  <c r="O18" i="51"/>
  <c r="N17" i="51"/>
  <c r="O16" i="51"/>
  <c r="N16" i="51"/>
  <c r="O15" i="51"/>
  <c r="N15" i="51"/>
  <c r="O14" i="51"/>
  <c r="N14" i="51"/>
  <c r="O13" i="51"/>
  <c r="K9" i="51"/>
  <c r="K8" i="51" s="1"/>
  <c r="G9" i="51"/>
  <c r="G8" i="51" s="1"/>
  <c r="N12" i="51"/>
  <c r="C9" i="51"/>
  <c r="C8" i="51" s="1"/>
  <c r="O11" i="51"/>
  <c r="N11" i="51"/>
  <c r="M9" i="51"/>
  <c r="M8" i="51" s="1"/>
  <c r="L9" i="51"/>
  <c r="L8" i="51" s="1"/>
  <c r="I9" i="51"/>
  <c r="H9" i="51"/>
  <c r="H8" i="51" s="1"/>
  <c r="O10" i="51"/>
  <c r="E9" i="51"/>
  <c r="E8" i="51" s="1"/>
  <c r="D9" i="51"/>
  <c r="D8" i="51" s="1"/>
  <c r="J9" i="51"/>
  <c r="J8" i="51" s="1"/>
  <c r="F9" i="51"/>
  <c r="H88" i="51" l="1"/>
  <c r="J88" i="51" s="1"/>
  <c r="J83" i="51" s="1"/>
  <c r="D44" i="51"/>
  <c r="D39" i="51" s="1"/>
  <c r="J7" i="51"/>
  <c r="J6" i="51" s="1"/>
  <c r="D7" i="51"/>
  <c r="D6" i="51" s="1"/>
  <c r="N37" i="51"/>
  <c r="I82" i="51"/>
  <c r="F78" i="51"/>
  <c r="O78" i="51" s="1"/>
  <c r="H44" i="51"/>
  <c r="G37" i="51"/>
  <c r="N99" i="51"/>
  <c r="O107" i="51"/>
  <c r="D89" i="51"/>
  <c r="H89" i="51"/>
  <c r="L89" i="51"/>
  <c r="E89" i="51"/>
  <c r="I89" i="51"/>
  <c r="M89" i="51"/>
  <c r="E7" i="51"/>
  <c r="E6" i="51" s="1"/>
  <c r="L7" i="51"/>
  <c r="L6" i="51" s="1"/>
  <c r="O104" i="51"/>
  <c r="N9" i="51"/>
  <c r="M7" i="51"/>
  <c r="M6" i="51" s="1"/>
  <c r="L44" i="51"/>
  <c r="L39" i="51" s="1"/>
  <c r="F85" i="51"/>
  <c r="I85" i="51" s="1"/>
  <c r="H7" i="51"/>
  <c r="H6" i="51" s="1"/>
  <c r="C44" i="51"/>
  <c r="J44" i="51"/>
  <c r="J39" i="51" s="1"/>
  <c r="H39" i="51"/>
  <c r="C83" i="51"/>
  <c r="F84" i="51"/>
  <c r="O84" i="51" s="1"/>
  <c r="O99" i="51"/>
  <c r="F8" i="51"/>
  <c r="K7" i="51"/>
  <c r="K6" i="51" s="1"/>
  <c r="F31" i="51"/>
  <c r="O12" i="51"/>
  <c r="N13" i="51"/>
  <c r="N22" i="51"/>
  <c r="G39" i="51"/>
  <c r="N52" i="51"/>
  <c r="N58" i="51"/>
  <c r="O9" i="51"/>
  <c r="N10" i="51"/>
  <c r="O17" i="51"/>
  <c r="N18" i="51"/>
  <c r="C21" i="51"/>
  <c r="C7" i="51" s="1"/>
  <c r="C6" i="51" s="1"/>
  <c r="N23" i="51"/>
  <c r="O26" i="51"/>
  <c r="N27" i="51"/>
  <c r="O30" i="51"/>
  <c r="N32" i="51"/>
  <c r="N33" i="51"/>
  <c r="O35" i="51"/>
  <c r="N36" i="51"/>
  <c r="O47" i="51"/>
  <c r="N63" i="51"/>
  <c r="N53" i="51"/>
  <c r="F55" i="51"/>
  <c r="N59" i="51"/>
  <c r="N104" i="51"/>
  <c r="F45" i="51"/>
  <c r="K45" i="51"/>
  <c r="K44" i="51" s="1"/>
  <c r="K39" i="51" s="1"/>
  <c r="N67" i="51"/>
  <c r="O92" i="51"/>
  <c r="F89" i="51"/>
  <c r="J89" i="51"/>
  <c r="N92" i="51"/>
  <c r="N42" i="51"/>
  <c r="N48" i="51"/>
  <c r="O57" i="51"/>
  <c r="F40" i="51"/>
  <c r="F41" i="51"/>
  <c r="O43" i="51"/>
  <c r="E44" i="51"/>
  <c r="E39" i="51" s="1"/>
  <c r="M44" i="51"/>
  <c r="M39" i="51" s="1"/>
  <c r="N54" i="51"/>
  <c r="N71" i="51"/>
  <c r="N78" i="51"/>
  <c r="I88" i="51"/>
  <c r="G89" i="51"/>
  <c r="K89" i="51"/>
  <c r="N96" i="51"/>
  <c r="O79" i="51"/>
  <c r="N87" i="51"/>
  <c r="N93" i="51"/>
  <c r="G79" i="51"/>
  <c r="G78" i="51" s="1"/>
  <c r="C89" i="51"/>
  <c r="N11" i="50"/>
  <c r="O11" i="50"/>
  <c r="N14" i="50"/>
  <c r="O14" i="50"/>
  <c r="N38" i="50"/>
  <c r="O38" i="50"/>
  <c r="N75" i="50"/>
  <c r="O75" i="50"/>
  <c r="N76" i="50"/>
  <c r="O76" i="50"/>
  <c r="N77" i="50"/>
  <c r="O77" i="50"/>
  <c r="N94" i="50"/>
  <c r="O94" i="50"/>
  <c r="N95" i="50"/>
  <c r="O95" i="50"/>
  <c r="N10" i="49"/>
  <c r="O10" i="49"/>
  <c r="N11" i="49"/>
  <c r="O11" i="49"/>
  <c r="N12" i="49"/>
  <c r="O12" i="49"/>
  <c r="N13" i="49"/>
  <c r="O13" i="49"/>
  <c r="N14" i="49"/>
  <c r="O14" i="49"/>
  <c r="N15" i="49"/>
  <c r="O15" i="49"/>
  <c r="N16" i="49"/>
  <c r="O16" i="49"/>
  <c r="N17" i="49"/>
  <c r="O17" i="49"/>
  <c r="N18" i="49"/>
  <c r="O18" i="49"/>
  <c r="N19" i="49"/>
  <c r="O19" i="49"/>
  <c r="N20" i="49"/>
  <c r="O20" i="49"/>
  <c r="N22" i="49"/>
  <c r="O22" i="49"/>
  <c r="N23" i="49"/>
  <c r="O23" i="49"/>
  <c r="N24" i="49"/>
  <c r="O24" i="49"/>
  <c r="N25" i="49"/>
  <c r="O25" i="49"/>
  <c r="N26" i="49"/>
  <c r="O26" i="49"/>
  <c r="N27" i="49"/>
  <c r="O27" i="49"/>
  <c r="N28" i="49"/>
  <c r="O28" i="49"/>
  <c r="N29" i="49"/>
  <c r="O29" i="49"/>
  <c r="N30" i="49"/>
  <c r="O30" i="49"/>
  <c r="N32" i="49"/>
  <c r="O32" i="49"/>
  <c r="N33" i="49"/>
  <c r="O33" i="49"/>
  <c r="N34" i="49"/>
  <c r="O34" i="49"/>
  <c r="N35" i="49"/>
  <c r="O35" i="49"/>
  <c r="N36" i="49"/>
  <c r="O36" i="49"/>
  <c r="N37" i="49"/>
  <c r="O37" i="49"/>
  <c r="N38" i="49"/>
  <c r="O38" i="49"/>
  <c r="N42" i="49"/>
  <c r="O42" i="49"/>
  <c r="N43" i="49"/>
  <c r="O43" i="49"/>
  <c r="N46" i="49"/>
  <c r="O46" i="49"/>
  <c r="N47" i="49"/>
  <c r="O47" i="49"/>
  <c r="N48" i="49"/>
  <c r="O48" i="49"/>
  <c r="N49" i="49"/>
  <c r="O49" i="49"/>
  <c r="N50" i="49"/>
  <c r="O50" i="49"/>
  <c r="N51" i="49"/>
  <c r="O51" i="49"/>
  <c r="N52" i="49"/>
  <c r="O52" i="49"/>
  <c r="N53" i="49"/>
  <c r="O53" i="49"/>
  <c r="N54" i="49"/>
  <c r="O54" i="49"/>
  <c r="N56" i="49"/>
  <c r="O56" i="49"/>
  <c r="N57" i="49"/>
  <c r="O57" i="49"/>
  <c r="N58" i="49"/>
  <c r="O58" i="49"/>
  <c r="N59" i="49"/>
  <c r="O59" i="49"/>
  <c r="N60" i="49"/>
  <c r="O60" i="49"/>
  <c r="N61" i="49"/>
  <c r="O61" i="49"/>
  <c r="N62" i="49"/>
  <c r="O62" i="49"/>
  <c r="N63" i="49"/>
  <c r="O63" i="49"/>
  <c r="N64" i="49"/>
  <c r="O64" i="49"/>
  <c r="N65" i="49"/>
  <c r="O65" i="49"/>
  <c r="N66" i="49"/>
  <c r="O66" i="49"/>
  <c r="N67" i="49"/>
  <c r="O67" i="49"/>
  <c r="N68" i="49"/>
  <c r="O68" i="49"/>
  <c r="N69" i="49"/>
  <c r="O69" i="49"/>
  <c r="N70" i="49"/>
  <c r="O70" i="49"/>
  <c r="N71" i="49"/>
  <c r="O71" i="49"/>
  <c r="N72" i="49"/>
  <c r="O72" i="49"/>
  <c r="N73" i="49"/>
  <c r="O73" i="49"/>
  <c r="N74" i="49"/>
  <c r="O74" i="49"/>
  <c r="N75" i="49"/>
  <c r="O75" i="49"/>
  <c r="N76" i="49"/>
  <c r="O76" i="49"/>
  <c r="N77" i="49"/>
  <c r="O77" i="49"/>
  <c r="N79" i="49"/>
  <c r="O79" i="49"/>
  <c r="N80" i="49"/>
  <c r="O80" i="49"/>
  <c r="N81" i="49"/>
  <c r="O81" i="49"/>
  <c r="N82" i="49"/>
  <c r="O82" i="49"/>
  <c r="N86" i="49"/>
  <c r="O86" i="49"/>
  <c r="N87" i="49"/>
  <c r="O87" i="49"/>
  <c r="N88" i="49"/>
  <c r="O88" i="49"/>
  <c r="N91" i="49"/>
  <c r="O91" i="49"/>
  <c r="N93" i="49"/>
  <c r="O93" i="49"/>
  <c r="N94" i="49"/>
  <c r="O94" i="49"/>
  <c r="N95" i="49"/>
  <c r="O95" i="49"/>
  <c r="N97" i="49"/>
  <c r="O97" i="49"/>
  <c r="N98" i="49"/>
  <c r="O98" i="49"/>
  <c r="N100" i="49"/>
  <c r="O100" i="49"/>
  <c r="N101" i="49"/>
  <c r="O101" i="49"/>
  <c r="N102" i="49"/>
  <c r="O102" i="49"/>
  <c r="N103" i="49"/>
  <c r="O103" i="49"/>
  <c r="N105" i="49"/>
  <c r="O105" i="49"/>
  <c r="N106" i="49"/>
  <c r="O106" i="49"/>
  <c r="N108" i="49"/>
  <c r="O108" i="49"/>
  <c r="N109" i="49"/>
  <c r="O109" i="49"/>
  <c r="N10" i="48"/>
  <c r="O10" i="48"/>
  <c r="N11" i="48"/>
  <c r="O11" i="48"/>
  <c r="N12" i="48"/>
  <c r="O12" i="48"/>
  <c r="N13" i="48"/>
  <c r="O13" i="48"/>
  <c r="N14" i="48"/>
  <c r="O14" i="48"/>
  <c r="N15" i="48"/>
  <c r="O15" i="48"/>
  <c r="N16" i="48"/>
  <c r="O16" i="48"/>
  <c r="N17" i="48"/>
  <c r="O17" i="48"/>
  <c r="N18" i="48"/>
  <c r="O18" i="48"/>
  <c r="N19" i="48"/>
  <c r="O19" i="48"/>
  <c r="N20" i="48"/>
  <c r="O20" i="48"/>
  <c r="N22" i="48"/>
  <c r="O22" i="48"/>
  <c r="N23" i="48"/>
  <c r="O23" i="48"/>
  <c r="N24" i="48"/>
  <c r="O24" i="48"/>
  <c r="N25" i="48"/>
  <c r="O25" i="48"/>
  <c r="N26" i="48"/>
  <c r="O26" i="48"/>
  <c r="N27" i="48"/>
  <c r="O27" i="48"/>
  <c r="N28" i="48"/>
  <c r="O28" i="48"/>
  <c r="N29" i="48"/>
  <c r="O29" i="48"/>
  <c r="N30" i="48"/>
  <c r="O30" i="48"/>
  <c r="N32" i="48"/>
  <c r="O32" i="48"/>
  <c r="N33" i="48"/>
  <c r="O33" i="48"/>
  <c r="N34" i="48"/>
  <c r="O34" i="48"/>
  <c r="N35" i="48"/>
  <c r="O35" i="48"/>
  <c r="N36" i="48"/>
  <c r="O36" i="48"/>
  <c r="N37" i="48"/>
  <c r="O37" i="48"/>
  <c r="N38" i="48"/>
  <c r="O38" i="48"/>
  <c r="N42" i="48"/>
  <c r="O42" i="48"/>
  <c r="N43" i="48"/>
  <c r="O43" i="48"/>
  <c r="N46" i="48"/>
  <c r="O46" i="48"/>
  <c r="N47" i="48"/>
  <c r="O47" i="48"/>
  <c r="N48" i="48"/>
  <c r="O48" i="48"/>
  <c r="N49" i="48"/>
  <c r="O49" i="48"/>
  <c r="N50" i="48"/>
  <c r="O50" i="48"/>
  <c r="N51" i="48"/>
  <c r="O51" i="48"/>
  <c r="N52" i="48"/>
  <c r="O52" i="48"/>
  <c r="N53" i="48"/>
  <c r="O53" i="48"/>
  <c r="N54" i="48"/>
  <c r="O54" i="48"/>
  <c r="N56" i="48"/>
  <c r="O56" i="48"/>
  <c r="N57" i="48"/>
  <c r="O57" i="48"/>
  <c r="N58" i="48"/>
  <c r="O58" i="48"/>
  <c r="N59" i="48"/>
  <c r="O59" i="48"/>
  <c r="N60" i="48"/>
  <c r="O60" i="48"/>
  <c r="N61" i="48"/>
  <c r="O61" i="48"/>
  <c r="N62" i="48"/>
  <c r="O62" i="48"/>
  <c r="N63" i="48"/>
  <c r="O63" i="48"/>
  <c r="N64" i="48"/>
  <c r="O64" i="48"/>
  <c r="N65" i="48"/>
  <c r="O65" i="48"/>
  <c r="N66" i="48"/>
  <c r="O66" i="48"/>
  <c r="N67" i="48"/>
  <c r="O67" i="48"/>
  <c r="N68" i="48"/>
  <c r="O68" i="48"/>
  <c r="N69" i="48"/>
  <c r="O69" i="48"/>
  <c r="N70" i="48"/>
  <c r="O70" i="48"/>
  <c r="N71" i="48"/>
  <c r="O71" i="48"/>
  <c r="N72" i="48"/>
  <c r="O72" i="48"/>
  <c r="N73" i="48"/>
  <c r="O73" i="48"/>
  <c r="N74" i="48"/>
  <c r="O74" i="48"/>
  <c r="N75" i="48"/>
  <c r="O75" i="48"/>
  <c r="N76" i="48"/>
  <c r="O76" i="48"/>
  <c r="N77" i="48"/>
  <c r="O77" i="48"/>
  <c r="N79" i="48"/>
  <c r="O79" i="48"/>
  <c r="N80" i="48"/>
  <c r="O80" i="48"/>
  <c r="N81" i="48"/>
  <c r="O81" i="48"/>
  <c r="N82" i="48"/>
  <c r="O82" i="48"/>
  <c r="N86" i="48"/>
  <c r="O86" i="48"/>
  <c r="N87" i="48"/>
  <c r="O87" i="48"/>
  <c r="N88" i="48"/>
  <c r="O88" i="48"/>
  <c r="N91" i="48"/>
  <c r="O91" i="48"/>
  <c r="N93" i="48"/>
  <c r="O93" i="48"/>
  <c r="N94" i="48"/>
  <c r="O94" i="48"/>
  <c r="N95" i="48"/>
  <c r="O95" i="48"/>
  <c r="N97" i="48"/>
  <c r="O97" i="48"/>
  <c r="N98" i="48"/>
  <c r="O98" i="48"/>
  <c r="N100" i="48"/>
  <c r="O100" i="48"/>
  <c r="N101" i="48"/>
  <c r="O101" i="48"/>
  <c r="N102" i="48"/>
  <c r="O102" i="48"/>
  <c r="N103" i="48"/>
  <c r="O103" i="48"/>
  <c r="N105" i="48"/>
  <c r="O105" i="48"/>
  <c r="N106" i="48"/>
  <c r="O106" i="48"/>
  <c r="N108" i="48"/>
  <c r="O108" i="48"/>
  <c r="N109" i="48"/>
  <c r="O109" i="48"/>
  <c r="N10" i="47"/>
  <c r="O10" i="47"/>
  <c r="N11" i="47"/>
  <c r="O11" i="47"/>
  <c r="N12" i="47"/>
  <c r="O12" i="47"/>
  <c r="N13" i="47"/>
  <c r="O13" i="47"/>
  <c r="N14" i="47"/>
  <c r="O14" i="47"/>
  <c r="N15" i="47"/>
  <c r="O15" i="47"/>
  <c r="N16" i="47"/>
  <c r="O16" i="47"/>
  <c r="N17" i="47"/>
  <c r="O17" i="47"/>
  <c r="N18" i="47"/>
  <c r="O18" i="47"/>
  <c r="N19" i="47"/>
  <c r="O19" i="47"/>
  <c r="N20" i="47"/>
  <c r="O20" i="47"/>
  <c r="N22" i="47"/>
  <c r="O22" i="47"/>
  <c r="N23" i="47"/>
  <c r="O23" i="47"/>
  <c r="N24" i="47"/>
  <c r="O24" i="47"/>
  <c r="N25" i="47"/>
  <c r="O25" i="47"/>
  <c r="N26" i="47"/>
  <c r="O26" i="47"/>
  <c r="N27" i="47"/>
  <c r="O27" i="47"/>
  <c r="N28" i="47"/>
  <c r="O28" i="47"/>
  <c r="N29" i="47"/>
  <c r="O29" i="47"/>
  <c r="N30" i="47"/>
  <c r="O30" i="47"/>
  <c r="N32" i="47"/>
  <c r="O32" i="47"/>
  <c r="N33" i="47"/>
  <c r="O33" i="47"/>
  <c r="N34" i="47"/>
  <c r="O34" i="47"/>
  <c r="N35" i="47"/>
  <c r="O35" i="47"/>
  <c r="N36" i="47"/>
  <c r="O36" i="47"/>
  <c r="N37" i="47"/>
  <c r="O37" i="47"/>
  <c r="N38" i="47"/>
  <c r="O38" i="47"/>
  <c r="N42" i="47"/>
  <c r="O42" i="47"/>
  <c r="N43" i="47"/>
  <c r="O43" i="47"/>
  <c r="N46" i="47"/>
  <c r="O46" i="47"/>
  <c r="N47" i="47"/>
  <c r="O47" i="47"/>
  <c r="N48" i="47"/>
  <c r="O48" i="47"/>
  <c r="N49" i="47"/>
  <c r="O49" i="47"/>
  <c r="N50" i="47"/>
  <c r="O50" i="47"/>
  <c r="N51" i="47"/>
  <c r="O51" i="47"/>
  <c r="N52" i="47"/>
  <c r="O52" i="47"/>
  <c r="N53" i="47"/>
  <c r="O53" i="47"/>
  <c r="N54" i="47"/>
  <c r="O54" i="47"/>
  <c r="N56" i="47"/>
  <c r="O56" i="47"/>
  <c r="N57" i="47"/>
  <c r="O57" i="47"/>
  <c r="N58" i="47"/>
  <c r="O58" i="47"/>
  <c r="N59" i="47"/>
  <c r="O59" i="47"/>
  <c r="N60" i="47"/>
  <c r="O60" i="47"/>
  <c r="N61" i="47"/>
  <c r="O61" i="47"/>
  <c r="N62" i="47"/>
  <c r="O62" i="47"/>
  <c r="N63" i="47"/>
  <c r="O63" i="47"/>
  <c r="N64" i="47"/>
  <c r="O64" i="47"/>
  <c r="N65" i="47"/>
  <c r="O65" i="47"/>
  <c r="N66" i="47"/>
  <c r="O66" i="47"/>
  <c r="N67" i="47"/>
  <c r="O67" i="47"/>
  <c r="N68" i="47"/>
  <c r="O68" i="47"/>
  <c r="N69" i="47"/>
  <c r="O69" i="47"/>
  <c r="N70" i="47"/>
  <c r="O70" i="47"/>
  <c r="N71" i="47"/>
  <c r="O71" i="47"/>
  <c r="N72" i="47"/>
  <c r="O72" i="47"/>
  <c r="N73" i="47"/>
  <c r="O73" i="47"/>
  <c r="N74" i="47"/>
  <c r="O74" i="47"/>
  <c r="N75" i="47"/>
  <c r="O75" i="47"/>
  <c r="N76" i="47"/>
  <c r="O76" i="47"/>
  <c r="N77" i="47"/>
  <c r="O77" i="47"/>
  <c r="N80" i="47"/>
  <c r="O80" i="47"/>
  <c r="N81" i="47"/>
  <c r="O81" i="47"/>
  <c r="N86" i="47"/>
  <c r="O86" i="47"/>
  <c r="N87" i="47"/>
  <c r="O87" i="47"/>
  <c r="N91" i="47"/>
  <c r="O91" i="47"/>
  <c r="N93" i="47"/>
  <c r="O93" i="47"/>
  <c r="N94" i="47"/>
  <c r="O94" i="47"/>
  <c r="N95" i="47"/>
  <c r="O95" i="47"/>
  <c r="N97" i="47"/>
  <c r="O97" i="47"/>
  <c r="N98" i="47"/>
  <c r="O98" i="47"/>
  <c r="N100" i="47"/>
  <c r="O100" i="47"/>
  <c r="N101" i="47"/>
  <c r="O101" i="47"/>
  <c r="N102" i="47"/>
  <c r="O102" i="47"/>
  <c r="N103" i="47"/>
  <c r="O103" i="47"/>
  <c r="N105" i="47"/>
  <c r="O105" i="47"/>
  <c r="N106" i="47"/>
  <c r="O106" i="47"/>
  <c r="N108" i="47"/>
  <c r="O108" i="47"/>
  <c r="N109" i="47"/>
  <c r="O109" i="47"/>
  <c r="N10" i="46"/>
  <c r="O10" i="46"/>
  <c r="N11" i="46"/>
  <c r="O11" i="46"/>
  <c r="N12" i="46"/>
  <c r="O12" i="46"/>
  <c r="N13" i="46"/>
  <c r="O13" i="46"/>
  <c r="N14" i="46"/>
  <c r="O14" i="46"/>
  <c r="N15" i="46"/>
  <c r="O15" i="46"/>
  <c r="N16" i="46"/>
  <c r="O16" i="46"/>
  <c r="N17" i="46"/>
  <c r="O17" i="46"/>
  <c r="N18" i="46"/>
  <c r="O18" i="46"/>
  <c r="N19" i="46"/>
  <c r="O19" i="46"/>
  <c r="N20" i="46"/>
  <c r="O20" i="46"/>
  <c r="N22" i="46"/>
  <c r="O22" i="46"/>
  <c r="N23" i="46"/>
  <c r="O23" i="46"/>
  <c r="N24" i="46"/>
  <c r="O24" i="46"/>
  <c r="N25" i="46"/>
  <c r="O25" i="46"/>
  <c r="N26" i="46"/>
  <c r="O26" i="46"/>
  <c r="N27" i="46"/>
  <c r="O27" i="46"/>
  <c r="N28" i="46"/>
  <c r="O28" i="46"/>
  <c r="N29" i="46"/>
  <c r="O29" i="46"/>
  <c r="N30" i="46"/>
  <c r="O30" i="46"/>
  <c r="N32" i="46"/>
  <c r="O32" i="46"/>
  <c r="N33" i="46"/>
  <c r="O33" i="46"/>
  <c r="N34" i="46"/>
  <c r="O34" i="46"/>
  <c r="N35" i="46"/>
  <c r="O35" i="46"/>
  <c r="N36" i="46"/>
  <c r="O36" i="46"/>
  <c r="N37" i="46"/>
  <c r="O37" i="46"/>
  <c r="N38" i="46"/>
  <c r="O38" i="46"/>
  <c r="N42" i="46"/>
  <c r="O42" i="46"/>
  <c r="N43" i="46"/>
  <c r="O43" i="46"/>
  <c r="N46" i="46"/>
  <c r="O46" i="46"/>
  <c r="N47" i="46"/>
  <c r="O47" i="46"/>
  <c r="N48" i="46"/>
  <c r="O48" i="46"/>
  <c r="N49" i="46"/>
  <c r="O49" i="46"/>
  <c r="N50" i="46"/>
  <c r="O50" i="46"/>
  <c r="N51" i="46"/>
  <c r="O51" i="46"/>
  <c r="N52" i="46"/>
  <c r="O52" i="46"/>
  <c r="N53" i="46"/>
  <c r="O53" i="46"/>
  <c r="N55" i="46"/>
  <c r="O55" i="46"/>
  <c r="N56" i="46"/>
  <c r="O56" i="46"/>
  <c r="N57" i="46"/>
  <c r="O57" i="46"/>
  <c r="N58" i="46"/>
  <c r="O58" i="46"/>
  <c r="N59" i="46"/>
  <c r="O59" i="46"/>
  <c r="N60" i="46"/>
  <c r="O60" i="46"/>
  <c r="N61" i="46"/>
  <c r="O61" i="46"/>
  <c r="N62" i="46"/>
  <c r="O62" i="46"/>
  <c r="N63" i="46"/>
  <c r="O63" i="46"/>
  <c r="N64" i="46"/>
  <c r="O64" i="46"/>
  <c r="N65" i="46"/>
  <c r="O65" i="46"/>
  <c r="N66" i="46"/>
  <c r="O66" i="46"/>
  <c r="N67" i="46"/>
  <c r="O67" i="46"/>
  <c r="N68" i="46"/>
  <c r="O68" i="46"/>
  <c r="N69" i="46"/>
  <c r="O69" i="46"/>
  <c r="N70" i="46"/>
  <c r="O70" i="46"/>
  <c r="N71" i="46"/>
  <c r="O71" i="46"/>
  <c r="N72" i="46"/>
  <c r="O72" i="46"/>
  <c r="N73" i="46"/>
  <c r="O73" i="46"/>
  <c r="N74" i="46"/>
  <c r="O74" i="46"/>
  <c r="N75" i="46"/>
  <c r="O75" i="46"/>
  <c r="N76" i="46"/>
  <c r="O76" i="46"/>
  <c r="N78" i="46"/>
  <c r="O78" i="46"/>
  <c r="N79" i="46"/>
  <c r="O79" i="46"/>
  <c r="N80" i="46"/>
  <c r="O80" i="46"/>
  <c r="N81" i="46"/>
  <c r="O81" i="46"/>
  <c r="N85" i="46"/>
  <c r="O85" i="46"/>
  <c r="N86" i="46"/>
  <c r="O86" i="46"/>
  <c r="N90" i="46"/>
  <c r="O90" i="46"/>
  <c r="N92" i="46"/>
  <c r="O92" i="46"/>
  <c r="N93" i="46"/>
  <c r="O93" i="46"/>
  <c r="N94" i="46"/>
  <c r="O94" i="46"/>
  <c r="N96" i="46"/>
  <c r="O96" i="46"/>
  <c r="N97" i="46"/>
  <c r="O97" i="46"/>
  <c r="N99" i="46"/>
  <c r="O99" i="46"/>
  <c r="N100" i="46"/>
  <c r="O100" i="46"/>
  <c r="N101" i="46"/>
  <c r="O101" i="46"/>
  <c r="N102" i="46"/>
  <c r="O102" i="46"/>
  <c r="N104" i="46"/>
  <c r="O104" i="46"/>
  <c r="N105" i="46"/>
  <c r="O105" i="46"/>
  <c r="N107" i="46"/>
  <c r="O107" i="46"/>
  <c r="N108" i="46"/>
  <c r="O108" i="46"/>
  <c r="N10" i="45"/>
  <c r="O10" i="45"/>
  <c r="N11" i="45"/>
  <c r="O11" i="45"/>
  <c r="N12" i="45"/>
  <c r="O12" i="45"/>
  <c r="N13" i="45"/>
  <c r="O13" i="45"/>
  <c r="N14" i="45"/>
  <c r="O14" i="45"/>
  <c r="N15" i="45"/>
  <c r="O15" i="45"/>
  <c r="N16" i="45"/>
  <c r="O16" i="45"/>
  <c r="N17" i="45"/>
  <c r="O17" i="45"/>
  <c r="N18" i="45"/>
  <c r="O18" i="45"/>
  <c r="N19" i="45"/>
  <c r="O19" i="45"/>
  <c r="N20" i="45"/>
  <c r="O20" i="45"/>
  <c r="N22" i="45"/>
  <c r="O22" i="45"/>
  <c r="N23" i="45"/>
  <c r="O23" i="45"/>
  <c r="N24" i="45"/>
  <c r="O24" i="45"/>
  <c r="N25" i="45"/>
  <c r="O25" i="45"/>
  <c r="N26" i="45"/>
  <c r="O26" i="45"/>
  <c r="N27" i="45"/>
  <c r="O27" i="45"/>
  <c r="N28" i="45"/>
  <c r="O28" i="45"/>
  <c r="N29" i="45"/>
  <c r="O29" i="45"/>
  <c r="N30" i="45"/>
  <c r="O30" i="45"/>
  <c r="N32" i="45"/>
  <c r="O32" i="45"/>
  <c r="N33" i="45"/>
  <c r="O33" i="45"/>
  <c r="N34" i="45"/>
  <c r="O34" i="45"/>
  <c r="N35" i="45"/>
  <c r="O35" i="45"/>
  <c r="N36" i="45"/>
  <c r="O36" i="45"/>
  <c r="N37" i="45"/>
  <c r="O37" i="45"/>
  <c r="N38" i="45"/>
  <c r="O38" i="45"/>
  <c r="N42" i="45"/>
  <c r="O42" i="45"/>
  <c r="N43" i="45"/>
  <c r="O43" i="45"/>
  <c r="N46" i="45"/>
  <c r="O46" i="45"/>
  <c r="N47" i="45"/>
  <c r="O47" i="45"/>
  <c r="N48" i="45"/>
  <c r="O48" i="45"/>
  <c r="N49" i="45"/>
  <c r="O49" i="45"/>
  <c r="N50" i="45"/>
  <c r="O50" i="45"/>
  <c r="N51" i="45"/>
  <c r="O51" i="45"/>
  <c r="N52" i="45"/>
  <c r="O52" i="45"/>
  <c r="N53" i="45"/>
  <c r="O53" i="45"/>
  <c r="N55" i="45"/>
  <c r="O55" i="45"/>
  <c r="N56" i="45"/>
  <c r="O56" i="45"/>
  <c r="N57" i="45"/>
  <c r="O57" i="45"/>
  <c r="N58" i="45"/>
  <c r="O58" i="45"/>
  <c r="N59" i="45"/>
  <c r="O59" i="45"/>
  <c r="N60" i="45"/>
  <c r="O60" i="45"/>
  <c r="N61" i="45"/>
  <c r="O61" i="45"/>
  <c r="N62" i="45"/>
  <c r="O62" i="45"/>
  <c r="N63" i="45"/>
  <c r="O63" i="45"/>
  <c r="N64" i="45"/>
  <c r="O64" i="45"/>
  <c r="N65" i="45"/>
  <c r="O65" i="45"/>
  <c r="N66" i="45"/>
  <c r="O66" i="45"/>
  <c r="N67" i="45"/>
  <c r="O67" i="45"/>
  <c r="N68" i="45"/>
  <c r="O68" i="45"/>
  <c r="N69" i="45"/>
  <c r="O69" i="45"/>
  <c r="N70" i="45"/>
  <c r="O70" i="45"/>
  <c r="N71" i="45"/>
  <c r="O71" i="45"/>
  <c r="N72" i="45"/>
  <c r="O72" i="45"/>
  <c r="N73" i="45"/>
  <c r="O73" i="45"/>
  <c r="N74" i="45"/>
  <c r="O74" i="45"/>
  <c r="N75" i="45"/>
  <c r="O75" i="45"/>
  <c r="N76" i="45"/>
  <c r="O76" i="45"/>
  <c r="N78" i="45"/>
  <c r="O78" i="45"/>
  <c r="N79" i="45"/>
  <c r="O79" i="45"/>
  <c r="N80" i="45"/>
  <c r="O80" i="45"/>
  <c r="N81" i="45"/>
  <c r="O81" i="45"/>
  <c r="N85" i="45"/>
  <c r="O85" i="45"/>
  <c r="N86" i="45"/>
  <c r="O86" i="45"/>
  <c r="N87" i="45"/>
  <c r="O87" i="45"/>
  <c r="N90" i="45"/>
  <c r="O90" i="45"/>
  <c r="N92" i="45"/>
  <c r="O92" i="45"/>
  <c r="N93" i="45"/>
  <c r="O93" i="45"/>
  <c r="N94" i="45"/>
  <c r="O94" i="45"/>
  <c r="N96" i="45"/>
  <c r="O96" i="45"/>
  <c r="N97" i="45"/>
  <c r="O97" i="45"/>
  <c r="N99" i="45"/>
  <c r="O99" i="45"/>
  <c r="N100" i="45"/>
  <c r="O100" i="45"/>
  <c r="N101" i="45"/>
  <c r="O101" i="45"/>
  <c r="N102" i="45"/>
  <c r="O102" i="45"/>
  <c r="N104" i="45"/>
  <c r="O104" i="45"/>
  <c r="N105" i="45"/>
  <c r="O105" i="45"/>
  <c r="N107" i="45"/>
  <c r="O107" i="45"/>
  <c r="N108" i="45"/>
  <c r="O108" i="45"/>
  <c r="N10" i="42"/>
  <c r="O10" i="42"/>
  <c r="N11" i="42"/>
  <c r="O11" i="42"/>
  <c r="N12" i="42"/>
  <c r="O12" i="42"/>
  <c r="N13" i="42"/>
  <c r="O13" i="42"/>
  <c r="N14" i="42"/>
  <c r="O14" i="42"/>
  <c r="N15" i="42"/>
  <c r="O15" i="42"/>
  <c r="N16" i="42"/>
  <c r="O16" i="42"/>
  <c r="N17" i="42"/>
  <c r="O17" i="42"/>
  <c r="N18" i="42"/>
  <c r="O18" i="42"/>
  <c r="N19" i="42"/>
  <c r="O19" i="42"/>
  <c r="N20" i="42"/>
  <c r="O20" i="42"/>
  <c r="N22" i="42"/>
  <c r="O22" i="42"/>
  <c r="N23" i="42"/>
  <c r="O23" i="42"/>
  <c r="N24" i="42"/>
  <c r="O24" i="42"/>
  <c r="N25" i="42"/>
  <c r="O25" i="42"/>
  <c r="N26" i="42"/>
  <c r="O26" i="42"/>
  <c r="N27" i="42"/>
  <c r="O27" i="42"/>
  <c r="N28" i="42"/>
  <c r="O28" i="42"/>
  <c r="N29" i="42"/>
  <c r="O29" i="42"/>
  <c r="N30" i="42"/>
  <c r="O30" i="42"/>
  <c r="N32" i="42"/>
  <c r="O32" i="42"/>
  <c r="N33" i="42"/>
  <c r="O33" i="42"/>
  <c r="N34" i="42"/>
  <c r="O34" i="42"/>
  <c r="N35" i="42"/>
  <c r="O35" i="42"/>
  <c r="N36" i="42"/>
  <c r="O36" i="42"/>
  <c r="N37" i="42"/>
  <c r="O37" i="42"/>
  <c r="N38" i="42"/>
  <c r="O38" i="42"/>
  <c r="N42" i="42"/>
  <c r="O42" i="42"/>
  <c r="N43" i="42"/>
  <c r="O43" i="42"/>
  <c r="N46" i="42"/>
  <c r="O46" i="42"/>
  <c r="N47" i="42"/>
  <c r="O47" i="42"/>
  <c r="N48" i="42"/>
  <c r="O48" i="42"/>
  <c r="N49" i="42"/>
  <c r="O49" i="42"/>
  <c r="N50" i="42"/>
  <c r="O50" i="42"/>
  <c r="N51" i="42"/>
  <c r="O51" i="42"/>
  <c r="N52" i="42"/>
  <c r="O52" i="42"/>
  <c r="N53" i="42"/>
  <c r="O53" i="42"/>
  <c r="N55" i="42"/>
  <c r="O55" i="42"/>
  <c r="N56" i="42"/>
  <c r="O56" i="42"/>
  <c r="N57" i="42"/>
  <c r="O57" i="42"/>
  <c r="N58" i="42"/>
  <c r="O58" i="42"/>
  <c r="N59" i="42"/>
  <c r="O59" i="42"/>
  <c r="N60" i="42"/>
  <c r="O60" i="42"/>
  <c r="N61" i="42"/>
  <c r="O61" i="42"/>
  <c r="N62" i="42"/>
  <c r="O62" i="42"/>
  <c r="N63" i="42"/>
  <c r="O63" i="42"/>
  <c r="N64" i="42"/>
  <c r="O64" i="42"/>
  <c r="N65" i="42"/>
  <c r="O65" i="42"/>
  <c r="N66" i="42"/>
  <c r="O66" i="42"/>
  <c r="N67" i="42"/>
  <c r="O67" i="42"/>
  <c r="N68" i="42"/>
  <c r="O68" i="42"/>
  <c r="N69" i="42"/>
  <c r="O69" i="42"/>
  <c r="N70" i="42"/>
  <c r="O70" i="42"/>
  <c r="N71" i="42"/>
  <c r="O71" i="42"/>
  <c r="N72" i="42"/>
  <c r="O72" i="42"/>
  <c r="N73" i="42"/>
  <c r="O73" i="42"/>
  <c r="N74" i="42"/>
  <c r="O74" i="42"/>
  <c r="N75" i="42"/>
  <c r="O75" i="42"/>
  <c r="N76" i="42"/>
  <c r="O76" i="42"/>
  <c r="N78" i="42"/>
  <c r="O78" i="42"/>
  <c r="N79" i="42"/>
  <c r="O79" i="42"/>
  <c r="N80" i="42"/>
  <c r="O80" i="42"/>
  <c r="N81" i="42"/>
  <c r="O81" i="42"/>
  <c r="N85" i="42"/>
  <c r="O85" i="42"/>
  <c r="N86" i="42"/>
  <c r="O86" i="42"/>
  <c r="N87" i="42"/>
  <c r="O87" i="42"/>
  <c r="N90" i="42"/>
  <c r="O90" i="42"/>
  <c r="N92" i="42"/>
  <c r="O92" i="42"/>
  <c r="N93" i="42"/>
  <c r="O93" i="42"/>
  <c r="N94" i="42"/>
  <c r="O94" i="42"/>
  <c r="N96" i="42"/>
  <c r="O96" i="42"/>
  <c r="N97" i="42"/>
  <c r="O97" i="42"/>
  <c r="N99" i="42"/>
  <c r="O99" i="42"/>
  <c r="N100" i="42"/>
  <c r="O100" i="42"/>
  <c r="N101" i="42"/>
  <c r="O101" i="42"/>
  <c r="N102" i="42"/>
  <c r="O102" i="42"/>
  <c r="N104" i="42"/>
  <c r="O104" i="42"/>
  <c r="N105" i="42"/>
  <c r="O105" i="42"/>
  <c r="N107" i="42"/>
  <c r="O107" i="42"/>
  <c r="N108" i="42"/>
  <c r="O108" i="42"/>
  <c r="N10" i="41"/>
  <c r="O10" i="41"/>
  <c r="N11" i="41"/>
  <c r="O11" i="41"/>
  <c r="N12" i="41"/>
  <c r="O12" i="41"/>
  <c r="N13" i="41"/>
  <c r="O13" i="41"/>
  <c r="N14" i="41"/>
  <c r="O14" i="41"/>
  <c r="N15" i="41"/>
  <c r="O15" i="41"/>
  <c r="N16" i="41"/>
  <c r="O16" i="41"/>
  <c r="N17" i="41"/>
  <c r="O17" i="41"/>
  <c r="N18" i="41"/>
  <c r="O18" i="41"/>
  <c r="N19" i="41"/>
  <c r="O19" i="41"/>
  <c r="N20" i="41"/>
  <c r="O20" i="41"/>
  <c r="N22" i="41"/>
  <c r="O22" i="41"/>
  <c r="N23" i="41"/>
  <c r="O23" i="41"/>
  <c r="N24" i="41"/>
  <c r="O24" i="41"/>
  <c r="N25" i="41"/>
  <c r="O25" i="41"/>
  <c r="N26" i="41"/>
  <c r="O26" i="41"/>
  <c r="N27" i="41"/>
  <c r="O27" i="41"/>
  <c r="N28" i="41"/>
  <c r="O28" i="41"/>
  <c r="N29" i="41"/>
  <c r="O29" i="41"/>
  <c r="N30" i="41"/>
  <c r="O30" i="41"/>
  <c r="N32" i="41"/>
  <c r="O32" i="41"/>
  <c r="N33" i="41"/>
  <c r="O33" i="41"/>
  <c r="N34" i="41"/>
  <c r="O34" i="41"/>
  <c r="N35" i="41"/>
  <c r="O35" i="41"/>
  <c r="N36" i="41"/>
  <c r="O36" i="41"/>
  <c r="N37" i="41"/>
  <c r="O37" i="41"/>
  <c r="N38" i="41"/>
  <c r="O38" i="41"/>
  <c r="N42" i="41"/>
  <c r="O42" i="41"/>
  <c r="N43" i="41"/>
  <c r="O43" i="41"/>
  <c r="N46" i="41"/>
  <c r="O46" i="41"/>
  <c r="N47" i="41"/>
  <c r="O47" i="41"/>
  <c r="N48" i="41"/>
  <c r="O48" i="41"/>
  <c r="N49" i="41"/>
  <c r="O49" i="41"/>
  <c r="N50" i="41"/>
  <c r="O50" i="41"/>
  <c r="N51" i="41"/>
  <c r="O51" i="41"/>
  <c r="N52" i="41"/>
  <c r="O52" i="41"/>
  <c r="N53" i="41"/>
  <c r="O53" i="41"/>
  <c r="N55" i="41"/>
  <c r="O55" i="41"/>
  <c r="N56" i="41"/>
  <c r="O56" i="41"/>
  <c r="N57" i="41"/>
  <c r="O57" i="41"/>
  <c r="N58" i="41"/>
  <c r="O58" i="41"/>
  <c r="N59" i="41"/>
  <c r="O59" i="41"/>
  <c r="N60" i="41"/>
  <c r="O60" i="41"/>
  <c r="N61" i="41"/>
  <c r="O61" i="41"/>
  <c r="N62" i="41"/>
  <c r="O62" i="41"/>
  <c r="N63" i="41"/>
  <c r="O63" i="41"/>
  <c r="N64" i="41"/>
  <c r="O64" i="41"/>
  <c r="N65" i="41"/>
  <c r="O65" i="41"/>
  <c r="N66" i="41"/>
  <c r="O66" i="41"/>
  <c r="N67" i="41"/>
  <c r="O67" i="41"/>
  <c r="N68" i="41"/>
  <c r="O68" i="41"/>
  <c r="N69" i="41"/>
  <c r="O69" i="41"/>
  <c r="N70" i="41"/>
  <c r="O70" i="41"/>
  <c r="N71" i="41"/>
  <c r="O71" i="41"/>
  <c r="N72" i="41"/>
  <c r="O72" i="41"/>
  <c r="N73" i="41"/>
  <c r="O73" i="41"/>
  <c r="N74" i="41"/>
  <c r="O74" i="41"/>
  <c r="N75" i="41"/>
  <c r="O75" i="41"/>
  <c r="N76" i="41"/>
  <c r="O76" i="41"/>
  <c r="N78" i="41"/>
  <c r="O78" i="41"/>
  <c r="N79" i="41"/>
  <c r="O79" i="41"/>
  <c r="N80" i="41"/>
  <c r="O80" i="41"/>
  <c r="N81" i="41"/>
  <c r="O81" i="41"/>
  <c r="N85" i="41"/>
  <c r="O85" i="41"/>
  <c r="N86" i="41"/>
  <c r="O86" i="41"/>
  <c r="N90" i="41"/>
  <c r="O90" i="41"/>
  <c r="N92" i="41"/>
  <c r="O92" i="41"/>
  <c r="N93" i="41"/>
  <c r="O93" i="41"/>
  <c r="N94" i="41"/>
  <c r="O94" i="41"/>
  <c r="N96" i="41"/>
  <c r="O96" i="41"/>
  <c r="N97" i="41"/>
  <c r="O97" i="41"/>
  <c r="N99" i="41"/>
  <c r="O99" i="41"/>
  <c r="N100" i="41"/>
  <c r="O100" i="41"/>
  <c r="N101" i="41"/>
  <c r="O101" i="41"/>
  <c r="N102" i="41"/>
  <c r="O102" i="41"/>
  <c r="N104" i="41"/>
  <c r="O104" i="41"/>
  <c r="N105" i="41"/>
  <c r="O105" i="41"/>
  <c r="N107" i="41"/>
  <c r="O107" i="41"/>
  <c r="N108" i="41"/>
  <c r="O108" i="41"/>
  <c r="N10" i="40"/>
  <c r="O10" i="40"/>
  <c r="N11" i="40"/>
  <c r="O11" i="40"/>
  <c r="N12" i="40"/>
  <c r="O12" i="40"/>
  <c r="N13" i="40"/>
  <c r="O13" i="40"/>
  <c r="N14" i="40"/>
  <c r="O14" i="40"/>
  <c r="N15" i="40"/>
  <c r="O15" i="40"/>
  <c r="N16" i="40"/>
  <c r="O16" i="40"/>
  <c r="N17" i="40"/>
  <c r="O17" i="40"/>
  <c r="N18" i="40"/>
  <c r="O18" i="40"/>
  <c r="N19" i="40"/>
  <c r="O19" i="40"/>
  <c r="N20" i="40"/>
  <c r="O20" i="40"/>
  <c r="N22" i="40"/>
  <c r="O22" i="40"/>
  <c r="N23" i="40"/>
  <c r="O23" i="40"/>
  <c r="N24" i="40"/>
  <c r="O24" i="40"/>
  <c r="N25" i="40"/>
  <c r="O25" i="40"/>
  <c r="N26" i="40"/>
  <c r="O26" i="40"/>
  <c r="N27" i="40"/>
  <c r="O27" i="40"/>
  <c r="N28" i="40"/>
  <c r="O28" i="40"/>
  <c r="N29" i="40"/>
  <c r="O29" i="40"/>
  <c r="N30" i="40"/>
  <c r="O30" i="40"/>
  <c r="N32" i="40"/>
  <c r="O32" i="40"/>
  <c r="N33" i="40"/>
  <c r="O33" i="40"/>
  <c r="N34" i="40"/>
  <c r="O34" i="40"/>
  <c r="N35" i="40"/>
  <c r="O35" i="40"/>
  <c r="N36" i="40"/>
  <c r="O36" i="40"/>
  <c r="N37" i="40"/>
  <c r="O37" i="40"/>
  <c r="N38" i="40"/>
  <c r="O38" i="40"/>
  <c r="N42" i="40"/>
  <c r="O42" i="40"/>
  <c r="N43" i="40"/>
  <c r="O43" i="40"/>
  <c r="N46" i="40"/>
  <c r="O46" i="40"/>
  <c r="N47" i="40"/>
  <c r="O47" i="40"/>
  <c r="N48" i="40"/>
  <c r="O48" i="40"/>
  <c r="N49" i="40"/>
  <c r="O49" i="40"/>
  <c r="N50" i="40"/>
  <c r="O50" i="40"/>
  <c r="N51" i="40"/>
  <c r="O51" i="40"/>
  <c r="N52" i="40"/>
  <c r="O52" i="40"/>
  <c r="N53" i="40"/>
  <c r="O53" i="40"/>
  <c r="N55" i="40"/>
  <c r="O55" i="40"/>
  <c r="N56" i="40"/>
  <c r="O56" i="40"/>
  <c r="N57" i="40"/>
  <c r="O57" i="40"/>
  <c r="N58" i="40"/>
  <c r="O58" i="40"/>
  <c r="N59" i="40"/>
  <c r="O59" i="40"/>
  <c r="N60" i="40"/>
  <c r="O60" i="40"/>
  <c r="N61" i="40"/>
  <c r="O61" i="40"/>
  <c r="N62" i="40"/>
  <c r="O62" i="40"/>
  <c r="N63" i="40"/>
  <c r="O63" i="40"/>
  <c r="N64" i="40"/>
  <c r="O64" i="40"/>
  <c r="N65" i="40"/>
  <c r="O65" i="40"/>
  <c r="N66" i="40"/>
  <c r="O66" i="40"/>
  <c r="N67" i="40"/>
  <c r="O67" i="40"/>
  <c r="N68" i="40"/>
  <c r="O68" i="40"/>
  <c r="N69" i="40"/>
  <c r="O69" i="40"/>
  <c r="N70" i="40"/>
  <c r="O70" i="40"/>
  <c r="N71" i="40"/>
  <c r="O71" i="40"/>
  <c r="N72" i="40"/>
  <c r="O72" i="40"/>
  <c r="N73" i="40"/>
  <c r="O73" i="40"/>
  <c r="N74" i="40"/>
  <c r="O74" i="40"/>
  <c r="N75" i="40"/>
  <c r="O75" i="40"/>
  <c r="N76" i="40"/>
  <c r="O76" i="40"/>
  <c r="N78" i="40"/>
  <c r="O78" i="40"/>
  <c r="N79" i="40"/>
  <c r="O79" i="40"/>
  <c r="N80" i="40"/>
  <c r="O80" i="40"/>
  <c r="N81" i="40"/>
  <c r="O81" i="40"/>
  <c r="N85" i="40"/>
  <c r="O85" i="40"/>
  <c r="N86" i="40"/>
  <c r="O86" i="40"/>
  <c r="N87" i="40"/>
  <c r="O87" i="40"/>
  <c r="N90" i="40"/>
  <c r="O90" i="40"/>
  <c r="N92" i="40"/>
  <c r="O92" i="40"/>
  <c r="N93" i="40"/>
  <c r="O93" i="40"/>
  <c r="N94" i="40"/>
  <c r="O94" i="40"/>
  <c r="N96" i="40"/>
  <c r="O96" i="40"/>
  <c r="N97" i="40"/>
  <c r="O97" i="40"/>
  <c r="N99" i="40"/>
  <c r="O99" i="40"/>
  <c r="N100" i="40"/>
  <c r="O100" i="40"/>
  <c r="N101" i="40"/>
  <c r="O101" i="40"/>
  <c r="N102" i="40"/>
  <c r="O102" i="40"/>
  <c r="N104" i="40"/>
  <c r="O104" i="40"/>
  <c r="N105" i="40"/>
  <c r="O105" i="40"/>
  <c r="N107" i="40"/>
  <c r="O107" i="40"/>
  <c r="N108" i="40"/>
  <c r="O108" i="40"/>
  <c r="N10" i="39"/>
  <c r="O10" i="39"/>
  <c r="N11" i="39"/>
  <c r="O11" i="39"/>
  <c r="N12" i="39"/>
  <c r="O12" i="39"/>
  <c r="N13" i="39"/>
  <c r="O13" i="39"/>
  <c r="N14" i="39"/>
  <c r="O14" i="39"/>
  <c r="N15" i="39"/>
  <c r="O15" i="39"/>
  <c r="N16" i="39"/>
  <c r="O16" i="39"/>
  <c r="N17" i="39"/>
  <c r="O17" i="39"/>
  <c r="N18" i="39"/>
  <c r="O18" i="39"/>
  <c r="N19" i="39"/>
  <c r="O19" i="39"/>
  <c r="N20" i="39"/>
  <c r="O20" i="39"/>
  <c r="N22" i="39"/>
  <c r="O22" i="39"/>
  <c r="N23" i="39"/>
  <c r="O23" i="39"/>
  <c r="N24" i="39"/>
  <c r="O24" i="39"/>
  <c r="N25" i="39"/>
  <c r="O25" i="39"/>
  <c r="N26" i="39"/>
  <c r="O26" i="39"/>
  <c r="N27" i="39"/>
  <c r="O27" i="39"/>
  <c r="N28" i="39"/>
  <c r="O28" i="39"/>
  <c r="N29" i="39"/>
  <c r="O29" i="39"/>
  <c r="N30" i="39"/>
  <c r="O30" i="39"/>
  <c r="N32" i="39"/>
  <c r="O32" i="39"/>
  <c r="N33" i="39"/>
  <c r="O33" i="39"/>
  <c r="N34" i="39"/>
  <c r="O34" i="39"/>
  <c r="N35" i="39"/>
  <c r="O35" i="39"/>
  <c r="N36" i="39"/>
  <c r="O36" i="39"/>
  <c r="N37" i="39"/>
  <c r="O37" i="39"/>
  <c r="N38" i="39"/>
  <c r="O38" i="39"/>
  <c r="N42" i="39"/>
  <c r="O42" i="39"/>
  <c r="N43" i="39"/>
  <c r="O43" i="39"/>
  <c r="N46" i="39"/>
  <c r="O46" i="39"/>
  <c r="N47" i="39"/>
  <c r="O47" i="39"/>
  <c r="N48" i="39"/>
  <c r="O48" i="39"/>
  <c r="N49" i="39"/>
  <c r="O49" i="39"/>
  <c r="N50" i="39"/>
  <c r="O50" i="39"/>
  <c r="N51" i="39"/>
  <c r="O51" i="39"/>
  <c r="N52" i="39"/>
  <c r="O52" i="39"/>
  <c r="N53" i="39"/>
  <c r="O53" i="39"/>
  <c r="N55" i="39"/>
  <c r="O55" i="39"/>
  <c r="N56" i="39"/>
  <c r="O56" i="39"/>
  <c r="N57" i="39"/>
  <c r="O57" i="39"/>
  <c r="N58" i="39"/>
  <c r="O58" i="39"/>
  <c r="N59" i="39"/>
  <c r="O59" i="39"/>
  <c r="N60" i="39"/>
  <c r="O60" i="39"/>
  <c r="N61" i="39"/>
  <c r="O61" i="39"/>
  <c r="N62" i="39"/>
  <c r="O62" i="39"/>
  <c r="N63" i="39"/>
  <c r="O63" i="39"/>
  <c r="N64" i="39"/>
  <c r="O64" i="39"/>
  <c r="N65" i="39"/>
  <c r="O65" i="39"/>
  <c r="N66" i="39"/>
  <c r="O66" i="39"/>
  <c r="N67" i="39"/>
  <c r="O67" i="39"/>
  <c r="N68" i="39"/>
  <c r="O68" i="39"/>
  <c r="N69" i="39"/>
  <c r="O69" i="39"/>
  <c r="N70" i="39"/>
  <c r="O70" i="39"/>
  <c r="N71" i="39"/>
  <c r="O71" i="39"/>
  <c r="N72" i="39"/>
  <c r="O72" i="39"/>
  <c r="N73" i="39"/>
  <c r="O73" i="39"/>
  <c r="N74" i="39"/>
  <c r="O74" i="39"/>
  <c r="N75" i="39"/>
  <c r="O75" i="39"/>
  <c r="N76" i="39"/>
  <c r="O76" i="39"/>
  <c r="N78" i="39"/>
  <c r="O78" i="39"/>
  <c r="N79" i="39"/>
  <c r="O79" i="39"/>
  <c r="N80" i="39"/>
  <c r="O80" i="39"/>
  <c r="N81" i="39"/>
  <c r="O81" i="39"/>
  <c r="N85" i="39"/>
  <c r="O85" i="39"/>
  <c r="N86" i="39"/>
  <c r="O86" i="39"/>
  <c r="N87" i="39"/>
  <c r="O87" i="39"/>
  <c r="N90" i="39"/>
  <c r="O90" i="39"/>
  <c r="N92" i="39"/>
  <c r="O92" i="39"/>
  <c r="N93" i="39"/>
  <c r="O93" i="39"/>
  <c r="N94" i="39"/>
  <c r="O94" i="39"/>
  <c r="N96" i="39"/>
  <c r="O96" i="39"/>
  <c r="N97" i="39"/>
  <c r="O97" i="39"/>
  <c r="N99" i="39"/>
  <c r="O99" i="39"/>
  <c r="N100" i="39"/>
  <c r="O100" i="39"/>
  <c r="N101" i="39"/>
  <c r="O101" i="39"/>
  <c r="N102" i="39"/>
  <c r="O102" i="39"/>
  <c r="N104" i="39"/>
  <c r="O104" i="39"/>
  <c r="N105" i="39"/>
  <c r="O105" i="39"/>
  <c r="N107" i="39"/>
  <c r="O107" i="39"/>
  <c r="N108" i="39"/>
  <c r="O108" i="39"/>
  <c r="O108" i="38"/>
  <c r="N108" i="38"/>
  <c r="O107" i="38"/>
  <c r="N107" i="38"/>
  <c r="O105" i="38"/>
  <c r="N105" i="38"/>
  <c r="O104" i="38"/>
  <c r="N104" i="38"/>
  <c r="O102" i="38"/>
  <c r="N102" i="38"/>
  <c r="O101" i="38"/>
  <c r="N101" i="38"/>
  <c r="O100" i="38"/>
  <c r="N100" i="38"/>
  <c r="O99" i="38"/>
  <c r="N99" i="38"/>
  <c r="O97" i="38"/>
  <c r="N97" i="38"/>
  <c r="O96" i="38"/>
  <c r="N96" i="38"/>
  <c r="N10" i="37"/>
  <c r="O10" i="37"/>
  <c r="N11" i="37"/>
  <c r="O11" i="37"/>
  <c r="N12" i="37"/>
  <c r="O12" i="37"/>
  <c r="N13" i="37"/>
  <c r="O13" i="37"/>
  <c r="N14" i="37"/>
  <c r="O14" i="37"/>
  <c r="N15" i="37"/>
  <c r="O15" i="37"/>
  <c r="N16" i="37"/>
  <c r="O16" i="37"/>
  <c r="N17" i="37"/>
  <c r="O17" i="37"/>
  <c r="N18" i="37"/>
  <c r="O18" i="37"/>
  <c r="N19" i="37"/>
  <c r="O19" i="37"/>
  <c r="N20" i="37"/>
  <c r="O20" i="37"/>
  <c r="N22" i="37"/>
  <c r="O22" i="37"/>
  <c r="N23" i="37"/>
  <c r="O23" i="37"/>
  <c r="N24" i="37"/>
  <c r="O24" i="37"/>
  <c r="N25" i="37"/>
  <c r="O25" i="37"/>
  <c r="N26" i="37"/>
  <c r="O26" i="37"/>
  <c r="N27" i="37"/>
  <c r="O27" i="37"/>
  <c r="N28" i="37"/>
  <c r="O28" i="37"/>
  <c r="N29" i="37"/>
  <c r="O29" i="37"/>
  <c r="N30" i="37"/>
  <c r="O30" i="37"/>
  <c r="N32" i="37"/>
  <c r="O32" i="37"/>
  <c r="N33" i="37"/>
  <c r="O33" i="37"/>
  <c r="N34" i="37"/>
  <c r="O34" i="37"/>
  <c r="N35" i="37"/>
  <c r="O35" i="37"/>
  <c r="N36" i="37"/>
  <c r="O36" i="37"/>
  <c r="N37" i="37"/>
  <c r="O37" i="37"/>
  <c r="N38" i="37"/>
  <c r="O38" i="37"/>
  <c r="N42" i="37"/>
  <c r="O42" i="37"/>
  <c r="N43" i="37"/>
  <c r="O43" i="37"/>
  <c r="N46" i="37"/>
  <c r="O46" i="37"/>
  <c r="N47" i="37"/>
  <c r="O47" i="37"/>
  <c r="N48" i="37"/>
  <c r="O48" i="37"/>
  <c r="N49" i="37"/>
  <c r="O49" i="37"/>
  <c r="N50" i="37"/>
  <c r="O50" i="37"/>
  <c r="N51" i="37"/>
  <c r="O51" i="37"/>
  <c r="N52" i="37"/>
  <c r="O52" i="37"/>
  <c r="N54" i="37"/>
  <c r="O54" i="37"/>
  <c r="N55" i="37"/>
  <c r="O55" i="37"/>
  <c r="N56" i="37"/>
  <c r="O56" i="37"/>
  <c r="N57" i="37"/>
  <c r="O57" i="37"/>
  <c r="N58" i="37"/>
  <c r="O58" i="37"/>
  <c r="N59" i="37"/>
  <c r="O59" i="37"/>
  <c r="N60" i="37"/>
  <c r="O60" i="37"/>
  <c r="N61" i="37"/>
  <c r="O61" i="37"/>
  <c r="N62" i="37"/>
  <c r="O62" i="37"/>
  <c r="N63" i="37"/>
  <c r="O63" i="37"/>
  <c r="N64" i="37"/>
  <c r="O64" i="37"/>
  <c r="N65" i="37"/>
  <c r="O65" i="37"/>
  <c r="N66" i="37"/>
  <c r="O66" i="37"/>
  <c r="N67" i="37"/>
  <c r="O67" i="37"/>
  <c r="N68" i="37"/>
  <c r="O68" i="37"/>
  <c r="N69" i="37"/>
  <c r="O69" i="37"/>
  <c r="N70" i="37"/>
  <c r="O70" i="37"/>
  <c r="N71" i="37"/>
  <c r="O71" i="37"/>
  <c r="N72" i="37"/>
  <c r="O72" i="37"/>
  <c r="N73" i="37"/>
  <c r="O73" i="37"/>
  <c r="N74" i="37"/>
  <c r="O74" i="37"/>
  <c r="N75" i="37"/>
  <c r="O75" i="37"/>
  <c r="N77" i="37"/>
  <c r="O77" i="37"/>
  <c r="N78" i="37"/>
  <c r="O78" i="37"/>
  <c r="N79" i="37"/>
  <c r="O79" i="37"/>
  <c r="N80" i="37"/>
  <c r="O80" i="37"/>
  <c r="N84" i="37"/>
  <c r="O84" i="37"/>
  <c r="N85" i="37"/>
  <c r="O85" i="37"/>
  <c r="N89" i="37"/>
  <c r="O89" i="37"/>
  <c r="N91" i="37"/>
  <c r="O91" i="37"/>
  <c r="N92" i="37"/>
  <c r="O92" i="37"/>
  <c r="N93" i="37"/>
  <c r="O93" i="37"/>
  <c r="N95" i="37"/>
  <c r="O95" i="37"/>
  <c r="N96" i="37"/>
  <c r="O96" i="37"/>
  <c r="N98" i="37"/>
  <c r="O98" i="37"/>
  <c r="N99" i="37"/>
  <c r="O99" i="37"/>
  <c r="N100" i="37"/>
  <c r="O100" i="37"/>
  <c r="N101" i="37"/>
  <c r="O101" i="37"/>
  <c r="N103" i="37"/>
  <c r="O103" i="37"/>
  <c r="N104" i="37"/>
  <c r="O104" i="37"/>
  <c r="N106" i="37"/>
  <c r="O106" i="37"/>
  <c r="N107" i="37"/>
  <c r="O107" i="37"/>
  <c r="D5" i="51" l="1"/>
  <c r="E5" i="51"/>
  <c r="H83" i="51"/>
  <c r="H5" i="51" s="1"/>
  <c r="H110" i="51" s="1"/>
  <c r="V78" i="52" s="1"/>
  <c r="N85" i="51"/>
  <c r="I79" i="51"/>
  <c r="I78" i="51" s="1"/>
  <c r="Q82" i="52"/>
  <c r="I37" i="51"/>
  <c r="F44" i="51"/>
  <c r="I44" i="51" s="1"/>
  <c r="I84" i="51"/>
  <c r="I83" i="51" s="1"/>
  <c r="G7" i="51"/>
  <c r="G6" i="51" s="1"/>
  <c r="G5" i="51" s="1"/>
  <c r="G110" i="51" s="1"/>
  <c r="D110" i="51"/>
  <c r="R77" i="52" s="1"/>
  <c r="R78" i="52"/>
  <c r="R81" i="52" s="1"/>
  <c r="E110" i="51"/>
  <c r="N84" i="51"/>
  <c r="O85" i="51"/>
  <c r="J5" i="51"/>
  <c r="J110" i="51" s="1"/>
  <c r="F83" i="51"/>
  <c r="N83" i="51" s="1"/>
  <c r="C39" i="51"/>
  <c r="O41" i="51"/>
  <c r="N41" i="51"/>
  <c r="I41" i="51"/>
  <c r="O40" i="51"/>
  <c r="N40" i="51"/>
  <c r="I40" i="51"/>
  <c r="O89" i="51"/>
  <c r="N89" i="51"/>
  <c r="O55" i="51"/>
  <c r="N55" i="51"/>
  <c r="I55" i="51"/>
  <c r="F21" i="51"/>
  <c r="K88" i="51"/>
  <c r="N88" i="51"/>
  <c r="I45" i="51"/>
  <c r="O45" i="51"/>
  <c r="N45" i="51"/>
  <c r="N8" i="51"/>
  <c r="I8" i="51"/>
  <c r="O8" i="51"/>
  <c r="N44" i="51"/>
  <c r="I31" i="51"/>
  <c r="O31" i="51"/>
  <c r="N31" i="51"/>
  <c r="R80" i="18"/>
  <c r="D50" i="50"/>
  <c r="E50" i="50"/>
  <c r="E43" i="50"/>
  <c r="E56" i="50"/>
  <c r="O44" i="51" l="1"/>
  <c r="F39" i="51"/>
  <c r="N39" i="51" s="1"/>
  <c r="V77" i="52"/>
  <c r="X77" i="52"/>
  <c r="X78" i="52"/>
  <c r="U77" i="52"/>
  <c r="U78" i="52"/>
  <c r="S78" i="52"/>
  <c r="S77" i="52"/>
  <c r="C5" i="51"/>
  <c r="C110" i="51" s="1"/>
  <c r="O39" i="51"/>
  <c r="O88" i="51"/>
  <c r="K83" i="51"/>
  <c r="L88" i="51"/>
  <c r="I39" i="51"/>
  <c r="I21" i="51"/>
  <c r="O21" i="51"/>
  <c r="N21" i="51"/>
  <c r="F7" i="51"/>
  <c r="Q77" i="52" l="1"/>
  <c r="Q78" i="52"/>
  <c r="O7" i="51"/>
  <c r="N7" i="51"/>
  <c r="I7" i="51"/>
  <c r="I6" i="51" s="1"/>
  <c r="I5" i="51" s="1"/>
  <c r="I110" i="51" s="1"/>
  <c r="F6" i="51"/>
  <c r="O83" i="51"/>
  <c r="K5" i="51"/>
  <c r="K110" i="51" s="1"/>
  <c r="L83" i="51"/>
  <c r="L5" i="51" s="1"/>
  <c r="L110" i="51" s="1"/>
  <c r="M88" i="51"/>
  <c r="M83" i="51" s="1"/>
  <c r="M5" i="51" s="1"/>
  <c r="M110" i="51" s="1"/>
  <c r="R109" i="50"/>
  <c r="S109" i="50" s="1"/>
  <c r="M109" i="50"/>
  <c r="L109" i="50"/>
  <c r="K109" i="50"/>
  <c r="J109" i="50"/>
  <c r="I109" i="50"/>
  <c r="H109" i="50"/>
  <c r="G109" i="50"/>
  <c r="F109" i="50"/>
  <c r="E109" i="50"/>
  <c r="D109" i="50"/>
  <c r="C109" i="50"/>
  <c r="Q109" i="50" s="1"/>
  <c r="R108" i="50"/>
  <c r="M108" i="50"/>
  <c r="L108" i="50"/>
  <c r="L107" i="50" s="1"/>
  <c r="K108" i="50"/>
  <c r="J108" i="50"/>
  <c r="I108" i="50"/>
  <c r="I107" i="50" s="1"/>
  <c r="H108" i="50"/>
  <c r="G108" i="50"/>
  <c r="F108" i="50"/>
  <c r="E108" i="50"/>
  <c r="E107" i="50" s="1"/>
  <c r="D108" i="50"/>
  <c r="D107" i="50" s="1"/>
  <c r="C108" i="50"/>
  <c r="Q108" i="50" s="1"/>
  <c r="R106" i="50"/>
  <c r="S106" i="50" s="1"/>
  <c r="M106" i="50"/>
  <c r="L106" i="50"/>
  <c r="K106" i="50"/>
  <c r="J106" i="50"/>
  <c r="I106" i="50"/>
  <c r="H106" i="50"/>
  <c r="G106" i="50"/>
  <c r="F106" i="50"/>
  <c r="E106" i="50"/>
  <c r="D106" i="50"/>
  <c r="C106" i="50"/>
  <c r="P106" i="50" s="1"/>
  <c r="R105" i="50"/>
  <c r="S105" i="50" s="1"/>
  <c r="M105" i="50"/>
  <c r="M104" i="50" s="1"/>
  <c r="L105" i="50"/>
  <c r="K105" i="50"/>
  <c r="K104" i="50" s="1"/>
  <c r="J105" i="50"/>
  <c r="I105" i="50"/>
  <c r="I104" i="50" s="1"/>
  <c r="H105" i="50"/>
  <c r="G105" i="50"/>
  <c r="G104" i="50" s="1"/>
  <c r="F105" i="50"/>
  <c r="E105" i="50"/>
  <c r="E104" i="50" s="1"/>
  <c r="D105" i="50"/>
  <c r="C105" i="50"/>
  <c r="P105" i="50" s="1"/>
  <c r="R103" i="50"/>
  <c r="S103" i="50" s="1"/>
  <c r="M103" i="50"/>
  <c r="L103" i="50"/>
  <c r="K103" i="50"/>
  <c r="J103" i="50"/>
  <c r="I103" i="50"/>
  <c r="H103" i="50"/>
  <c r="G103" i="50"/>
  <c r="F103" i="50"/>
  <c r="E103" i="50"/>
  <c r="D103" i="50"/>
  <c r="C103" i="50"/>
  <c r="Q103" i="50" s="1"/>
  <c r="R102" i="50"/>
  <c r="S102" i="50" s="1"/>
  <c r="M102" i="50"/>
  <c r="L102" i="50"/>
  <c r="K102" i="50"/>
  <c r="J102" i="50"/>
  <c r="I102" i="50"/>
  <c r="H102" i="50"/>
  <c r="G102" i="50"/>
  <c r="F102" i="50"/>
  <c r="E102" i="50"/>
  <c r="D102" i="50"/>
  <c r="C102" i="50"/>
  <c r="P102" i="50" s="1"/>
  <c r="R101" i="50"/>
  <c r="S101" i="50" s="1"/>
  <c r="M101" i="50"/>
  <c r="L101" i="50"/>
  <c r="K101" i="50"/>
  <c r="J101" i="50"/>
  <c r="I101" i="50"/>
  <c r="H101" i="50"/>
  <c r="G101" i="50"/>
  <c r="F101" i="50"/>
  <c r="E101" i="50"/>
  <c r="D101" i="50"/>
  <c r="C101" i="50"/>
  <c r="P101" i="50" s="1"/>
  <c r="R100" i="50"/>
  <c r="M100" i="50"/>
  <c r="L100" i="50"/>
  <c r="K100" i="50"/>
  <c r="J100" i="50"/>
  <c r="I100" i="50"/>
  <c r="H100" i="50"/>
  <c r="G100" i="50"/>
  <c r="F100" i="50"/>
  <c r="E100" i="50"/>
  <c r="D100" i="50"/>
  <c r="C100" i="50"/>
  <c r="Q100" i="50" s="1"/>
  <c r="R98" i="50"/>
  <c r="S98" i="50" s="1"/>
  <c r="M98" i="50"/>
  <c r="L98" i="50"/>
  <c r="K98" i="50"/>
  <c r="J98" i="50"/>
  <c r="I98" i="50"/>
  <c r="H98" i="50"/>
  <c r="G98" i="50"/>
  <c r="F98" i="50"/>
  <c r="E98" i="50"/>
  <c r="D98" i="50"/>
  <c r="C98" i="50"/>
  <c r="Q98" i="50" s="1"/>
  <c r="R97" i="50"/>
  <c r="S97" i="50" s="1"/>
  <c r="M97" i="50"/>
  <c r="L97" i="50"/>
  <c r="K97" i="50"/>
  <c r="K96" i="50" s="1"/>
  <c r="J97" i="50"/>
  <c r="J96" i="50" s="1"/>
  <c r="I97" i="50"/>
  <c r="H97" i="50"/>
  <c r="G97" i="50"/>
  <c r="F97" i="50"/>
  <c r="E97" i="50"/>
  <c r="D97" i="50"/>
  <c r="C97" i="50"/>
  <c r="P97" i="50" s="1"/>
  <c r="S95" i="50"/>
  <c r="Q95" i="50"/>
  <c r="P95" i="50"/>
  <c r="S94" i="50"/>
  <c r="Q94" i="50"/>
  <c r="P94" i="50"/>
  <c r="R93" i="50"/>
  <c r="S93" i="50" s="1"/>
  <c r="M93" i="50"/>
  <c r="L93" i="50"/>
  <c r="K93" i="50"/>
  <c r="K92" i="50" s="1"/>
  <c r="J93" i="50"/>
  <c r="J92" i="50" s="1"/>
  <c r="I93" i="50"/>
  <c r="I92" i="50" s="1"/>
  <c r="H93" i="50"/>
  <c r="H92" i="50" s="1"/>
  <c r="G93" i="50"/>
  <c r="G92" i="50" s="1"/>
  <c r="F93" i="50"/>
  <c r="E93" i="50"/>
  <c r="E92" i="50" s="1"/>
  <c r="D93" i="50"/>
  <c r="D92" i="50" s="1"/>
  <c r="C93" i="50"/>
  <c r="C92" i="50" s="1"/>
  <c r="R92" i="50"/>
  <c r="S92" i="50" s="1"/>
  <c r="M92" i="50"/>
  <c r="L92" i="50"/>
  <c r="R91" i="50"/>
  <c r="S91" i="50" s="1"/>
  <c r="M91" i="50"/>
  <c r="M90" i="50" s="1"/>
  <c r="L91" i="50"/>
  <c r="K91" i="50"/>
  <c r="K90" i="50" s="1"/>
  <c r="J91" i="50"/>
  <c r="J90" i="50" s="1"/>
  <c r="I91" i="50"/>
  <c r="I90" i="50" s="1"/>
  <c r="H91" i="50"/>
  <c r="H90" i="50" s="1"/>
  <c r="G91" i="50"/>
  <c r="F91" i="50"/>
  <c r="E91" i="50"/>
  <c r="E90" i="50" s="1"/>
  <c r="D91" i="50"/>
  <c r="D90" i="50" s="1"/>
  <c r="C91" i="50"/>
  <c r="P91" i="50" s="1"/>
  <c r="L90" i="50"/>
  <c r="G90" i="50"/>
  <c r="S88" i="50"/>
  <c r="P88" i="50"/>
  <c r="F88" i="50"/>
  <c r="R87" i="50"/>
  <c r="S87" i="50" s="1"/>
  <c r="Q87" i="50"/>
  <c r="M87" i="50"/>
  <c r="L87" i="50"/>
  <c r="K87" i="50"/>
  <c r="J87" i="50"/>
  <c r="I87" i="50"/>
  <c r="H87" i="50"/>
  <c r="G87" i="50"/>
  <c r="F87" i="50"/>
  <c r="E87" i="50"/>
  <c r="D87" i="50"/>
  <c r="C87" i="50"/>
  <c r="R86" i="50"/>
  <c r="S86" i="50" s="1"/>
  <c r="Q86" i="50"/>
  <c r="M86" i="50"/>
  <c r="L86" i="50"/>
  <c r="K86" i="50"/>
  <c r="J86" i="50"/>
  <c r="I86" i="50"/>
  <c r="H86" i="50"/>
  <c r="G86" i="50"/>
  <c r="F86" i="50"/>
  <c r="E86" i="50"/>
  <c r="D86" i="50"/>
  <c r="C86" i="50"/>
  <c r="P86" i="50" s="1"/>
  <c r="S82" i="50"/>
  <c r="Q82" i="50"/>
  <c r="P82" i="50"/>
  <c r="F82" i="50"/>
  <c r="R81" i="50"/>
  <c r="S81" i="50" s="1"/>
  <c r="Q81" i="50"/>
  <c r="M81" i="50"/>
  <c r="L81" i="50"/>
  <c r="K81" i="50"/>
  <c r="J81" i="50"/>
  <c r="I81" i="50"/>
  <c r="H81" i="50"/>
  <c r="G81" i="50"/>
  <c r="F81" i="50"/>
  <c r="E81" i="50"/>
  <c r="D81" i="50"/>
  <c r="C81" i="50"/>
  <c r="P81" i="50" s="1"/>
  <c r="R80" i="50"/>
  <c r="S80" i="50" s="1"/>
  <c r="Q80" i="50"/>
  <c r="M80" i="50"/>
  <c r="L80" i="50"/>
  <c r="K80" i="50"/>
  <c r="J80" i="50"/>
  <c r="I80" i="50"/>
  <c r="H80" i="50"/>
  <c r="G80" i="50"/>
  <c r="F80" i="50"/>
  <c r="E80" i="50"/>
  <c r="D80" i="50"/>
  <c r="C80" i="50"/>
  <c r="P80" i="50" s="1"/>
  <c r="S79" i="50"/>
  <c r="P79" i="50"/>
  <c r="G79" i="50"/>
  <c r="F79" i="50"/>
  <c r="S77" i="50"/>
  <c r="P77" i="50"/>
  <c r="S76" i="50"/>
  <c r="P76" i="50"/>
  <c r="S75" i="50"/>
  <c r="P75" i="50"/>
  <c r="R74" i="50"/>
  <c r="S74" i="50" s="1"/>
  <c r="Q74" i="50"/>
  <c r="M74" i="50"/>
  <c r="L74" i="50"/>
  <c r="K74" i="50"/>
  <c r="J74" i="50"/>
  <c r="I74" i="50"/>
  <c r="H74" i="50"/>
  <c r="G74" i="50"/>
  <c r="F74" i="50"/>
  <c r="E74" i="50"/>
  <c r="D74" i="50"/>
  <c r="C74" i="50"/>
  <c r="P74" i="50" s="1"/>
  <c r="R73" i="50"/>
  <c r="S73" i="50" s="1"/>
  <c r="M73" i="50"/>
  <c r="L73" i="50"/>
  <c r="K73" i="50"/>
  <c r="J73" i="50"/>
  <c r="I73" i="50"/>
  <c r="H73" i="50"/>
  <c r="G73" i="50"/>
  <c r="F73" i="50"/>
  <c r="E73" i="50"/>
  <c r="D73" i="50"/>
  <c r="C73" i="50"/>
  <c r="P73" i="50" s="1"/>
  <c r="R72" i="50"/>
  <c r="S72" i="50" s="1"/>
  <c r="Q72" i="50"/>
  <c r="M72" i="50"/>
  <c r="L72" i="50"/>
  <c r="K72" i="50"/>
  <c r="J72" i="50"/>
  <c r="I72" i="50"/>
  <c r="H72" i="50"/>
  <c r="G72" i="50"/>
  <c r="F72" i="50"/>
  <c r="E72" i="50"/>
  <c r="D72" i="50"/>
  <c r="C72" i="50"/>
  <c r="P72" i="50" s="1"/>
  <c r="R71" i="50"/>
  <c r="S71" i="50" s="1"/>
  <c r="Q71" i="50"/>
  <c r="M71" i="50"/>
  <c r="L71" i="50"/>
  <c r="K71" i="50"/>
  <c r="J71" i="50"/>
  <c r="I71" i="50"/>
  <c r="H71" i="50"/>
  <c r="G71" i="50"/>
  <c r="F71" i="50"/>
  <c r="E71" i="50"/>
  <c r="D71" i="50"/>
  <c r="C71" i="50"/>
  <c r="P71" i="50" s="1"/>
  <c r="R70" i="50"/>
  <c r="S70" i="50" s="1"/>
  <c r="Q70" i="50"/>
  <c r="M70" i="50"/>
  <c r="L70" i="50"/>
  <c r="K70" i="50"/>
  <c r="J70" i="50"/>
  <c r="I70" i="50"/>
  <c r="H70" i="50"/>
  <c r="G70" i="50"/>
  <c r="F70" i="50"/>
  <c r="E70" i="50"/>
  <c r="D70" i="50"/>
  <c r="C70" i="50"/>
  <c r="P70" i="50" s="1"/>
  <c r="R69" i="50"/>
  <c r="S69" i="50" s="1"/>
  <c r="Q69" i="50"/>
  <c r="M69" i="50"/>
  <c r="L69" i="50"/>
  <c r="K69" i="50"/>
  <c r="J69" i="50"/>
  <c r="I69" i="50"/>
  <c r="H69" i="50"/>
  <c r="G69" i="50"/>
  <c r="F69" i="50"/>
  <c r="E69" i="50"/>
  <c r="D69" i="50"/>
  <c r="C69" i="50"/>
  <c r="P69" i="50" s="1"/>
  <c r="R68" i="50"/>
  <c r="S68" i="50" s="1"/>
  <c r="Q68" i="50"/>
  <c r="M68" i="50"/>
  <c r="L68" i="50"/>
  <c r="K68" i="50"/>
  <c r="J68" i="50"/>
  <c r="I68" i="50"/>
  <c r="H68" i="50"/>
  <c r="G68" i="50"/>
  <c r="F68" i="50"/>
  <c r="E68" i="50"/>
  <c r="D68" i="50"/>
  <c r="C68" i="50"/>
  <c r="P68" i="50" s="1"/>
  <c r="R67" i="50"/>
  <c r="S67" i="50" s="1"/>
  <c r="Q67" i="50"/>
  <c r="M67" i="50"/>
  <c r="L67" i="50"/>
  <c r="K67" i="50"/>
  <c r="J67" i="50"/>
  <c r="I67" i="50"/>
  <c r="H67" i="50"/>
  <c r="G67" i="50"/>
  <c r="F67" i="50"/>
  <c r="E67" i="50"/>
  <c r="D67" i="50"/>
  <c r="C67" i="50"/>
  <c r="P67" i="50" s="1"/>
  <c r="R66" i="50"/>
  <c r="S66" i="50" s="1"/>
  <c r="Q66" i="50"/>
  <c r="M66" i="50"/>
  <c r="L66" i="50"/>
  <c r="K66" i="50"/>
  <c r="J66" i="50"/>
  <c r="I66" i="50"/>
  <c r="H66" i="50"/>
  <c r="G66" i="50"/>
  <c r="F66" i="50"/>
  <c r="E66" i="50"/>
  <c r="D66" i="50"/>
  <c r="C66" i="50"/>
  <c r="P66" i="50" s="1"/>
  <c r="R65" i="50"/>
  <c r="S65" i="50" s="1"/>
  <c r="Q65" i="50"/>
  <c r="M65" i="50"/>
  <c r="L65" i="50"/>
  <c r="K65" i="50"/>
  <c r="J65" i="50"/>
  <c r="I65" i="50"/>
  <c r="H65" i="50"/>
  <c r="G65" i="50"/>
  <c r="F65" i="50"/>
  <c r="E65" i="50"/>
  <c r="D65" i="50"/>
  <c r="C65" i="50"/>
  <c r="P65" i="50" s="1"/>
  <c r="R64" i="50"/>
  <c r="S64" i="50" s="1"/>
  <c r="Q64" i="50"/>
  <c r="P64" i="50"/>
  <c r="M64" i="50"/>
  <c r="L64" i="50"/>
  <c r="K64" i="50"/>
  <c r="J64" i="50"/>
  <c r="I64" i="50"/>
  <c r="H64" i="50"/>
  <c r="G64" i="50"/>
  <c r="F64" i="50"/>
  <c r="E64" i="50"/>
  <c r="D64" i="50"/>
  <c r="C64" i="50"/>
  <c r="R63" i="50"/>
  <c r="S63" i="50" s="1"/>
  <c r="Q63" i="50"/>
  <c r="M63" i="50"/>
  <c r="L63" i="50"/>
  <c r="K63" i="50"/>
  <c r="J63" i="50"/>
  <c r="I63" i="50"/>
  <c r="H63" i="50"/>
  <c r="G63" i="50"/>
  <c r="F63" i="50"/>
  <c r="E63" i="50"/>
  <c r="D63" i="50"/>
  <c r="C63" i="50"/>
  <c r="P63" i="50" s="1"/>
  <c r="R62" i="50"/>
  <c r="S62" i="50" s="1"/>
  <c r="Q62" i="50"/>
  <c r="M62" i="50"/>
  <c r="L62" i="50"/>
  <c r="K62" i="50"/>
  <c r="J62" i="50"/>
  <c r="I62" i="50"/>
  <c r="H62" i="50"/>
  <c r="G62" i="50"/>
  <c r="F62" i="50"/>
  <c r="E62" i="50"/>
  <c r="D62" i="50"/>
  <c r="C62" i="50"/>
  <c r="P62" i="50" s="1"/>
  <c r="R61" i="50"/>
  <c r="S61" i="50" s="1"/>
  <c r="Q61" i="50"/>
  <c r="M61" i="50"/>
  <c r="L61" i="50"/>
  <c r="K61" i="50"/>
  <c r="J61" i="50"/>
  <c r="I61" i="50"/>
  <c r="H61" i="50"/>
  <c r="G61" i="50"/>
  <c r="F61" i="50"/>
  <c r="E61" i="50"/>
  <c r="D61" i="50"/>
  <c r="C61" i="50"/>
  <c r="P61" i="50" s="1"/>
  <c r="R60" i="50"/>
  <c r="S60" i="50" s="1"/>
  <c r="Q60" i="50"/>
  <c r="M60" i="50"/>
  <c r="L60" i="50"/>
  <c r="K60" i="50"/>
  <c r="J60" i="50"/>
  <c r="I60" i="50"/>
  <c r="H60" i="50"/>
  <c r="G60" i="50"/>
  <c r="F60" i="50"/>
  <c r="E60" i="50"/>
  <c r="D60" i="50"/>
  <c r="C60" i="50"/>
  <c r="P60" i="50" s="1"/>
  <c r="R59" i="50"/>
  <c r="S59" i="50" s="1"/>
  <c r="Q59" i="50"/>
  <c r="M59" i="50"/>
  <c r="L59" i="50"/>
  <c r="K59" i="50"/>
  <c r="J59" i="50"/>
  <c r="I59" i="50"/>
  <c r="H59" i="50"/>
  <c r="G59" i="50"/>
  <c r="F59" i="50"/>
  <c r="E59" i="50"/>
  <c r="D59" i="50"/>
  <c r="C59" i="50"/>
  <c r="P59" i="50" s="1"/>
  <c r="R58" i="50"/>
  <c r="S58" i="50" s="1"/>
  <c r="Q58" i="50"/>
  <c r="M58" i="50"/>
  <c r="L58" i="50"/>
  <c r="K58" i="50"/>
  <c r="J58" i="50"/>
  <c r="I58" i="50"/>
  <c r="H58" i="50"/>
  <c r="G58" i="50"/>
  <c r="F58" i="50"/>
  <c r="E58" i="50"/>
  <c r="D58" i="50"/>
  <c r="C58" i="50"/>
  <c r="P58" i="50" s="1"/>
  <c r="R57" i="50"/>
  <c r="S57" i="50" s="1"/>
  <c r="Q57" i="50"/>
  <c r="M57" i="50"/>
  <c r="L57" i="50"/>
  <c r="K57" i="50"/>
  <c r="J57" i="50"/>
  <c r="I57" i="50"/>
  <c r="H57" i="50"/>
  <c r="G57" i="50"/>
  <c r="F57" i="50"/>
  <c r="E57" i="50"/>
  <c r="D57" i="50"/>
  <c r="C57" i="50"/>
  <c r="P57" i="50" s="1"/>
  <c r="R56" i="50"/>
  <c r="S56" i="50" s="1"/>
  <c r="Q56" i="50"/>
  <c r="M56" i="50"/>
  <c r="L56" i="50"/>
  <c r="K56" i="50"/>
  <c r="J56" i="50"/>
  <c r="I56" i="50"/>
  <c r="H56" i="50"/>
  <c r="G56" i="50"/>
  <c r="F56" i="50"/>
  <c r="D56" i="50"/>
  <c r="C56" i="50"/>
  <c r="P56" i="50" s="1"/>
  <c r="R54" i="50"/>
  <c r="S54" i="50" s="1"/>
  <c r="Q54" i="50"/>
  <c r="M54" i="50"/>
  <c r="L54" i="50"/>
  <c r="K54" i="50"/>
  <c r="J54" i="50"/>
  <c r="I54" i="50"/>
  <c r="H54" i="50"/>
  <c r="G54" i="50"/>
  <c r="F54" i="50"/>
  <c r="E54" i="50"/>
  <c r="D54" i="50"/>
  <c r="C54" i="50"/>
  <c r="P54" i="50" s="1"/>
  <c r="R53" i="50"/>
  <c r="S53" i="50" s="1"/>
  <c r="Q53" i="50"/>
  <c r="M53" i="50"/>
  <c r="L53" i="50"/>
  <c r="K53" i="50"/>
  <c r="J53" i="50"/>
  <c r="I53" i="50"/>
  <c r="H53" i="50"/>
  <c r="G53" i="50"/>
  <c r="F53" i="50"/>
  <c r="E53" i="50"/>
  <c r="D53" i="50"/>
  <c r="C53" i="50"/>
  <c r="R52" i="50"/>
  <c r="S52" i="50" s="1"/>
  <c r="Q52" i="50"/>
  <c r="M52" i="50"/>
  <c r="L52" i="50"/>
  <c r="K52" i="50"/>
  <c r="J52" i="50"/>
  <c r="I52" i="50"/>
  <c r="H52" i="50"/>
  <c r="G52" i="50"/>
  <c r="F52" i="50"/>
  <c r="E52" i="50"/>
  <c r="D52" i="50"/>
  <c r="C52" i="50"/>
  <c r="P52" i="50" s="1"/>
  <c r="R51" i="50"/>
  <c r="S51" i="50" s="1"/>
  <c r="Q51" i="50"/>
  <c r="M51" i="50"/>
  <c r="L51" i="50"/>
  <c r="K51" i="50"/>
  <c r="J51" i="50"/>
  <c r="I51" i="50"/>
  <c r="H51" i="50"/>
  <c r="G51" i="50"/>
  <c r="F51" i="50"/>
  <c r="E51" i="50"/>
  <c r="D51" i="50"/>
  <c r="C51" i="50"/>
  <c r="P51" i="50" s="1"/>
  <c r="R50" i="50"/>
  <c r="S50" i="50" s="1"/>
  <c r="Q50" i="50"/>
  <c r="P50" i="50"/>
  <c r="M50" i="50"/>
  <c r="L50" i="50"/>
  <c r="K50" i="50"/>
  <c r="J50" i="50"/>
  <c r="I50" i="50"/>
  <c r="H50" i="50"/>
  <c r="G50" i="50"/>
  <c r="F50" i="50"/>
  <c r="R49" i="50"/>
  <c r="S49" i="50" s="1"/>
  <c r="Q49" i="50"/>
  <c r="M49" i="50"/>
  <c r="L49" i="50"/>
  <c r="K49" i="50"/>
  <c r="J49" i="50"/>
  <c r="I49" i="50"/>
  <c r="H49" i="50"/>
  <c r="G49" i="50"/>
  <c r="F49" i="50"/>
  <c r="E49" i="50"/>
  <c r="D49" i="50"/>
  <c r="C49" i="50"/>
  <c r="P49" i="50" s="1"/>
  <c r="R48" i="50"/>
  <c r="S48" i="50" s="1"/>
  <c r="Q48" i="50"/>
  <c r="M48" i="50"/>
  <c r="L48" i="50"/>
  <c r="L45" i="50" s="1"/>
  <c r="K48" i="50"/>
  <c r="J48" i="50"/>
  <c r="I48" i="50"/>
  <c r="H48" i="50"/>
  <c r="G48" i="50"/>
  <c r="F48" i="50"/>
  <c r="E48" i="50"/>
  <c r="D48" i="50"/>
  <c r="C48" i="50"/>
  <c r="P48" i="50" s="1"/>
  <c r="R47" i="50"/>
  <c r="S47" i="50" s="1"/>
  <c r="Q47" i="50"/>
  <c r="M47" i="50"/>
  <c r="L47" i="50"/>
  <c r="K47" i="50"/>
  <c r="J47" i="50"/>
  <c r="I47" i="50"/>
  <c r="H47" i="50"/>
  <c r="G47" i="50"/>
  <c r="F47" i="50"/>
  <c r="E47" i="50"/>
  <c r="D47" i="50"/>
  <c r="C47" i="50"/>
  <c r="P47" i="50" s="1"/>
  <c r="R46" i="50"/>
  <c r="S46" i="50" s="1"/>
  <c r="Q46" i="50"/>
  <c r="M46" i="50"/>
  <c r="L46" i="50"/>
  <c r="K46" i="50"/>
  <c r="J46" i="50"/>
  <c r="I46" i="50"/>
  <c r="H46" i="50"/>
  <c r="G46" i="50"/>
  <c r="F46" i="50"/>
  <c r="E46" i="50"/>
  <c r="D46" i="50"/>
  <c r="C46" i="50"/>
  <c r="P46" i="50" s="1"/>
  <c r="R43" i="50"/>
  <c r="S43" i="50" s="1"/>
  <c r="Q43" i="50"/>
  <c r="M43" i="50"/>
  <c r="L43" i="50"/>
  <c r="K43" i="50"/>
  <c r="J43" i="50"/>
  <c r="I43" i="50"/>
  <c r="H43" i="50"/>
  <c r="G43" i="50"/>
  <c r="F43" i="50"/>
  <c r="E41" i="50"/>
  <c r="E40" i="50" s="1"/>
  <c r="D43" i="50"/>
  <c r="C43" i="50"/>
  <c r="P43" i="50" s="1"/>
  <c r="R42" i="50"/>
  <c r="S42" i="50" s="1"/>
  <c r="Q42" i="50"/>
  <c r="M42" i="50"/>
  <c r="L42" i="50"/>
  <c r="K42" i="50"/>
  <c r="J42" i="50"/>
  <c r="J41" i="50" s="1"/>
  <c r="J40" i="50" s="1"/>
  <c r="I42" i="50"/>
  <c r="H42" i="50"/>
  <c r="G42" i="50"/>
  <c r="F42" i="50"/>
  <c r="E42" i="50"/>
  <c r="D42" i="50"/>
  <c r="C42" i="50"/>
  <c r="P42" i="50" s="1"/>
  <c r="S38" i="50"/>
  <c r="P38" i="50"/>
  <c r="S37" i="50"/>
  <c r="Q37" i="50"/>
  <c r="P37" i="50"/>
  <c r="F37" i="50"/>
  <c r="R36" i="50"/>
  <c r="S36" i="50" s="1"/>
  <c r="Q36" i="50"/>
  <c r="M36" i="50"/>
  <c r="L36" i="50"/>
  <c r="K36" i="50"/>
  <c r="J36" i="50"/>
  <c r="I36" i="50"/>
  <c r="H36" i="50"/>
  <c r="G36" i="50"/>
  <c r="F36" i="50"/>
  <c r="E36" i="50"/>
  <c r="D36" i="50"/>
  <c r="C36" i="50"/>
  <c r="P36" i="50" s="1"/>
  <c r="R35" i="50"/>
  <c r="S35" i="50" s="1"/>
  <c r="Q35" i="50"/>
  <c r="M35" i="50"/>
  <c r="L35" i="50"/>
  <c r="K35" i="50"/>
  <c r="J35" i="50"/>
  <c r="I35" i="50"/>
  <c r="H35" i="50"/>
  <c r="G35" i="50"/>
  <c r="F35" i="50"/>
  <c r="E35" i="50"/>
  <c r="D35" i="50"/>
  <c r="C35" i="50"/>
  <c r="P35" i="50" s="1"/>
  <c r="R34" i="50"/>
  <c r="S34" i="50" s="1"/>
  <c r="Q34" i="50"/>
  <c r="M34" i="50"/>
  <c r="L34" i="50"/>
  <c r="K34" i="50"/>
  <c r="J34" i="50"/>
  <c r="I34" i="50"/>
  <c r="H34" i="50"/>
  <c r="G34" i="50"/>
  <c r="F34" i="50"/>
  <c r="E34" i="50"/>
  <c r="D34" i="50"/>
  <c r="C34" i="50"/>
  <c r="P34" i="50" s="1"/>
  <c r="R33" i="50"/>
  <c r="S33" i="50" s="1"/>
  <c r="Q33" i="50"/>
  <c r="M33" i="50"/>
  <c r="L33" i="50"/>
  <c r="K33" i="50"/>
  <c r="J33" i="50"/>
  <c r="I33" i="50"/>
  <c r="H33" i="50"/>
  <c r="G33" i="50"/>
  <c r="F33" i="50"/>
  <c r="E33" i="50"/>
  <c r="D33" i="50"/>
  <c r="C33" i="50"/>
  <c r="P33" i="50" s="1"/>
  <c r="R32" i="50"/>
  <c r="Q32" i="50"/>
  <c r="M32" i="50"/>
  <c r="L32" i="50"/>
  <c r="K32" i="50"/>
  <c r="K31" i="50" s="1"/>
  <c r="J32" i="50"/>
  <c r="I32" i="50"/>
  <c r="H32" i="50"/>
  <c r="G32" i="50"/>
  <c r="F32" i="50"/>
  <c r="E32" i="50"/>
  <c r="D32" i="50"/>
  <c r="C32" i="50"/>
  <c r="P32" i="50" s="1"/>
  <c r="R30" i="50"/>
  <c r="S30" i="50" s="1"/>
  <c r="Q30" i="50"/>
  <c r="M30" i="50"/>
  <c r="L30" i="50"/>
  <c r="K30" i="50"/>
  <c r="J30" i="50"/>
  <c r="I30" i="50"/>
  <c r="H30" i="50"/>
  <c r="G30" i="50"/>
  <c r="F30" i="50"/>
  <c r="E30" i="50"/>
  <c r="D30" i="50"/>
  <c r="C30" i="50"/>
  <c r="P30" i="50" s="1"/>
  <c r="R29" i="50"/>
  <c r="S29" i="50" s="1"/>
  <c r="Q29" i="50"/>
  <c r="M29" i="50"/>
  <c r="L29" i="50"/>
  <c r="K29" i="50"/>
  <c r="J29" i="50"/>
  <c r="I29" i="50"/>
  <c r="H29" i="50"/>
  <c r="G29" i="50"/>
  <c r="F29" i="50"/>
  <c r="E29" i="50"/>
  <c r="D29" i="50"/>
  <c r="C29" i="50"/>
  <c r="P29" i="50" s="1"/>
  <c r="R28" i="50"/>
  <c r="S28" i="50" s="1"/>
  <c r="Q28" i="50"/>
  <c r="M28" i="50"/>
  <c r="L28" i="50"/>
  <c r="K28" i="50"/>
  <c r="J28" i="50"/>
  <c r="I28" i="50"/>
  <c r="H28" i="50"/>
  <c r="G28" i="50"/>
  <c r="F28" i="50"/>
  <c r="E28" i="50"/>
  <c r="D28" i="50"/>
  <c r="C28" i="50"/>
  <c r="P28" i="50" s="1"/>
  <c r="R27" i="50"/>
  <c r="S27" i="50" s="1"/>
  <c r="Q27" i="50"/>
  <c r="M27" i="50"/>
  <c r="L27" i="50"/>
  <c r="K27" i="50"/>
  <c r="J27" i="50"/>
  <c r="I27" i="50"/>
  <c r="H27" i="50"/>
  <c r="G27" i="50"/>
  <c r="F27" i="50"/>
  <c r="E27" i="50"/>
  <c r="D27" i="50"/>
  <c r="C27" i="50"/>
  <c r="P27" i="50" s="1"/>
  <c r="R26" i="50"/>
  <c r="S26" i="50" s="1"/>
  <c r="Q26" i="50"/>
  <c r="P26" i="50"/>
  <c r="M26" i="50"/>
  <c r="L26" i="50"/>
  <c r="K26" i="50"/>
  <c r="J26" i="50"/>
  <c r="I26" i="50"/>
  <c r="H26" i="50"/>
  <c r="G26" i="50"/>
  <c r="F26" i="50"/>
  <c r="E26" i="50"/>
  <c r="D26" i="50"/>
  <c r="C26" i="50"/>
  <c r="R25" i="50"/>
  <c r="S25" i="50" s="1"/>
  <c r="Q25" i="50"/>
  <c r="M25" i="50"/>
  <c r="L25" i="50"/>
  <c r="K25" i="50"/>
  <c r="J25" i="50"/>
  <c r="I25" i="50"/>
  <c r="H25" i="50"/>
  <c r="G25" i="50"/>
  <c r="F25" i="50"/>
  <c r="E25" i="50"/>
  <c r="D25" i="50"/>
  <c r="C25" i="50"/>
  <c r="P25" i="50" s="1"/>
  <c r="R24" i="50"/>
  <c r="Q24" i="50"/>
  <c r="M24" i="50"/>
  <c r="L24" i="50"/>
  <c r="K24" i="50"/>
  <c r="J24" i="50"/>
  <c r="I24" i="50"/>
  <c r="H24" i="50"/>
  <c r="G24" i="50"/>
  <c r="F24" i="50"/>
  <c r="E24" i="50"/>
  <c r="D24" i="50"/>
  <c r="C24" i="50"/>
  <c r="P24" i="50" s="1"/>
  <c r="R23" i="50"/>
  <c r="S23" i="50" s="1"/>
  <c r="Q23" i="50"/>
  <c r="M23" i="50"/>
  <c r="L23" i="50"/>
  <c r="K23" i="50"/>
  <c r="J23" i="50"/>
  <c r="I23" i="50"/>
  <c r="H23" i="50"/>
  <c r="G23" i="50"/>
  <c r="F23" i="50"/>
  <c r="E23" i="50"/>
  <c r="D23" i="50"/>
  <c r="C23" i="50"/>
  <c r="R22" i="50"/>
  <c r="S22" i="50" s="1"/>
  <c r="Q22" i="50"/>
  <c r="M22" i="50"/>
  <c r="L22" i="50"/>
  <c r="K22" i="50"/>
  <c r="J22" i="50"/>
  <c r="I22" i="50"/>
  <c r="H22" i="50"/>
  <c r="G22" i="50"/>
  <c r="F22" i="50"/>
  <c r="E22" i="50"/>
  <c r="D22" i="50"/>
  <c r="C22" i="50"/>
  <c r="P22" i="50" s="1"/>
  <c r="R20" i="50"/>
  <c r="S20" i="50" s="1"/>
  <c r="Q20" i="50"/>
  <c r="M20" i="50"/>
  <c r="L20" i="50"/>
  <c r="K20" i="50"/>
  <c r="J20" i="50"/>
  <c r="I20" i="50"/>
  <c r="H20" i="50"/>
  <c r="G20" i="50"/>
  <c r="F20" i="50"/>
  <c r="E20" i="50"/>
  <c r="D20" i="50"/>
  <c r="C20" i="50"/>
  <c r="P20" i="50" s="1"/>
  <c r="R19" i="50"/>
  <c r="S19" i="50" s="1"/>
  <c r="Q19" i="50"/>
  <c r="M19" i="50"/>
  <c r="L19" i="50"/>
  <c r="K19" i="50"/>
  <c r="J19" i="50"/>
  <c r="I19" i="50"/>
  <c r="H19" i="50"/>
  <c r="G19" i="50"/>
  <c r="F19" i="50"/>
  <c r="E19" i="50"/>
  <c r="D19" i="50"/>
  <c r="C19" i="50"/>
  <c r="P19" i="50" s="1"/>
  <c r="S18" i="50"/>
  <c r="R18" i="50"/>
  <c r="Q18" i="50"/>
  <c r="M18" i="50"/>
  <c r="L18" i="50"/>
  <c r="K18" i="50"/>
  <c r="J18" i="50"/>
  <c r="I18" i="50"/>
  <c r="H18" i="50"/>
  <c r="G18" i="50"/>
  <c r="F18" i="50"/>
  <c r="E18" i="50"/>
  <c r="D18" i="50"/>
  <c r="C18" i="50"/>
  <c r="P18" i="50" s="1"/>
  <c r="R17" i="50"/>
  <c r="S17" i="50" s="1"/>
  <c r="Q17" i="50"/>
  <c r="M17" i="50"/>
  <c r="L17" i="50"/>
  <c r="K17" i="50"/>
  <c r="J17" i="50"/>
  <c r="I17" i="50"/>
  <c r="H17" i="50"/>
  <c r="G17" i="50"/>
  <c r="F17" i="50"/>
  <c r="E17" i="50"/>
  <c r="D17" i="50"/>
  <c r="C17" i="50"/>
  <c r="P17" i="50" s="1"/>
  <c r="R16" i="50"/>
  <c r="S16" i="50" s="1"/>
  <c r="Q16" i="50"/>
  <c r="M16" i="50"/>
  <c r="L16" i="50"/>
  <c r="K16" i="50"/>
  <c r="J16" i="50"/>
  <c r="I16" i="50"/>
  <c r="H16" i="50"/>
  <c r="G16" i="50"/>
  <c r="F16" i="50"/>
  <c r="E16" i="50"/>
  <c r="D16" i="50"/>
  <c r="C16" i="50"/>
  <c r="P16" i="50" s="1"/>
  <c r="R15" i="50"/>
  <c r="S15" i="50" s="1"/>
  <c r="Q15" i="50"/>
  <c r="M15" i="50"/>
  <c r="L15" i="50"/>
  <c r="K15" i="50"/>
  <c r="J15" i="50"/>
  <c r="I15" i="50"/>
  <c r="H15" i="50"/>
  <c r="G15" i="50"/>
  <c r="F15" i="50"/>
  <c r="E15" i="50"/>
  <c r="D15" i="50"/>
  <c r="C15" i="50"/>
  <c r="P15" i="50" s="1"/>
  <c r="S14" i="50"/>
  <c r="Q14" i="50"/>
  <c r="P14" i="50"/>
  <c r="R13" i="50"/>
  <c r="S13" i="50" s="1"/>
  <c r="Q13" i="50"/>
  <c r="M13" i="50"/>
  <c r="L13" i="50"/>
  <c r="K13" i="50"/>
  <c r="J13" i="50"/>
  <c r="I13" i="50"/>
  <c r="H13" i="50"/>
  <c r="G13" i="50"/>
  <c r="F13" i="50"/>
  <c r="E13" i="50"/>
  <c r="D13" i="50"/>
  <c r="C13" i="50"/>
  <c r="P13" i="50" s="1"/>
  <c r="R12" i="50"/>
  <c r="S12" i="50" s="1"/>
  <c r="Q12" i="50"/>
  <c r="M12" i="50"/>
  <c r="L12" i="50"/>
  <c r="K12" i="50"/>
  <c r="J12" i="50"/>
  <c r="I12" i="50"/>
  <c r="H12" i="50"/>
  <c r="G12" i="50"/>
  <c r="F12" i="50"/>
  <c r="E12" i="50"/>
  <c r="D12" i="50"/>
  <c r="C12" i="50"/>
  <c r="P12" i="50" s="1"/>
  <c r="S11" i="50"/>
  <c r="Q11" i="50"/>
  <c r="P11" i="50"/>
  <c r="R10" i="50"/>
  <c r="S10" i="50" s="1"/>
  <c r="Q10" i="50"/>
  <c r="M10" i="50"/>
  <c r="L10" i="50"/>
  <c r="K10" i="50"/>
  <c r="J10" i="50"/>
  <c r="I10" i="50"/>
  <c r="H10" i="50"/>
  <c r="G10" i="50"/>
  <c r="F10" i="50"/>
  <c r="E10" i="50"/>
  <c r="D10" i="50"/>
  <c r="C10" i="50"/>
  <c r="P10" i="50" s="1"/>
  <c r="N20" i="50" l="1"/>
  <c r="O20" i="50"/>
  <c r="N33" i="50"/>
  <c r="O33" i="50"/>
  <c r="E55" i="50"/>
  <c r="L78" i="50"/>
  <c r="O13" i="50"/>
  <c r="N13" i="50"/>
  <c r="N23" i="50"/>
  <c r="O23" i="50"/>
  <c r="N35" i="50"/>
  <c r="O35" i="50"/>
  <c r="O37" i="50"/>
  <c r="N37" i="50"/>
  <c r="N58" i="50"/>
  <c r="O58" i="50"/>
  <c r="N69" i="50"/>
  <c r="O69" i="50"/>
  <c r="H85" i="50"/>
  <c r="H84" i="50" s="1"/>
  <c r="N87" i="50"/>
  <c r="O87" i="50"/>
  <c r="N12" i="50"/>
  <c r="O12" i="50"/>
  <c r="N24" i="50"/>
  <c r="O24" i="50"/>
  <c r="N46" i="50"/>
  <c r="O46" i="50"/>
  <c r="N59" i="50"/>
  <c r="O59" i="50"/>
  <c r="N70" i="50"/>
  <c r="O70" i="50"/>
  <c r="M9" i="50"/>
  <c r="M8" i="50" s="1"/>
  <c r="N36" i="50"/>
  <c r="O36" i="50"/>
  <c r="N60" i="50"/>
  <c r="O60" i="50"/>
  <c r="O67" i="50"/>
  <c r="N67" i="50"/>
  <c r="N26" i="50"/>
  <c r="O26" i="50"/>
  <c r="N47" i="50"/>
  <c r="O47" i="50"/>
  <c r="N50" i="50"/>
  <c r="O50" i="50"/>
  <c r="O61" i="50"/>
  <c r="N61" i="50"/>
  <c r="N71" i="50"/>
  <c r="O71" i="50"/>
  <c r="D78" i="50"/>
  <c r="N82" i="50"/>
  <c r="O82" i="50"/>
  <c r="O97" i="50"/>
  <c r="N97" i="50"/>
  <c r="N98" i="50"/>
  <c r="O98" i="50"/>
  <c r="N100" i="50"/>
  <c r="O100" i="50"/>
  <c r="N101" i="50"/>
  <c r="O101" i="50"/>
  <c r="N102" i="50"/>
  <c r="O102" i="50"/>
  <c r="O103" i="50"/>
  <c r="N103" i="50"/>
  <c r="N105" i="50"/>
  <c r="O105" i="50"/>
  <c r="N106" i="50"/>
  <c r="O106" i="50"/>
  <c r="N108" i="50"/>
  <c r="O108" i="50"/>
  <c r="O109" i="50"/>
  <c r="N109" i="50"/>
  <c r="O25" i="50"/>
  <c r="N25" i="50"/>
  <c r="N15" i="50"/>
  <c r="O15" i="50"/>
  <c r="G45" i="50"/>
  <c r="N48" i="50"/>
  <c r="O48" i="50"/>
  <c r="N62" i="50"/>
  <c r="O62" i="50"/>
  <c r="N72" i="50"/>
  <c r="O72" i="50"/>
  <c r="N80" i="50"/>
  <c r="O80" i="50"/>
  <c r="G107" i="50"/>
  <c r="E21" i="50"/>
  <c r="N57" i="50"/>
  <c r="O57" i="50"/>
  <c r="N68" i="50"/>
  <c r="O68" i="50"/>
  <c r="N16" i="50"/>
  <c r="O16" i="50"/>
  <c r="N27" i="50"/>
  <c r="O27" i="50"/>
  <c r="O49" i="50"/>
  <c r="N49" i="50"/>
  <c r="N51" i="50"/>
  <c r="O51" i="50"/>
  <c r="N63" i="50"/>
  <c r="O63" i="50"/>
  <c r="O73" i="50"/>
  <c r="N73" i="50"/>
  <c r="N74" i="50"/>
  <c r="O74" i="50"/>
  <c r="N81" i="50"/>
  <c r="O81" i="50"/>
  <c r="N86" i="50"/>
  <c r="O86" i="50"/>
  <c r="N34" i="50"/>
  <c r="O34" i="50"/>
  <c r="N17" i="50"/>
  <c r="O17" i="50"/>
  <c r="N28" i="50"/>
  <c r="O28" i="50"/>
  <c r="C41" i="50"/>
  <c r="M41" i="50"/>
  <c r="M40" i="50" s="1"/>
  <c r="N64" i="50"/>
  <c r="O64" i="50"/>
  <c r="O91" i="50"/>
  <c r="N91" i="50"/>
  <c r="M107" i="50"/>
  <c r="N18" i="50"/>
  <c r="O18" i="50"/>
  <c r="N29" i="50"/>
  <c r="O29" i="50"/>
  <c r="N52" i="50"/>
  <c r="O52" i="50"/>
  <c r="N22" i="50"/>
  <c r="O22" i="50"/>
  <c r="O43" i="50"/>
  <c r="N43" i="50"/>
  <c r="N30" i="50"/>
  <c r="O30" i="50"/>
  <c r="N53" i="50"/>
  <c r="O53" i="50"/>
  <c r="N65" i="50"/>
  <c r="O65" i="50"/>
  <c r="N42" i="50"/>
  <c r="O42" i="50"/>
  <c r="Q80" i="18"/>
  <c r="N10" i="50"/>
  <c r="O10" i="50"/>
  <c r="O19" i="50"/>
  <c r="N19" i="50"/>
  <c r="N32" i="50"/>
  <c r="O32" i="50"/>
  <c r="N54" i="50"/>
  <c r="O54" i="50"/>
  <c r="N56" i="50"/>
  <c r="O56" i="50"/>
  <c r="N66" i="50"/>
  <c r="O66" i="50"/>
  <c r="O79" i="50"/>
  <c r="N79" i="50"/>
  <c r="N93" i="50"/>
  <c r="O93" i="50"/>
  <c r="AA77" i="52"/>
  <c r="AA78" i="52"/>
  <c r="Z78" i="52"/>
  <c r="Z77" i="52"/>
  <c r="W78" i="52"/>
  <c r="Q81" i="52" s="1"/>
  <c r="W77" i="52"/>
  <c r="Y77" i="52"/>
  <c r="Y78" i="52"/>
  <c r="O6" i="51"/>
  <c r="N6" i="51"/>
  <c r="F5" i="51"/>
  <c r="K107" i="50"/>
  <c r="G41" i="50"/>
  <c r="G40" i="50" s="1"/>
  <c r="K41" i="50"/>
  <c r="K40" i="50" s="1"/>
  <c r="E85" i="50"/>
  <c r="E84" i="50" s="1"/>
  <c r="E83" i="50" s="1"/>
  <c r="M85" i="50"/>
  <c r="M84" i="50" s="1"/>
  <c r="C85" i="50"/>
  <c r="G85" i="50"/>
  <c r="G84" i="50" s="1"/>
  <c r="G83" i="50" s="1"/>
  <c r="K85" i="50"/>
  <c r="K84" i="50" s="1"/>
  <c r="C90" i="50"/>
  <c r="Q90" i="50" s="1"/>
  <c r="R90" i="50"/>
  <c r="S90" i="50" s="1"/>
  <c r="Q91" i="50"/>
  <c r="J85" i="50"/>
  <c r="J84" i="50" s="1"/>
  <c r="D85" i="50"/>
  <c r="D84" i="50" s="1"/>
  <c r="D83" i="50" s="1"/>
  <c r="L85" i="50"/>
  <c r="L84" i="50" s="1"/>
  <c r="G9" i="50"/>
  <c r="G8" i="50" s="1"/>
  <c r="K9" i="50"/>
  <c r="K8" i="50" s="1"/>
  <c r="J78" i="50"/>
  <c r="F92" i="50"/>
  <c r="H55" i="50"/>
  <c r="H21" i="50"/>
  <c r="G31" i="50"/>
  <c r="R55" i="50"/>
  <c r="S55" i="50" s="1"/>
  <c r="J55" i="50"/>
  <c r="D55" i="50"/>
  <c r="L55" i="50"/>
  <c r="H107" i="50"/>
  <c r="I9" i="50"/>
  <c r="E9" i="50"/>
  <c r="E8" i="50" s="1"/>
  <c r="H78" i="50"/>
  <c r="Q102" i="50"/>
  <c r="C107" i="50"/>
  <c r="Q107" i="50" s="1"/>
  <c r="F107" i="50"/>
  <c r="J107" i="50"/>
  <c r="C40" i="50"/>
  <c r="H45" i="50"/>
  <c r="M55" i="50"/>
  <c r="R78" i="50"/>
  <c r="S78" i="50" s="1"/>
  <c r="E78" i="50"/>
  <c r="M78" i="50"/>
  <c r="G96" i="50"/>
  <c r="K99" i="50"/>
  <c r="G99" i="50"/>
  <c r="C104" i="50"/>
  <c r="Q104" i="50" s="1"/>
  <c r="Q105" i="50"/>
  <c r="Q101" i="50"/>
  <c r="C99" i="50"/>
  <c r="Q99" i="50" s="1"/>
  <c r="C96" i="50"/>
  <c r="Q96" i="50" s="1"/>
  <c r="P98" i="50"/>
  <c r="Q97" i="50"/>
  <c r="L44" i="50"/>
  <c r="K89" i="50"/>
  <c r="G21" i="50"/>
  <c r="K21" i="50"/>
  <c r="K7" i="50" s="1"/>
  <c r="K6" i="50" s="1"/>
  <c r="R31" i="50"/>
  <c r="S31" i="50" s="1"/>
  <c r="E31" i="50"/>
  <c r="E7" i="50" s="1"/>
  <c r="E6" i="50" s="1"/>
  <c r="M31" i="50"/>
  <c r="E45" i="50"/>
  <c r="E44" i="50" s="1"/>
  <c r="E39" i="50" s="1"/>
  <c r="M45" i="50"/>
  <c r="R85" i="50"/>
  <c r="E96" i="50"/>
  <c r="I96" i="50"/>
  <c r="M96" i="50"/>
  <c r="E99" i="50"/>
  <c r="I99" i="50"/>
  <c r="M99" i="50"/>
  <c r="J104" i="50"/>
  <c r="Q106" i="50"/>
  <c r="M21" i="50"/>
  <c r="C31" i="50"/>
  <c r="S32" i="50"/>
  <c r="J31" i="50"/>
  <c r="D41" i="50"/>
  <c r="H41" i="50"/>
  <c r="H40" i="50" s="1"/>
  <c r="L41" i="50"/>
  <c r="L40" i="50" s="1"/>
  <c r="G78" i="50"/>
  <c r="K78" i="50"/>
  <c r="F96" i="50"/>
  <c r="R96" i="50"/>
  <c r="S96" i="50" s="1"/>
  <c r="F99" i="50"/>
  <c r="J99" i="50"/>
  <c r="R99" i="50"/>
  <c r="S99" i="50" s="1"/>
  <c r="D104" i="50"/>
  <c r="H104" i="50"/>
  <c r="L104" i="50"/>
  <c r="R107" i="50"/>
  <c r="S107" i="50" s="1"/>
  <c r="P109" i="50"/>
  <c r="M7" i="50"/>
  <c r="M6" i="50" s="1"/>
  <c r="D9" i="50"/>
  <c r="D8" i="50" s="1"/>
  <c r="H9" i="50"/>
  <c r="H8" i="50" s="1"/>
  <c r="L9" i="50"/>
  <c r="L8" i="50" s="1"/>
  <c r="J9" i="50"/>
  <c r="J8" i="50" s="1"/>
  <c r="D21" i="50"/>
  <c r="L21" i="50"/>
  <c r="D31" i="50"/>
  <c r="H31" i="50"/>
  <c r="L31" i="50"/>
  <c r="J45" i="50"/>
  <c r="C55" i="50"/>
  <c r="F55" i="50" s="1"/>
  <c r="G55" i="50"/>
  <c r="G44" i="50" s="1"/>
  <c r="G39" i="50" s="1"/>
  <c r="F90" i="50"/>
  <c r="D96" i="50"/>
  <c r="H96" i="50"/>
  <c r="L96" i="50"/>
  <c r="D99" i="50"/>
  <c r="H99" i="50"/>
  <c r="L99" i="50"/>
  <c r="C9" i="50"/>
  <c r="C8" i="50" s="1"/>
  <c r="F9" i="50"/>
  <c r="J21" i="50"/>
  <c r="P23" i="50"/>
  <c r="C21" i="50"/>
  <c r="S24" i="50"/>
  <c r="R21" i="50"/>
  <c r="S21" i="50" s="1"/>
  <c r="G37" i="50"/>
  <c r="Q82" i="18" s="1"/>
  <c r="K55" i="50"/>
  <c r="F85" i="50"/>
  <c r="Q92" i="50"/>
  <c r="R41" i="50"/>
  <c r="C45" i="50"/>
  <c r="K45" i="50"/>
  <c r="D45" i="50"/>
  <c r="D44" i="50" s="1"/>
  <c r="R45" i="50"/>
  <c r="F104" i="50"/>
  <c r="R104" i="50"/>
  <c r="S104" i="50" s="1"/>
  <c r="I79" i="50"/>
  <c r="I82" i="50"/>
  <c r="P87" i="50"/>
  <c r="P93" i="50"/>
  <c r="S100" i="50"/>
  <c r="P103" i="50"/>
  <c r="S108" i="50"/>
  <c r="F78" i="50"/>
  <c r="H88" i="50"/>
  <c r="Q93" i="50"/>
  <c r="P100" i="50"/>
  <c r="P108" i="50"/>
  <c r="C78" i="50"/>
  <c r="J21" i="48"/>
  <c r="K21" i="48"/>
  <c r="D21" i="48"/>
  <c r="E21" i="48"/>
  <c r="G21" i="48"/>
  <c r="H21" i="48"/>
  <c r="L21" i="48"/>
  <c r="M21" i="48"/>
  <c r="C21" i="48"/>
  <c r="K107" i="49"/>
  <c r="J107" i="49"/>
  <c r="E107" i="49"/>
  <c r="L104" i="49"/>
  <c r="M104" i="49"/>
  <c r="K104" i="49"/>
  <c r="H104" i="49"/>
  <c r="F104" i="49"/>
  <c r="E104" i="49"/>
  <c r="D104" i="49"/>
  <c r="J99" i="49"/>
  <c r="I99" i="49"/>
  <c r="E99" i="49"/>
  <c r="D99" i="49"/>
  <c r="M96" i="49"/>
  <c r="K96" i="49"/>
  <c r="J96" i="49"/>
  <c r="I96" i="49"/>
  <c r="G96" i="49"/>
  <c r="F96" i="49"/>
  <c r="E96" i="49"/>
  <c r="M92" i="49"/>
  <c r="I92" i="49"/>
  <c r="H92" i="49"/>
  <c r="G92" i="49"/>
  <c r="E92" i="49"/>
  <c r="C92" i="49"/>
  <c r="L92" i="49"/>
  <c r="K92" i="49"/>
  <c r="J92" i="49"/>
  <c r="D92" i="49"/>
  <c r="M90" i="49"/>
  <c r="L90" i="49"/>
  <c r="J90" i="49"/>
  <c r="I90" i="49"/>
  <c r="H90" i="49"/>
  <c r="G90" i="49"/>
  <c r="E90" i="49"/>
  <c r="D90" i="49"/>
  <c r="C90" i="49"/>
  <c r="K90" i="49"/>
  <c r="F90" i="49"/>
  <c r="M85" i="49"/>
  <c r="M84" i="49" s="1"/>
  <c r="L85" i="49"/>
  <c r="L84" i="49" s="1"/>
  <c r="K85" i="49"/>
  <c r="K84" i="49" s="1"/>
  <c r="E85" i="49"/>
  <c r="E84" i="49" s="1"/>
  <c r="E83" i="49" s="1"/>
  <c r="C85" i="49"/>
  <c r="G85" i="49"/>
  <c r="G84" i="49" s="1"/>
  <c r="G83" i="49" s="1"/>
  <c r="D85" i="49"/>
  <c r="D84" i="49" s="1"/>
  <c r="D83" i="49" s="1"/>
  <c r="E78" i="49"/>
  <c r="J78" i="49"/>
  <c r="D78" i="49"/>
  <c r="K78" i="49"/>
  <c r="G55" i="49"/>
  <c r="C55" i="49"/>
  <c r="E55" i="49"/>
  <c r="J45" i="49"/>
  <c r="H41" i="49"/>
  <c r="H40" i="49" s="1"/>
  <c r="G41" i="49"/>
  <c r="G40" i="49" s="1"/>
  <c r="E41" i="49"/>
  <c r="E40" i="49" s="1"/>
  <c r="C41" i="49"/>
  <c r="L41" i="49"/>
  <c r="L40" i="49" s="1"/>
  <c r="J41" i="49"/>
  <c r="J40" i="49" s="1"/>
  <c r="L21" i="49"/>
  <c r="K21" i="49"/>
  <c r="J21" i="49"/>
  <c r="H9" i="49"/>
  <c r="H8" i="49" s="1"/>
  <c r="F9" i="49"/>
  <c r="I78" i="50" l="1"/>
  <c r="O90" i="49"/>
  <c r="N90" i="49"/>
  <c r="J89" i="50"/>
  <c r="N107" i="50"/>
  <c r="O107" i="50"/>
  <c r="O85" i="50"/>
  <c r="N85" i="50"/>
  <c r="N104" i="50"/>
  <c r="O104" i="50"/>
  <c r="N99" i="50"/>
  <c r="O99" i="50"/>
  <c r="N92" i="50"/>
  <c r="O92" i="50"/>
  <c r="N90" i="50"/>
  <c r="O90" i="50"/>
  <c r="H7" i="50"/>
  <c r="H6" i="50" s="1"/>
  <c r="N96" i="50"/>
  <c r="O96" i="50"/>
  <c r="N78" i="50"/>
  <c r="O78" i="50"/>
  <c r="O55" i="50"/>
  <c r="N55" i="50"/>
  <c r="G7" i="50"/>
  <c r="G6" i="50" s="1"/>
  <c r="G5" i="50" s="1"/>
  <c r="O96" i="49"/>
  <c r="N96" i="49"/>
  <c r="N104" i="49"/>
  <c r="O104" i="49"/>
  <c r="I37" i="50"/>
  <c r="N9" i="50"/>
  <c r="O9" i="50"/>
  <c r="F41" i="50"/>
  <c r="F110" i="51"/>
  <c r="O5" i="51"/>
  <c r="N5" i="51"/>
  <c r="C84" i="50"/>
  <c r="L39" i="50"/>
  <c r="G89" i="50"/>
  <c r="E89" i="50"/>
  <c r="H44" i="50"/>
  <c r="K44" i="50"/>
  <c r="K39" i="50" s="1"/>
  <c r="D7" i="50"/>
  <c r="D6" i="50" s="1"/>
  <c r="D40" i="50"/>
  <c r="D39" i="50" s="1"/>
  <c r="D5" i="50" s="1"/>
  <c r="J44" i="50"/>
  <c r="J39" i="50" s="1"/>
  <c r="C89" i="50"/>
  <c r="Q89" i="50" s="1"/>
  <c r="I89" i="50"/>
  <c r="M44" i="50"/>
  <c r="M39" i="50" s="1"/>
  <c r="E5" i="50"/>
  <c r="E110" i="50" s="1"/>
  <c r="D89" i="50"/>
  <c r="H89" i="50"/>
  <c r="M89" i="50"/>
  <c r="L89" i="50"/>
  <c r="F89" i="50"/>
  <c r="F31" i="50"/>
  <c r="J7" i="50"/>
  <c r="J6" i="50" s="1"/>
  <c r="S85" i="50"/>
  <c r="R84" i="50"/>
  <c r="L7" i="50"/>
  <c r="L6" i="50" s="1"/>
  <c r="H39" i="50"/>
  <c r="R89" i="50"/>
  <c r="S89" i="50" s="1"/>
  <c r="R44" i="50"/>
  <c r="S44" i="50" s="1"/>
  <c r="S45" i="50"/>
  <c r="I85" i="50"/>
  <c r="C83" i="50"/>
  <c r="F84" i="50"/>
  <c r="I55" i="50"/>
  <c r="J88" i="50"/>
  <c r="N88" i="50" s="1"/>
  <c r="H83" i="50"/>
  <c r="H5" i="50" s="1"/>
  <c r="C44" i="50"/>
  <c r="F45" i="50"/>
  <c r="F40" i="50"/>
  <c r="I88" i="50"/>
  <c r="S41" i="50"/>
  <c r="R40" i="50"/>
  <c r="I41" i="50"/>
  <c r="F21" i="50"/>
  <c r="F8" i="50"/>
  <c r="C7" i="50"/>
  <c r="C6" i="50" s="1"/>
  <c r="G107" i="49"/>
  <c r="D107" i="49"/>
  <c r="L107" i="49"/>
  <c r="K99" i="49"/>
  <c r="K89" i="49" s="1"/>
  <c r="K83" i="49"/>
  <c r="L83" i="49"/>
  <c r="M83" i="49"/>
  <c r="L9" i="49"/>
  <c r="L8" i="49" s="1"/>
  <c r="J31" i="49"/>
  <c r="H55" i="49"/>
  <c r="H96" i="49"/>
  <c r="J55" i="49"/>
  <c r="J44" i="49" s="1"/>
  <c r="J39" i="49" s="1"/>
  <c r="G104" i="49"/>
  <c r="F107" i="49"/>
  <c r="D41" i="49"/>
  <c r="D40" i="49" s="1"/>
  <c r="K31" i="49"/>
  <c r="M31" i="49"/>
  <c r="L45" i="49"/>
  <c r="K55" i="49"/>
  <c r="C78" i="49"/>
  <c r="C99" i="49"/>
  <c r="L96" i="49"/>
  <c r="H99" i="49"/>
  <c r="I104" i="49"/>
  <c r="C107" i="49"/>
  <c r="H107" i="49"/>
  <c r="M45" i="49"/>
  <c r="C21" i="49"/>
  <c r="M21" i="49"/>
  <c r="M55" i="49"/>
  <c r="D21" i="49"/>
  <c r="G21" i="49"/>
  <c r="D31" i="49"/>
  <c r="L31" i="49"/>
  <c r="H78" i="49"/>
  <c r="J104" i="49"/>
  <c r="D9" i="49"/>
  <c r="D8" i="49" s="1"/>
  <c r="E21" i="49"/>
  <c r="E31" i="49"/>
  <c r="G99" i="49"/>
  <c r="E9" i="49"/>
  <c r="E8" i="49" s="1"/>
  <c r="D55" i="49"/>
  <c r="F55" i="49" s="1"/>
  <c r="H85" i="49"/>
  <c r="H84" i="49" s="1"/>
  <c r="H83" i="49" s="1"/>
  <c r="L99" i="49"/>
  <c r="I107" i="49"/>
  <c r="M9" i="49"/>
  <c r="M8" i="49" s="1"/>
  <c r="I9" i="49"/>
  <c r="G31" i="49"/>
  <c r="E45" i="49"/>
  <c r="E44" i="49" s="1"/>
  <c r="E39" i="49" s="1"/>
  <c r="D96" i="49"/>
  <c r="M99" i="49"/>
  <c r="M107" i="49"/>
  <c r="G9" i="49"/>
  <c r="G8" i="49" s="1"/>
  <c r="J9" i="49"/>
  <c r="J8" i="49" s="1"/>
  <c r="H21" i="49"/>
  <c r="H31" i="49"/>
  <c r="G45" i="49"/>
  <c r="G44" i="49" s="1"/>
  <c r="G39" i="49" s="1"/>
  <c r="L55" i="49"/>
  <c r="L44" i="49" s="1"/>
  <c r="L39" i="49" s="1"/>
  <c r="F78" i="49"/>
  <c r="L78" i="49"/>
  <c r="K9" i="49"/>
  <c r="K8" i="49" s="1"/>
  <c r="M41" i="49"/>
  <c r="M40" i="49" s="1"/>
  <c r="H45" i="49"/>
  <c r="K45" i="49"/>
  <c r="M78" i="49"/>
  <c r="F21" i="48"/>
  <c r="F85" i="49"/>
  <c r="C84" i="49"/>
  <c r="F41" i="49"/>
  <c r="C40" i="49"/>
  <c r="E89" i="49"/>
  <c r="C45" i="49"/>
  <c r="D45" i="49"/>
  <c r="G78" i="49"/>
  <c r="C96" i="49"/>
  <c r="K41" i="49"/>
  <c r="K40" i="49" s="1"/>
  <c r="J85" i="49"/>
  <c r="J84" i="49" s="1"/>
  <c r="J83" i="49" s="1"/>
  <c r="C104" i="49"/>
  <c r="C31" i="49"/>
  <c r="F99" i="49"/>
  <c r="C9" i="49"/>
  <c r="C8" i="49" s="1"/>
  <c r="F92" i="49"/>
  <c r="G77" i="37"/>
  <c r="I77" i="37" s="1"/>
  <c r="G78" i="38"/>
  <c r="I78" i="38" s="1"/>
  <c r="G78" i="39"/>
  <c r="I78" i="39" s="1"/>
  <c r="G78" i="40"/>
  <c r="I78" i="40" s="1"/>
  <c r="G78" i="41"/>
  <c r="I78" i="41" s="1"/>
  <c r="G78" i="42"/>
  <c r="I78" i="42" s="1"/>
  <c r="G78" i="45"/>
  <c r="I78" i="45" s="1"/>
  <c r="G78" i="46"/>
  <c r="I78" i="46" s="1"/>
  <c r="G37" i="47"/>
  <c r="I37" i="47" s="1"/>
  <c r="G37" i="46"/>
  <c r="I37" i="46" s="1"/>
  <c r="G37" i="45"/>
  <c r="I37" i="45" s="1"/>
  <c r="G37" i="42"/>
  <c r="I37" i="42" s="1"/>
  <c r="G37" i="41"/>
  <c r="I37" i="41" s="1"/>
  <c r="G37" i="40"/>
  <c r="I37" i="40" s="1"/>
  <c r="G37" i="39"/>
  <c r="I37" i="39" s="1"/>
  <c r="G37" i="38"/>
  <c r="I37" i="38" s="1"/>
  <c r="I37" i="37"/>
  <c r="G37" i="37"/>
  <c r="J7" i="49" l="1"/>
  <c r="J6" i="49" s="1"/>
  <c r="J5" i="49" s="1"/>
  <c r="E7" i="49"/>
  <c r="E6" i="49" s="1"/>
  <c r="N55" i="49"/>
  <c r="O55" i="49"/>
  <c r="O31" i="50"/>
  <c r="N31" i="50"/>
  <c r="N99" i="49"/>
  <c r="O99" i="49"/>
  <c r="G89" i="49"/>
  <c r="F21" i="49"/>
  <c r="I21" i="49" s="1"/>
  <c r="N84" i="50"/>
  <c r="O84" i="50"/>
  <c r="N40" i="50"/>
  <c r="O40" i="50"/>
  <c r="N89" i="50"/>
  <c r="O89" i="50"/>
  <c r="N41" i="49"/>
  <c r="O41" i="49"/>
  <c r="N45" i="50"/>
  <c r="O45" i="50"/>
  <c r="O9" i="49"/>
  <c r="N9" i="49"/>
  <c r="H7" i="49"/>
  <c r="H6" i="49" s="1"/>
  <c r="N92" i="49"/>
  <c r="O92" i="49"/>
  <c r="O78" i="49"/>
  <c r="N78" i="49"/>
  <c r="N85" i="49"/>
  <c r="O85" i="49"/>
  <c r="M7" i="49"/>
  <c r="M6" i="49" s="1"/>
  <c r="N8" i="50"/>
  <c r="O8" i="50"/>
  <c r="N21" i="50"/>
  <c r="O21" i="50"/>
  <c r="N41" i="50"/>
  <c r="O41" i="50"/>
  <c r="I21" i="48"/>
  <c r="N21" i="48"/>
  <c r="O21" i="48"/>
  <c r="N107" i="49"/>
  <c r="O107" i="49"/>
  <c r="T77" i="52"/>
  <c r="T78" i="52"/>
  <c r="O110" i="51"/>
  <c r="N110" i="51"/>
  <c r="G110" i="50"/>
  <c r="U78" i="18" s="1"/>
  <c r="I31" i="50"/>
  <c r="D110" i="50"/>
  <c r="R77" i="18" s="1"/>
  <c r="H110" i="50"/>
  <c r="V78" i="18" s="1"/>
  <c r="R78" i="18"/>
  <c r="R81" i="18" s="1"/>
  <c r="S77" i="18"/>
  <c r="S78" i="18"/>
  <c r="S84" i="50"/>
  <c r="R83" i="50"/>
  <c r="S83" i="50" s="1"/>
  <c r="I89" i="49"/>
  <c r="J89" i="49"/>
  <c r="S40" i="50"/>
  <c r="R39" i="50"/>
  <c r="S39" i="50" s="1"/>
  <c r="I45" i="50"/>
  <c r="I8" i="50"/>
  <c r="F7" i="50"/>
  <c r="C39" i="50"/>
  <c r="F44" i="50"/>
  <c r="J83" i="50"/>
  <c r="J5" i="50" s="1"/>
  <c r="J110" i="50" s="1"/>
  <c r="K88" i="50"/>
  <c r="O88" i="50" s="1"/>
  <c r="I21" i="50"/>
  <c r="I40" i="50"/>
  <c r="F83" i="50"/>
  <c r="I84" i="50"/>
  <c r="I83" i="50" s="1"/>
  <c r="M89" i="49"/>
  <c r="D89" i="49"/>
  <c r="H89" i="49"/>
  <c r="L89" i="49"/>
  <c r="M44" i="49"/>
  <c r="M39" i="49" s="1"/>
  <c r="K44" i="49"/>
  <c r="K39" i="49" s="1"/>
  <c r="H44" i="49"/>
  <c r="H39" i="49" s="1"/>
  <c r="D44" i="49"/>
  <c r="D39" i="49" s="1"/>
  <c r="G7" i="49"/>
  <c r="G6" i="49" s="1"/>
  <c r="G5" i="49" s="1"/>
  <c r="G110" i="49" s="1"/>
  <c r="D7" i="49"/>
  <c r="D6" i="49" s="1"/>
  <c r="K7" i="49"/>
  <c r="K6" i="49" s="1"/>
  <c r="L7" i="49"/>
  <c r="L6" i="49" s="1"/>
  <c r="L5" i="49" s="1"/>
  <c r="I55" i="49"/>
  <c r="F31" i="49"/>
  <c r="F84" i="49"/>
  <c r="C83" i="49"/>
  <c r="C44" i="49"/>
  <c r="C39" i="49" s="1"/>
  <c r="F45" i="49"/>
  <c r="F89" i="49"/>
  <c r="F8" i="49"/>
  <c r="C7" i="49"/>
  <c r="C6" i="49" s="1"/>
  <c r="E5" i="49"/>
  <c r="E110" i="49" s="1"/>
  <c r="I41" i="49"/>
  <c r="I78" i="49"/>
  <c r="I85" i="49"/>
  <c r="C89" i="49"/>
  <c r="F40" i="49"/>
  <c r="F79" i="47"/>
  <c r="F82" i="47"/>
  <c r="I82" i="47" s="1"/>
  <c r="L107" i="48"/>
  <c r="G107" i="48"/>
  <c r="F104" i="48"/>
  <c r="J99" i="48"/>
  <c r="D96" i="48"/>
  <c r="M96" i="48"/>
  <c r="K96" i="48"/>
  <c r="J96" i="48"/>
  <c r="I96" i="48"/>
  <c r="E96" i="48"/>
  <c r="G96" i="48"/>
  <c r="M92" i="48"/>
  <c r="L92" i="48"/>
  <c r="K92" i="48"/>
  <c r="J92" i="48"/>
  <c r="I92" i="48"/>
  <c r="H92" i="48"/>
  <c r="G92" i="48"/>
  <c r="E92" i="48"/>
  <c r="D92" i="48"/>
  <c r="M90" i="48"/>
  <c r="L90" i="48"/>
  <c r="K90" i="48"/>
  <c r="J90" i="48"/>
  <c r="I90" i="48"/>
  <c r="H90" i="48"/>
  <c r="G90" i="48"/>
  <c r="F90" i="48"/>
  <c r="E90" i="48"/>
  <c r="D90" i="48"/>
  <c r="D85" i="48"/>
  <c r="D84" i="48" s="1"/>
  <c r="D83" i="48" s="1"/>
  <c r="H85" i="48"/>
  <c r="H84" i="48" s="1"/>
  <c r="H83" i="48" s="1"/>
  <c r="G85" i="48"/>
  <c r="G84" i="48" s="1"/>
  <c r="G83" i="48" s="1"/>
  <c r="E85" i="48"/>
  <c r="E84" i="48" s="1"/>
  <c r="E83" i="48" s="1"/>
  <c r="L85" i="48"/>
  <c r="L84" i="48" s="1"/>
  <c r="L83" i="48" s="1"/>
  <c r="E78" i="48"/>
  <c r="M78" i="48"/>
  <c r="H78" i="48"/>
  <c r="D78" i="48"/>
  <c r="J78" i="48"/>
  <c r="M55" i="48"/>
  <c r="H45" i="48"/>
  <c r="L41" i="48"/>
  <c r="L40" i="48" s="1"/>
  <c r="H41" i="48"/>
  <c r="H40" i="48" s="1"/>
  <c r="D41" i="48"/>
  <c r="D40" i="48" s="1"/>
  <c r="M9" i="48"/>
  <c r="M8" i="48" s="1"/>
  <c r="D9" i="48"/>
  <c r="D8" i="48" s="1"/>
  <c r="I6" i="48"/>
  <c r="M104" i="47"/>
  <c r="I104" i="47"/>
  <c r="E104" i="47"/>
  <c r="G99" i="47"/>
  <c r="J96" i="47"/>
  <c r="M92" i="47"/>
  <c r="L92" i="47"/>
  <c r="K92" i="47"/>
  <c r="J92" i="47"/>
  <c r="I92" i="47"/>
  <c r="H92" i="47"/>
  <c r="G92" i="47"/>
  <c r="E92" i="47"/>
  <c r="D92" i="47"/>
  <c r="M90" i="47"/>
  <c r="L90" i="47"/>
  <c r="J90" i="47"/>
  <c r="I90" i="47"/>
  <c r="H90" i="47"/>
  <c r="G90" i="47"/>
  <c r="E90" i="47"/>
  <c r="D90" i="47"/>
  <c r="F88" i="47"/>
  <c r="M85" i="47"/>
  <c r="M84" i="47" s="1"/>
  <c r="M83" i="47" s="1"/>
  <c r="E85" i="47"/>
  <c r="E84" i="47" s="1"/>
  <c r="E83" i="47" s="1"/>
  <c r="K21" i="47"/>
  <c r="I6" i="47"/>
  <c r="C77" i="46"/>
  <c r="N69" i="38"/>
  <c r="O69" i="38"/>
  <c r="N70" i="38"/>
  <c r="O70" i="38"/>
  <c r="N71" i="38"/>
  <c r="O71" i="38"/>
  <c r="N72" i="38"/>
  <c r="O72" i="38"/>
  <c r="H5" i="49" l="1"/>
  <c r="H110" i="49" s="1"/>
  <c r="M5" i="49"/>
  <c r="N89" i="49"/>
  <c r="O89" i="49"/>
  <c r="N40" i="49"/>
  <c r="O40" i="49"/>
  <c r="N31" i="49"/>
  <c r="O31" i="49"/>
  <c r="N21" i="49"/>
  <c r="O21" i="49"/>
  <c r="F39" i="50"/>
  <c r="N44" i="50"/>
  <c r="O44" i="50"/>
  <c r="P78" i="50"/>
  <c r="M110" i="49"/>
  <c r="N79" i="47"/>
  <c r="O79" i="47"/>
  <c r="N45" i="49"/>
  <c r="O45" i="49"/>
  <c r="O7" i="50"/>
  <c r="N7" i="50"/>
  <c r="U77" i="18"/>
  <c r="N104" i="48"/>
  <c r="O104" i="48"/>
  <c r="I88" i="47"/>
  <c r="O88" i="47"/>
  <c r="N88" i="47"/>
  <c r="N90" i="48"/>
  <c r="O90" i="48"/>
  <c r="O84" i="49"/>
  <c r="N84" i="49"/>
  <c r="N83" i="50"/>
  <c r="O83" i="50"/>
  <c r="O82" i="47"/>
  <c r="N82" i="47"/>
  <c r="N8" i="49"/>
  <c r="O8" i="49"/>
  <c r="V77" i="18"/>
  <c r="X77" i="18"/>
  <c r="X78" i="18"/>
  <c r="J110" i="49"/>
  <c r="D5" i="49"/>
  <c r="D110" i="49" s="1"/>
  <c r="I7" i="50"/>
  <c r="I6" i="50" s="1"/>
  <c r="F6" i="50"/>
  <c r="L88" i="50"/>
  <c r="K83" i="50"/>
  <c r="K5" i="50" s="1"/>
  <c r="K110" i="50" s="1"/>
  <c r="C5" i="50"/>
  <c r="C110" i="50" s="1"/>
  <c r="I44" i="50"/>
  <c r="I39" i="50" s="1"/>
  <c r="L110" i="49"/>
  <c r="K5" i="49"/>
  <c r="K110" i="49" s="1"/>
  <c r="I40" i="49"/>
  <c r="I31" i="49"/>
  <c r="C5" i="49"/>
  <c r="C110" i="49" s="1"/>
  <c r="F7" i="49"/>
  <c r="I8" i="49"/>
  <c r="I45" i="49"/>
  <c r="F44" i="49"/>
  <c r="I84" i="49"/>
  <c r="I83" i="49" s="1"/>
  <c r="F83" i="49"/>
  <c r="H96" i="48"/>
  <c r="L78" i="48"/>
  <c r="I9" i="48"/>
  <c r="K78" i="48"/>
  <c r="J85" i="48"/>
  <c r="J84" i="48" s="1"/>
  <c r="J83" i="48" s="1"/>
  <c r="E9" i="48"/>
  <c r="E8" i="48" s="1"/>
  <c r="E55" i="48"/>
  <c r="G104" i="48"/>
  <c r="H9" i="48"/>
  <c r="H8" i="48" s="1"/>
  <c r="I78" i="48"/>
  <c r="M85" i="48"/>
  <c r="M84" i="48" s="1"/>
  <c r="M83" i="48" s="1"/>
  <c r="C96" i="48"/>
  <c r="L96" i="48"/>
  <c r="J9" i="48"/>
  <c r="J8" i="48" s="1"/>
  <c r="J31" i="48"/>
  <c r="J104" i="48"/>
  <c r="H107" i="48"/>
  <c r="K104" i="48"/>
  <c r="G79" i="47"/>
  <c r="G78" i="47" s="1"/>
  <c r="E104" i="48"/>
  <c r="I104" i="48"/>
  <c r="M104" i="48"/>
  <c r="D104" i="48"/>
  <c r="H104" i="48"/>
  <c r="L104" i="48"/>
  <c r="L89" i="48" s="1"/>
  <c r="G9" i="48"/>
  <c r="G8" i="48" s="1"/>
  <c r="K9" i="48"/>
  <c r="K8" i="48" s="1"/>
  <c r="L9" i="48"/>
  <c r="L8" i="48" s="1"/>
  <c r="E31" i="48"/>
  <c r="M31" i="48"/>
  <c r="M7" i="48" s="1"/>
  <c r="M6" i="48" s="1"/>
  <c r="G41" i="48"/>
  <c r="G40" i="48" s="1"/>
  <c r="D55" i="48"/>
  <c r="H55" i="48"/>
  <c r="H44" i="48" s="1"/>
  <c r="H39" i="48" s="1"/>
  <c r="L55" i="48"/>
  <c r="K85" i="48"/>
  <c r="K84" i="48" s="1"/>
  <c r="K83" i="48" s="1"/>
  <c r="F96" i="48"/>
  <c r="D107" i="48"/>
  <c r="D31" i="48"/>
  <c r="D7" i="48" s="1"/>
  <c r="D6" i="48" s="1"/>
  <c r="H31" i="48"/>
  <c r="L31" i="48"/>
  <c r="J41" i="48"/>
  <c r="J40" i="48" s="1"/>
  <c r="D45" i="48"/>
  <c r="L45" i="48"/>
  <c r="C55" i="48"/>
  <c r="G55" i="48"/>
  <c r="K55" i="48"/>
  <c r="G99" i="48"/>
  <c r="C104" i="48"/>
  <c r="E107" i="48"/>
  <c r="I107" i="48"/>
  <c r="M107" i="48"/>
  <c r="G31" i="48"/>
  <c r="E41" i="48"/>
  <c r="E40" i="48" s="1"/>
  <c r="M41" i="48"/>
  <c r="M40" i="48" s="1"/>
  <c r="J55" i="48"/>
  <c r="F78" i="48"/>
  <c r="C90" i="48"/>
  <c r="F92" i="48"/>
  <c r="J107" i="48"/>
  <c r="K107" i="48"/>
  <c r="C107" i="48"/>
  <c r="E99" i="48"/>
  <c r="I99" i="48"/>
  <c r="M99" i="48"/>
  <c r="D99" i="48"/>
  <c r="H99" i="48"/>
  <c r="L99" i="48"/>
  <c r="C45" i="48"/>
  <c r="G45" i="48"/>
  <c r="K45" i="48"/>
  <c r="C99" i="48"/>
  <c r="K99" i="48"/>
  <c r="F9" i="48"/>
  <c r="C9" i="48"/>
  <c r="C8" i="48" s="1"/>
  <c r="E45" i="48"/>
  <c r="M45" i="48"/>
  <c r="M44" i="48" s="1"/>
  <c r="J45" i="48"/>
  <c r="C85" i="48"/>
  <c r="C31" i="48"/>
  <c r="K31" i="48"/>
  <c r="C41" i="48"/>
  <c r="K41" i="48"/>
  <c r="K40" i="48" s="1"/>
  <c r="F99" i="48"/>
  <c r="F107" i="48"/>
  <c r="C78" i="48"/>
  <c r="C92" i="48"/>
  <c r="G107" i="47"/>
  <c r="K107" i="47"/>
  <c r="D41" i="47"/>
  <c r="D40" i="47" s="1"/>
  <c r="H41" i="47"/>
  <c r="H40" i="47" s="1"/>
  <c r="J107" i="47"/>
  <c r="D78" i="47"/>
  <c r="H78" i="47"/>
  <c r="L78" i="47"/>
  <c r="F90" i="47"/>
  <c r="J9" i="47"/>
  <c r="J8" i="47" s="1"/>
  <c r="G96" i="47"/>
  <c r="K96" i="47"/>
  <c r="D104" i="47"/>
  <c r="H104" i="47"/>
  <c r="L104" i="47"/>
  <c r="D21" i="47"/>
  <c r="H21" i="47"/>
  <c r="L21" i="47"/>
  <c r="J104" i="47"/>
  <c r="E41" i="47"/>
  <c r="E40" i="47" s="1"/>
  <c r="L45" i="47"/>
  <c r="F78" i="47"/>
  <c r="F92" i="47"/>
  <c r="C99" i="47"/>
  <c r="I9" i="47"/>
  <c r="J78" i="47"/>
  <c r="E96" i="47"/>
  <c r="I96" i="47"/>
  <c r="M96" i="47"/>
  <c r="J99" i="47"/>
  <c r="D45" i="47"/>
  <c r="H45" i="47"/>
  <c r="M41" i="47"/>
  <c r="M40" i="47" s="1"/>
  <c r="E9" i="47"/>
  <c r="E8" i="47" s="1"/>
  <c r="M9" i="47"/>
  <c r="M8" i="47" s="1"/>
  <c r="F9" i="47"/>
  <c r="C21" i="47"/>
  <c r="E21" i="47"/>
  <c r="M21" i="47"/>
  <c r="L41" i="47"/>
  <c r="L40" i="47" s="1"/>
  <c r="G85" i="47"/>
  <c r="G84" i="47" s="1"/>
  <c r="G83" i="47" s="1"/>
  <c r="L31" i="47"/>
  <c r="G55" i="47"/>
  <c r="G21" i="47"/>
  <c r="G31" i="47"/>
  <c r="J55" i="47"/>
  <c r="E78" i="47"/>
  <c r="M78" i="47"/>
  <c r="J85" i="47"/>
  <c r="J84" i="47" s="1"/>
  <c r="J83" i="47" s="1"/>
  <c r="K99" i="47"/>
  <c r="E99" i="47"/>
  <c r="I99" i="47"/>
  <c r="M99" i="47"/>
  <c r="G104" i="47"/>
  <c r="K104" i="47"/>
  <c r="E107" i="47"/>
  <c r="I107" i="47"/>
  <c r="M107" i="47"/>
  <c r="M55" i="47"/>
  <c r="G9" i="47"/>
  <c r="G8" i="47" s="1"/>
  <c r="K9" i="47"/>
  <c r="K8" i="47" s="1"/>
  <c r="D9" i="47"/>
  <c r="D8" i="47" s="1"/>
  <c r="H9" i="47"/>
  <c r="H8" i="47" s="1"/>
  <c r="L9" i="47"/>
  <c r="L8" i="47" s="1"/>
  <c r="J31" i="47"/>
  <c r="G41" i="47"/>
  <c r="G40" i="47" s="1"/>
  <c r="G45" i="47"/>
  <c r="K45" i="47"/>
  <c r="K85" i="47"/>
  <c r="K84" i="47" s="1"/>
  <c r="K83" i="47" s="1"/>
  <c r="D96" i="47"/>
  <c r="H96" i="47"/>
  <c r="L96" i="47"/>
  <c r="F104" i="47"/>
  <c r="C107" i="47"/>
  <c r="D107" i="47"/>
  <c r="H107" i="47"/>
  <c r="L107" i="47"/>
  <c r="D31" i="47"/>
  <c r="H31" i="47"/>
  <c r="K55" i="47"/>
  <c r="E55" i="47"/>
  <c r="E31" i="47"/>
  <c r="M31" i="47"/>
  <c r="J41" i="47"/>
  <c r="J40" i="47" s="1"/>
  <c r="J45" i="47"/>
  <c r="D55" i="47"/>
  <c r="H55" i="47"/>
  <c r="L55" i="47"/>
  <c r="K78" i="47"/>
  <c r="D85" i="47"/>
  <c r="D84" i="47" s="1"/>
  <c r="D83" i="47" s="1"/>
  <c r="H85" i="47"/>
  <c r="H84" i="47" s="1"/>
  <c r="H83" i="47" s="1"/>
  <c r="L85" i="47"/>
  <c r="L84" i="47" s="1"/>
  <c r="L83" i="47" s="1"/>
  <c r="F96" i="47"/>
  <c r="C45" i="47"/>
  <c r="C9" i="47"/>
  <c r="C8" i="47" s="1"/>
  <c r="C55" i="47"/>
  <c r="J21" i="47"/>
  <c r="E45" i="47"/>
  <c r="M45" i="47"/>
  <c r="F107" i="47"/>
  <c r="C31" i="47"/>
  <c r="K31" i="47"/>
  <c r="C41" i="47"/>
  <c r="K41" i="47"/>
  <c r="K40" i="47" s="1"/>
  <c r="C85" i="47"/>
  <c r="F99" i="47"/>
  <c r="C92" i="47"/>
  <c r="C78" i="47"/>
  <c r="D99" i="47"/>
  <c r="H99" i="47"/>
  <c r="L99" i="47"/>
  <c r="C90" i="47"/>
  <c r="K90" i="47"/>
  <c r="C96" i="47"/>
  <c r="C104" i="47"/>
  <c r="E44" i="48" l="1"/>
  <c r="I79" i="47"/>
  <c r="I78" i="47" s="1"/>
  <c r="N92" i="47"/>
  <c r="O92" i="47"/>
  <c r="N78" i="48"/>
  <c r="O78" i="48"/>
  <c r="N99" i="48"/>
  <c r="O99" i="48"/>
  <c r="N96" i="48"/>
  <c r="O96" i="48"/>
  <c r="O107" i="48"/>
  <c r="N107" i="48"/>
  <c r="J7" i="48"/>
  <c r="J6" i="48" s="1"/>
  <c r="H44" i="47"/>
  <c r="H39" i="47" s="1"/>
  <c r="N9" i="47"/>
  <c r="O9" i="47"/>
  <c r="N9" i="48"/>
  <c r="O9" i="48"/>
  <c r="N83" i="49"/>
  <c r="O83" i="49"/>
  <c r="N39" i="50"/>
  <c r="O39" i="50"/>
  <c r="F39" i="49"/>
  <c r="N44" i="49"/>
  <c r="O44" i="49"/>
  <c r="D44" i="47"/>
  <c r="D39" i="47" s="1"/>
  <c r="N107" i="47"/>
  <c r="O107" i="47"/>
  <c r="N104" i="47"/>
  <c r="O104" i="47"/>
  <c r="N90" i="47"/>
  <c r="O90" i="47"/>
  <c r="N96" i="47"/>
  <c r="O96" i="47"/>
  <c r="N92" i="48"/>
  <c r="O92" i="48"/>
  <c r="I5" i="50"/>
  <c r="I110" i="50" s="1"/>
  <c r="W77" i="18" s="1"/>
  <c r="J44" i="48"/>
  <c r="J39" i="48" s="1"/>
  <c r="N7" i="49"/>
  <c r="O7" i="49"/>
  <c r="N78" i="47"/>
  <c r="O78" i="47"/>
  <c r="N99" i="47"/>
  <c r="O99" i="47"/>
  <c r="Q77" i="18"/>
  <c r="Q78" i="18"/>
  <c r="Y77" i="18"/>
  <c r="Y78" i="18"/>
  <c r="O6" i="50"/>
  <c r="N6" i="50"/>
  <c r="F5" i="50"/>
  <c r="M88" i="50"/>
  <c r="M83" i="50" s="1"/>
  <c r="M5" i="50" s="1"/>
  <c r="M110" i="50" s="1"/>
  <c r="L83" i="50"/>
  <c r="L5" i="50" s="1"/>
  <c r="L110" i="50" s="1"/>
  <c r="D89" i="48"/>
  <c r="J89" i="48"/>
  <c r="G89" i="48"/>
  <c r="I89" i="48"/>
  <c r="E89" i="48"/>
  <c r="H89" i="48"/>
  <c r="D44" i="48"/>
  <c r="D39" i="48" s="1"/>
  <c r="D5" i="48" s="1"/>
  <c r="L44" i="48"/>
  <c r="L39" i="48" s="1"/>
  <c r="K44" i="48"/>
  <c r="K39" i="48" s="1"/>
  <c r="M39" i="48"/>
  <c r="M5" i="48" s="1"/>
  <c r="L7" i="48"/>
  <c r="L6" i="48" s="1"/>
  <c r="E7" i="48"/>
  <c r="E6" i="48" s="1"/>
  <c r="F6" i="49"/>
  <c r="I7" i="49"/>
  <c r="I6" i="49" s="1"/>
  <c r="I44" i="49"/>
  <c r="I39" i="49" s="1"/>
  <c r="I5" i="49" s="1"/>
  <c r="I110" i="49" s="1"/>
  <c r="E44" i="47"/>
  <c r="E39" i="47" s="1"/>
  <c r="M89" i="48"/>
  <c r="F55" i="48"/>
  <c r="G78" i="48"/>
  <c r="K89" i="48"/>
  <c r="E39" i="48"/>
  <c r="G44" i="48"/>
  <c r="G39" i="48" s="1"/>
  <c r="G7" i="48"/>
  <c r="G6" i="48" s="1"/>
  <c r="K7" i="48"/>
  <c r="K6" i="48" s="1"/>
  <c r="H7" i="48"/>
  <c r="H6" i="48" s="1"/>
  <c r="H5" i="48" s="1"/>
  <c r="F31" i="48"/>
  <c r="C89" i="48"/>
  <c r="C40" i="48"/>
  <c r="F41" i="48"/>
  <c r="F85" i="48"/>
  <c r="C84" i="48"/>
  <c r="F8" i="48"/>
  <c r="C7" i="48"/>
  <c r="C6" i="48" s="1"/>
  <c r="F89" i="48"/>
  <c r="C44" i="48"/>
  <c r="F45" i="48"/>
  <c r="M44" i="47"/>
  <c r="M39" i="47" s="1"/>
  <c r="E89" i="47"/>
  <c r="G89" i="47"/>
  <c r="J89" i="47"/>
  <c r="M7" i="47"/>
  <c r="M6" i="47" s="1"/>
  <c r="J7" i="47"/>
  <c r="J6" i="47" s="1"/>
  <c r="L7" i="47"/>
  <c r="L6" i="47" s="1"/>
  <c r="D89" i="47"/>
  <c r="L44" i="47"/>
  <c r="L39" i="47" s="1"/>
  <c r="G44" i="47"/>
  <c r="G39" i="47" s="1"/>
  <c r="F21" i="47"/>
  <c r="I21" i="47" s="1"/>
  <c r="E7" i="47"/>
  <c r="E6" i="47" s="1"/>
  <c r="E5" i="47" s="1"/>
  <c r="K89" i="47"/>
  <c r="K7" i="47"/>
  <c r="K6" i="47" s="1"/>
  <c r="D7" i="47"/>
  <c r="D6" i="47" s="1"/>
  <c r="M89" i="47"/>
  <c r="I89" i="47"/>
  <c r="G7" i="47"/>
  <c r="G6" i="47" s="1"/>
  <c r="H89" i="47"/>
  <c r="F89" i="47"/>
  <c r="K44" i="47"/>
  <c r="K39" i="47" s="1"/>
  <c r="L89" i="47"/>
  <c r="J44" i="47"/>
  <c r="J39" i="47" s="1"/>
  <c r="H7" i="47"/>
  <c r="H6" i="47" s="1"/>
  <c r="C89" i="47"/>
  <c r="C40" i="47"/>
  <c r="F41" i="47"/>
  <c r="C44" i="47"/>
  <c r="F45" i="47"/>
  <c r="F85" i="47"/>
  <c r="C84" i="47"/>
  <c r="F8" i="47"/>
  <c r="C7" i="47"/>
  <c r="C6" i="47" s="1"/>
  <c r="F31" i="47"/>
  <c r="F55" i="47"/>
  <c r="J5" i="48" l="1"/>
  <c r="J110" i="48" s="1"/>
  <c r="W78" i="18"/>
  <c r="N8" i="48"/>
  <c r="O8" i="48"/>
  <c r="N39" i="49"/>
  <c r="O39" i="49"/>
  <c r="N55" i="47"/>
  <c r="O55" i="47"/>
  <c r="N89" i="47"/>
  <c r="O89" i="47"/>
  <c r="D5" i="47"/>
  <c r="D110" i="47" s="1"/>
  <c r="N85" i="47"/>
  <c r="O85" i="47"/>
  <c r="N41" i="47"/>
  <c r="O41" i="47"/>
  <c r="N85" i="48"/>
  <c r="O85" i="48"/>
  <c r="N31" i="47"/>
  <c r="O31" i="47"/>
  <c r="O41" i="48"/>
  <c r="N41" i="48"/>
  <c r="N45" i="47"/>
  <c r="O45" i="47"/>
  <c r="N31" i="48"/>
  <c r="O31" i="48"/>
  <c r="H5" i="47"/>
  <c r="H110" i="47" s="1"/>
  <c r="N45" i="48"/>
  <c r="O45" i="48"/>
  <c r="O89" i="48"/>
  <c r="N89" i="48"/>
  <c r="N55" i="48"/>
  <c r="O55" i="48"/>
  <c r="N8" i="47"/>
  <c r="O8" i="47"/>
  <c r="N21" i="47"/>
  <c r="O21" i="47"/>
  <c r="Z78" i="18"/>
  <c r="Z77" i="18"/>
  <c r="AA77" i="18"/>
  <c r="AA78" i="18"/>
  <c r="F110" i="50"/>
  <c r="O5" i="50"/>
  <c r="N5" i="50"/>
  <c r="D110" i="48"/>
  <c r="H110" i="48"/>
  <c r="M110" i="48"/>
  <c r="L5" i="48"/>
  <c r="L110" i="48" s="1"/>
  <c r="I55" i="48"/>
  <c r="E5" i="48"/>
  <c r="E110" i="48" s="1"/>
  <c r="F5" i="49"/>
  <c r="N6" i="49"/>
  <c r="O6" i="49"/>
  <c r="G5" i="48"/>
  <c r="G110" i="48" s="1"/>
  <c r="K5" i="48"/>
  <c r="K110" i="48" s="1"/>
  <c r="L5" i="47"/>
  <c r="L110" i="47" s="1"/>
  <c r="I85" i="48"/>
  <c r="I31" i="48"/>
  <c r="I45" i="48"/>
  <c r="I8" i="48"/>
  <c r="F7" i="48"/>
  <c r="I41" i="48"/>
  <c r="F44" i="48"/>
  <c r="F84" i="48"/>
  <c r="C83" i="48"/>
  <c r="C39" i="48"/>
  <c r="F40" i="48"/>
  <c r="E110" i="47"/>
  <c r="K5" i="47"/>
  <c r="K110" i="47" s="1"/>
  <c r="M5" i="47"/>
  <c r="M110" i="47" s="1"/>
  <c r="J5" i="47"/>
  <c r="J110" i="47" s="1"/>
  <c r="G5" i="47"/>
  <c r="G110" i="47" s="1"/>
  <c r="I31" i="47"/>
  <c r="I45" i="47"/>
  <c r="I85" i="47"/>
  <c r="F44" i="47"/>
  <c r="I41" i="47"/>
  <c r="I55" i="47"/>
  <c r="I8" i="47"/>
  <c r="F7" i="47"/>
  <c r="F84" i="47"/>
  <c r="C83" i="47"/>
  <c r="C39" i="47"/>
  <c r="F40" i="47"/>
  <c r="N44" i="47" l="1"/>
  <c r="O44" i="47"/>
  <c r="O40" i="47"/>
  <c r="N40" i="47"/>
  <c r="N84" i="47"/>
  <c r="O84" i="47"/>
  <c r="N40" i="48"/>
  <c r="O40" i="48"/>
  <c r="N7" i="47"/>
  <c r="O7" i="47"/>
  <c r="N84" i="48"/>
  <c r="O84" i="48"/>
  <c r="N44" i="48"/>
  <c r="O44" i="48"/>
  <c r="N7" i="48"/>
  <c r="O7" i="48"/>
  <c r="T77" i="18"/>
  <c r="T78" i="18"/>
  <c r="O110" i="50"/>
  <c r="N110" i="50"/>
  <c r="O5" i="49"/>
  <c r="N5" i="49"/>
  <c r="F110" i="49"/>
  <c r="C5" i="48"/>
  <c r="C110" i="48" s="1"/>
  <c r="I40" i="48"/>
  <c r="F39" i="48"/>
  <c r="F83" i="48"/>
  <c r="I84" i="48"/>
  <c r="I83" i="48" s="1"/>
  <c r="I7" i="48"/>
  <c r="F6" i="48"/>
  <c r="I44" i="48"/>
  <c r="I44" i="47"/>
  <c r="C5" i="47"/>
  <c r="C110" i="47" s="1"/>
  <c r="I40" i="47"/>
  <c r="F39" i="47"/>
  <c r="F83" i="47"/>
  <c r="I84" i="47"/>
  <c r="I83" i="47" s="1"/>
  <c r="I7" i="47"/>
  <c r="F6" i="47"/>
  <c r="N83" i="47" l="1"/>
  <c r="O83" i="47"/>
  <c r="N39" i="47"/>
  <c r="O39" i="47"/>
  <c r="O83" i="48"/>
  <c r="N83" i="48"/>
  <c r="N39" i="48"/>
  <c r="O39" i="48"/>
  <c r="O110" i="49"/>
  <c r="N110" i="49"/>
  <c r="N6" i="48"/>
  <c r="F5" i="48"/>
  <c r="O6" i="48"/>
  <c r="I39" i="48"/>
  <c r="I5" i="48" s="1"/>
  <c r="I110" i="48" s="1"/>
  <c r="I39" i="47"/>
  <c r="I5" i="47" s="1"/>
  <c r="I110" i="47" s="1"/>
  <c r="O6" i="47"/>
  <c r="F5" i="47"/>
  <c r="N6" i="47"/>
  <c r="F110" i="48" l="1"/>
  <c r="O5" i="48"/>
  <c r="N5" i="48"/>
  <c r="F110" i="47"/>
  <c r="O5" i="47"/>
  <c r="N5" i="47"/>
  <c r="O110" i="48" l="1"/>
  <c r="N110" i="48"/>
  <c r="O110" i="47"/>
  <c r="N110" i="47"/>
  <c r="I106" i="46" l="1"/>
  <c r="E106" i="46"/>
  <c r="L106" i="46"/>
  <c r="H106" i="46"/>
  <c r="D106" i="46"/>
  <c r="M103" i="46"/>
  <c r="J103" i="46"/>
  <c r="I103" i="46"/>
  <c r="G103" i="46"/>
  <c r="E103" i="46"/>
  <c r="K103" i="46"/>
  <c r="K95" i="46"/>
  <c r="J95" i="46"/>
  <c r="G95" i="46"/>
  <c r="C95" i="46"/>
  <c r="M91" i="46"/>
  <c r="L91" i="46"/>
  <c r="K91" i="46"/>
  <c r="I91" i="46"/>
  <c r="H91" i="46"/>
  <c r="E91" i="46"/>
  <c r="D91" i="46"/>
  <c r="J91" i="46"/>
  <c r="G91" i="46"/>
  <c r="M89" i="46"/>
  <c r="L89" i="46"/>
  <c r="J89" i="46"/>
  <c r="H89" i="46"/>
  <c r="G89" i="46"/>
  <c r="E89" i="46"/>
  <c r="D89" i="46"/>
  <c r="K89" i="46"/>
  <c r="I89" i="46"/>
  <c r="F87" i="46"/>
  <c r="M84" i="46"/>
  <c r="M83" i="46" s="1"/>
  <c r="M82" i="46" s="1"/>
  <c r="J84" i="46"/>
  <c r="J83" i="46" s="1"/>
  <c r="J82" i="46" s="1"/>
  <c r="H84" i="46"/>
  <c r="H83" i="46" s="1"/>
  <c r="H82" i="46" s="1"/>
  <c r="E84" i="46"/>
  <c r="E83" i="46" s="1"/>
  <c r="E82" i="46" s="1"/>
  <c r="G77" i="46"/>
  <c r="K77" i="46"/>
  <c r="M41" i="46"/>
  <c r="M40" i="46" s="1"/>
  <c r="K41" i="46"/>
  <c r="K40" i="46" s="1"/>
  <c r="G41" i="46"/>
  <c r="G40" i="46" s="1"/>
  <c r="E41" i="46"/>
  <c r="E40" i="46" s="1"/>
  <c r="C41" i="46"/>
  <c r="J41" i="46"/>
  <c r="J40" i="46" s="1"/>
  <c r="H31" i="46"/>
  <c r="G31" i="46"/>
  <c r="P96" i="50" l="1"/>
  <c r="O87" i="46"/>
  <c r="N87" i="46"/>
  <c r="P41" i="50"/>
  <c r="I87" i="46"/>
  <c r="E45" i="46"/>
  <c r="M95" i="46"/>
  <c r="M106" i="46"/>
  <c r="M21" i="46"/>
  <c r="F91" i="46"/>
  <c r="E77" i="46"/>
  <c r="M77" i="46"/>
  <c r="I9" i="46"/>
  <c r="D31" i="46"/>
  <c r="L31" i="46"/>
  <c r="C103" i="46"/>
  <c r="J106" i="46"/>
  <c r="C40" i="46"/>
  <c r="L45" i="46"/>
  <c r="E9" i="46"/>
  <c r="E8" i="46" s="1"/>
  <c r="M9" i="46"/>
  <c r="M8" i="46" s="1"/>
  <c r="E21" i="46"/>
  <c r="H21" i="46"/>
  <c r="L9" i="46"/>
  <c r="L8" i="46" s="1"/>
  <c r="E95" i="46"/>
  <c r="I95" i="46"/>
  <c r="D21" i="46"/>
  <c r="L21" i="46"/>
  <c r="E98" i="46"/>
  <c r="I98" i="46"/>
  <c r="M98" i="46"/>
  <c r="F103" i="46"/>
  <c r="D9" i="46"/>
  <c r="D8" i="46" s="1"/>
  <c r="H9" i="46"/>
  <c r="H8" i="46" s="1"/>
  <c r="G54" i="46"/>
  <c r="E31" i="46"/>
  <c r="M31" i="46"/>
  <c r="D45" i="46"/>
  <c r="H45" i="46"/>
  <c r="J54" i="46"/>
  <c r="J77" i="46"/>
  <c r="C89" i="46"/>
  <c r="F95" i="46"/>
  <c r="F98" i="46"/>
  <c r="J98" i="46"/>
  <c r="D77" i="46"/>
  <c r="H77" i="46"/>
  <c r="L77" i="46"/>
  <c r="D84" i="46"/>
  <c r="D83" i="46" s="1"/>
  <c r="D82" i="46" s="1"/>
  <c r="L84" i="46"/>
  <c r="L83" i="46" s="1"/>
  <c r="L82" i="46" s="1"/>
  <c r="G106" i="46"/>
  <c r="K106" i="46"/>
  <c r="C106" i="46"/>
  <c r="J21" i="46"/>
  <c r="J31" i="46"/>
  <c r="K54" i="46"/>
  <c r="I77" i="46"/>
  <c r="J9" i="46"/>
  <c r="J8" i="46" s="1"/>
  <c r="C21" i="46"/>
  <c r="G21" i="46"/>
  <c r="K21" i="46"/>
  <c r="C31" i="46"/>
  <c r="K31" i="46"/>
  <c r="E54" i="46"/>
  <c r="M54" i="46"/>
  <c r="F89" i="46"/>
  <c r="D98" i="46"/>
  <c r="H98" i="46"/>
  <c r="L98" i="46"/>
  <c r="K45" i="46"/>
  <c r="C54" i="46"/>
  <c r="C9" i="46"/>
  <c r="C8" i="46" s="1"/>
  <c r="G9" i="46"/>
  <c r="G8" i="46" s="1"/>
  <c r="K9" i="46"/>
  <c r="K8" i="46" s="1"/>
  <c r="I6" i="46"/>
  <c r="D41" i="46"/>
  <c r="H41" i="46"/>
  <c r="H40" i="46" s="1"/>
  <c r="L41" i="46"/>
  <c r="L40" i="46" s="1"/>
  <c r="C45" i="46"/>
  <c r="G45" i="46"/>
  <c r="C91" i="46"/>
  <c r="F9" i="46"/>
  <c r="M45" i="46"/>
  <c r="C84" i="46"/>
  <c r="G84" i="46"/>
  <c r="G83" i="46" s="1"/>
  <c r="G82" i="46" s="1"/>
  <c r="K84" i="46"/>
  <c r="K83" i="46" s="1"/>
  <c r="K82" i="46" s="1"/>
  <c r="F106" i="46"/>
  <c r="J45" i="46"/>
  <c r="D54" i="46"/>
  <c r="H54" i="46"/>
  <c r="L54" i="46"/>
  <c r="L44" i="46" s="1"/>
  <c r="D95" i="46"/>
  <c r="H95" i="46"/>
  <c r="L95" i="46"/>
  <c r="C98" i="46"/>
  <c r="G98" i="46"/>
  <c r="K98" i="46"/>
  <c r="D103" i="46"/>
  <c r="H103" i="46"/>
  <c r="L103" i="46"/>
  <c r="F77" i="46"/>
  <c r="E88" i="46" l="1"/>
  <c r="J88" i="46"/>
  <c r="E44" i="46"/>
  <c r="E39" i="46" s="1"/>
  <c r="P99" i="50"/>
  <c r="P55" i="50"/>
  <c r="H44" i="46"/>
  <c r="H39" i="46" s="1"/>
  <c r="N91" i="46"/>
  <c r="O91" i="46"/>
  <c r="P21" i="50"/>
  <c r="P45" i="50"/>
  <c r="N89" i="46"/>
  <c r="O89" i="46"/>
  <c r="N103" i="46"/>
  <c r="O103" i="46"/>
  <c r="O9" i="46"/>
  <c r="N9" i="46"/>
  <c r="P107" i="50"/>
  <c r="N98" i="46"/>
  <c r="O98" i="46"/>
  <c r="N106" i="46"/>
  <c r="O106" i="46"/>
  <c r="N95" i="46"/>
  <c r="O95" i="46"/>
  <c r="P85" i="50"/>
  <c r="P92" i="50"/>
  <c r="N77" i="46"/>
  <c r="O77" i="46"/>
  <c r="P90" i="50"/>
  <c r="P40" i="50"/>
  <c r="P104" i="50"/>
  <c r="P31" i="50"/>
  <c r="I88" i="46"/>
  <c r="E7" i="46"/>
  <c r="E6" i="46" s="1"/>
  <c r="M88" i="46"/>
  <c r="L88" i="46"/>
  <c r="H7" i="46"/>
  <c r="H6" i="46" s="1"/>
  <c r="G88" i="46"/>
  <c r="E5" i="46"/>
  <c r="E109" i="46" s="1"/>
  <c r="G44" i="46"/>
  <c r="G39" i="46" s="1"/>
  <c r="J44" i="46"/>
  <c r="J39" i="46" s="1"/>
  <c r="K44" i="46"/>
  <c r="K39" i="46" s="1"/>
  <c r="D7" i="46"/>
  <c r="D6" i="46" s="1"/>
  <c r="D44" i="46"/>
  <c r="M7" i="46"/>
  <c r="M6" i="46" s="1"/>
  <c r="K7" i="46"/>
  <c r="K6" i="46" s="1"/>
  <c r="J7" i="46"/>
  <c r="J6" i="46" s="1"/>
  <c r="H88" i="46"/>
  <c r="L39" i="46"/>
  <c r="L7" i="46"/>
  <c r="L6" i="46" s="1"/>
  <c r="D88" i="46"/>
  <c r="F54" i="46"/>
  <c r="F88" i="46"/>
  <c r="F31" i="46"/>
  <c r="F8" i="46"/>
  <c r="C7" i="46"/>
  <c r="C6" i="46" s="1"/>
  <c r="F21" i="46"/>
  <c r="K88" i="46"/>
  <c r="C88" i="46"/>
  <c r="G7" i="46"/>
  <c r="G6" i="46" s="1"/>
  <c r="F84" i="46"/>
  <c r="C83" i="46"/>
  <c r="M44" i="46"/>
  <c r="M39" i="46" s="1"/>
  <c r="F45" i="46"/>
  <c r="C44" i="46"/>
  <c r="F41" i="46"/>
  <c r="D40" i="46"/>
  <c r="G5" i="46" l="1"/>
  <c r="N41" i="46"/>
  <c r="O41" i="46"/>
  <c r="N31" i="46"/>
  <c r="O31" i="46"/>
  <c r="N88" i="46"/>
  <c r="O88" i="46"/>
  <c r="P44" i="50"/>
  <c r="N54" i="46"/>
  <c r="O54" i="46"/>
  <c r="N8" i="46"/>
  <c r="O8" i="46"/>
  <c r="N84" i="46"/>
  <c r="O84" i="46"/>
  <c r="O45" i="46"/>
  <c r="N45" i="46"/>
  <c r="P84" i="50"/>
  <c r="P89" i="50"/>
  <c r="O21" i="46"/>
  <c r="N21" i="46"/>
  <c r="M5" i="46"/>
  <c r="M109" i="46" s="1"/>
  <c r="K5" i="46"/>
  <c r="K109" i="46" s="1"/>
  <c r="J5" i="46"/>
  <c r="J109" i="46" s="1"/>
  <c r="H5" i="46"/>
  <c r="H109" i="46" s="1"/>
  <c r="G109" i="46"/>
  <c r="L5" i="46"/>
  <c r="L109" i="46" s="1"/>
  <c r="I45" i="46"/>
  <c r="I84" i="46"/>
  <c r="I31" i="46"/>
  <c r="I54" i="46"/>
  <c r="F44" i="46"/>
  <c r="C39" i="46"/>
  <c r="I21" i="46"/>
  <c r="D39" i="46"/>
  <c r="D5" i="46" s="1"/>
  <c r="D109" i="46" s="1"/>
  <c r="F40" i="46"/>
  <c r="F7" i="46"/>
  <c r="I8" i="46"/>
  <c r="I41" i="46"/>
  <c r="C82" i="46"/>
  <c r="F83" i="46"/>
  <c r="P39" i="50" l="1"/>
  <c r="N83" i="46"/>
  <c r="O83" i="46"/>
  <c r="N7" i="46"/>
  <c r="O7" i="46"/>
  <c r="N44" i="46"/>
  <c r="O44" i="46"/>
  <c r="P83" i="50"/>
  <c r="N40" i="46"/>
  <c r="O40" i="46"/>
  <c r="I83" i="46"/>
  <c r="I82" i="46" s="1"/>
  <c r="F82" i="46"/>
  <c r="I7" i="46"/>
  <c r="F6" i="46"/>
  <c r="C5" i="46"/>
  <c r="C109" i="46" s="1"/>
  <c r="I40" i="46"/>
  <c r="F39" i="46"/>
  <c r="I44" i="46"/>
  <c r="L106" i="45"/>
  <c r="H106" i="45"/>
  <c r="D106" i="45"/>
  <c r="M106" i="45"/>
  <c r="K106" i="45"/>
  <c r="I106" i="45"/>
  <c r="G106" i="45"/>
  <c r="E106" i="45"/>
  <c r="J106" i="45"/>
  <c r="J103" i="45"/>
  <c r="G103" i="45"/>
  <c r="F103" i="45"/>
  <c r="M98" i="45"/>
  <c r="I98" i="45"/>
  <c r="K98" i="45"/>
  <c r="G98" i="45"/>
  <c r="E98" i="45"/>
  <c r="G95" i="45"/>
  <c r="J95" i="45"/>
  <c r="L91" i="45"/>
  <c r="I91" i="45"/>
  <c r="H91" i="45"/>
  <c r="G91" i="45"/>
  <c r="D91" i="45"/>
  <c r="M91" i="45"/>
  <c r="K91" i="45"/>
  <c r="J91" i="45"/>
  <c r="F91" i="45"/>
  <c r="E91" i="45"/>
  <c r="L89" i="45"/>
  <c r="J89" i="45"/>
  <c r="E89" i="45"/>
  <c r="D89" i="45"/>
  <c r="M89" i="45"/>
  <c r="K89" i="45"/>
  <c r="I89" i="45"/>
  <c r="H89" i="45"/>
  <c r="G89" i="45"/>
  <c r="C89" i="45"/>
  <c r="M84" i="45"/>
  <c r="M83" i="45" s="1"/>
  <c r="M82" i="45" s="1"/>
  <c r="J84" i="45"/>
  <c r="J83" i="45" s="1"/>
  <c r="J82" i="45" s="1"/>
  <c r="H84" i="45"/>
  <c r="H83" i="45" s="1"/>
  <c r="H82" i="45" s="1"/>
  <c r="E84" i="45"/>
  <c r="E83" i="45" s="1"/>
  <c r="E82" i="45" s="1"/>
  <c r="M77" i="45"/>
  <c r="K77" i="45"/>
  <c r="E77" i="45"/>
  <c r="L77" i="45"/>
  <c r="G77" i="45"/>
  <c r="C77" i="45"/>
  <c r="G54" i="45"/>
  <c r="H45" i="45"/>
  <c r="J41" i="45"/>
  <c r="J40" i="45" s="1"/>
  <c r="M41" i="45"/>
  <c r="M40" i="45" s="1"/>
  <c r="K41" i="45"/>
  <c r="K40" i="45" s="1"/>
  <c r="G41" i="45"/>
  <c r="G40" i="45" s="1"/>
  <c r="E41" i="45"/>
  <c r="E40" i="45" s="1"/>
  <c r="D31" i="45"/>
  <c r="L31" i="45"/>
  <c r="H21" i="45"/>
  <c r="L9" i="45"/>
  <c r="L8" i="45" s="1"/>
  <c r="H9" i="45"/>
  <c r="H8" i="45" s="1"/>
  <c r="D9" i="45"/>
  <c r="D8" i="45" s="1"/>
  <c r="N82" i="46" l="1"/>
  <c r="O82" i="46"/>
  <c r="N103" i="45"/>
  <c r="N91" i="45"/>
  <c r="O91" i="45"/>
  <c r="O39" i="46"/>
  <c r="N39" i="46"/>
  <c r="I39" i="46"/>
  <c r="I5" i="46" s="1"/>
  <c r="I109" i="46" s="1"/>
  <c r="O6" i="46"/>
  <c r="F5" i="46"/>
  <c r="N6" i="46"/>
  <c r="D21" i="45"/>
  <c r="D7" i="45" s="1"/>
  <c r="D6" i="45" s="1"/>
  <c r="L21" i="45"/>
  <c r="L7" i="45" s="1"/>
  <c r="L6" i="45" s="1"/>
  <c r="K45" i="45"/>
  <c r="L84" i="45"/>
  <c r="L83" i="45" s="1"/>
  <c r="L82" i="45" s="1"/>
  <c r="E9" i="45"/>
  <c r="E8" i="45" s="1"/>
  <c r="E7" i="45" s="1"/>
  <c r="E6" i="45" s="1"/>
  <c r="K31" i="45"/>
  <c r="C95" i="45"/>
  <c r="K95" i="45"/>
  <c r="J21" i="45"/>
  <c r="D41" i="45"/>
  <c r="D40" i="45" s="1"/>
  <c r="H41" i="45"/>
  <c r="H40" i="45" s="1"/>
  <c r="M45" i="45"/>
  <c r="K54" i="45"/>
  <c r="J77" i="45"/>
  <c r="F95" i="45"/>
  <c r="E95" i="45"/>
  <c r="I95" i="45"/>
  <c r="M95" i="45"/>
  <c r="E103" i="45"/>
  <c r="I103" i="45"/>
  <c r="M103" i="45"/>
  <c r="F106" i="45"/>
  <c r="G45" i="45"/>
  <c r="G44" i="45" s="1"/>
  <c r="G39" i="45" s="1"/>
  <c r="D84" i="45"/>
  <c r="D83" i="45" s="1"/>
  <c r="D82" i="45" s="1"/>
  <c r="I9" i="45"/>
  <c r="M9" i="45"/>
  <c r="M8" i="45" s="1"/>
  <c r="G31" i="45"/>
  <c r="C9" i="45"/>
  <c r="C8" i="45" s="1"/>
  <c r="G9" i="45"/>
  <c r="G8" i="45" s="1"/>
  <c r="K9" i="45"/>
  <c r="K8" i="45" s="1"/>
  <c r="G21" i="45"/>
  <c r="K21" i="45"/>
  <c r="E21" i="45"/>
  <c r="M21" i="45"/>
  <c r="E31" i="45"/>
  <c r="M31" i="45"/>
  <c r="H31" i="45"/>
  <c r="H7" i="45" s="1"/>
  <c r="H6" i="45" s="1"/>
  <c r="C41" i="45"/>
  <c r="D45" i="45"/>
  <c r="D77" i="45"/>
  <c r="H77" i="45"/>
  <c r="G88" i="45"/>
  <c r="D95" i="45"/>
  <c r="H95" i="45"/>
  <c r="L95" i="45"/>
  <c r="K103" i="45"/>
  <c r="O103" i="45" s="1"/>
  <c r="C54" i="45"/>
  <c r="C21" i="45"/>
  <c r="E54" i="45"/>
  <c r="F9" i="45"/>
  <c r="J9" i="45"/>
  <c r="J8" i="45" s="1"/>
  <c r="J31" i="45"/>
  <c r="I6" i="45"/>
  <c r="C45" i="45"/>
  <c r="E45" i="45"/>
  <c r="J54" i="45"/>
  <c r="F98" i="45"/>
  <c r="J98" i="45"/>
  <c r="J88" i="45" s="1"/>
  <c r="C106" i="45"/>
  <c r="M54" i="45"/>
  <c r="C31" i="45"/>
  <c r="L45" i="45"/>
  <c r="F89" i="45"/>
  <c r="C98" i="45"/>
  <c r="J45" i="45"/>
  <c r="C84" i="45"/>
  <c r="G84" i="45"/>
  <c r="G83" i="45" s="1"/>
  <c r="G82" i="45" s="1"/>
  <c r="K84" i="45"/>
  <c r="K83" i="45" s="1"/>
  <c r="K82" i="45" s="1"/>
  <c r="L41" i="45"/>
  <c r="L40" i="45" s="1"/>
  <c r="D54" i="45"/>
  <c r="H54" i="45"/>
  <c r="H44" i="45" s="1"/>
  <c r="L54" i="45"/>
  <c r="I77" i="45"/>
  <c r="C91" i="45"/>
  <c r="D98" i="45"/>
  <c r="H98" i="45"/>
  <c r="L98" i="45"/>
  <c r="C103" i="45"/>
  <c r="D103" i="45"/>
  <c r="H103" i="45"/>
  <c r="L103" i="45"/>
  <c r="F77" i="45"/>
  <c r="M103" i="42"/>
  <c r="M106" i="42"/>
  <c r="L103" i="42"/>
  <c r="L106" i="42"/>
  <c r="K103" i="42"/>
  <c r="K106" i="42"/>
  <c r="J103" i="42"/>
  <c r="J106" i="42"/>
  <c r="I103" i="42"/>
  <c r="I106" i="42"/>
  <c r="H103" i="42"/>
  <c r="H106" i="42"/>
  <c r="G103" i="42"/>
  <c r="G106" i="42"/>
  <c r="F103" i="42"/>
  <c r="F106" i="42"/>
  <c r="E103" i="42"/>
  <c r="E106" i="42"/>
  <c r="D103" i="42"/>
  <c r="D106" i="42"/>
  <c r="C103" i="42"/>
  <c r="C106" i="42"/>
  <c r="Q92" i="41"/>
  <c r="C9" i="42"/>
  <c r="C8" i="42" s="1"/>
  <c r="D9" i="42"/>
  <c r="D8" i="42" s="1"/>
  <c r="E9" i="42"/>
  <c r="E8" i="42" s="1"/>
  <c r="C21" i="42"/>
  <c r="D21" i="42"/>
  <c r="E21" i="42"/>
  <c r="C31" i="42"/>
  <c r="D31" i="42"/>
  <c r="E31" i="42"/>
  <c r="C41" i="42"/>
  <c r="D41" i="42"/>
  <c r="D40" i="42" s="1"/>
  <c r="E41" i="42"/>
  <c r="E40" i="42" s="1"/>
  <c r="C45" i="42"/>
  <c r="C54" i="42"/>
  <c r="D45" i="42"/>
  <c r="D54" i="42"/>
  <c r="E45" i="42"/>
  <c r="E54" i="42"/>
  <c r="F77" i="42"/>
  <c r="C84" i="42"/>
  <c r="D84" i="42"/>
  <c r="D83" i="42" s="1"/>
  <c r="D82" i="42" s="1"/>
  <c r="E84" i="42"/>
  <c r="F89" i="42"/>
  <c r="F91" i="42"/>
  <c r="F95" i="42"/>
  <c r="F98" i="42"/>
  <c r="K9" i="42"/>
  <c r="K8" i="42" s="1"/>
  <c r="K21" i="42"/>
  <c r="K31" i="42"/>
  <c r="K41" i="42"/>
  <c r="K40" i="42" s="1"/>
  <c r="K45" i="42"/>
  <c r="K54" i="42"/>
  <c r="K77" i="42"/>
  <c r="K84" i="42"/>
  <c r="K83" i="42" s="1"/>
  <c r="K82" i="42" s="1"/>
  <c r="K89" i="42"/>
  <c r="K91" i="42"/>
  <c r="K95" i="42"/>
  <c r="K98" i="42"/>
  <c r="J9" i="42"/>
  <c r="J8" i="42" s="1"/>
  <c r="J21" i="42"/>
  <c r="J31" i="42"/>
  <c r="J41" i="42"/>
  <c r="J40" i="42"/>
  <c r="J45" i="42"/>
  <c r="J54" i="42"/>
  <c r="J44" i="42" s="1"/>
  <c r="J77" i="42"/>
  <c r="J84" i="42"/>
  <c r="J83" i="42" s="1"/>
  <c r="J82" i="42" s="1"/>
  <c r="J89" i="42"/>
  <c r="J91" i="42"/>
  <c r="J95" i="42"/>
  <c r="J98" i="42"/>
  <c r="M9" i="42"/>
  <c r="M8" i="42" s="1"/>
  <c r="M21" i="42"/>
  <c r="M31" i="42"/>
  <c r="M41" i="42"/>
  <c r="M40" i="42" s="1"/>
  <c r="M45" i="42"/>
  <c r="M54" i="42"/>
  <c r="M77" i="42"/>
  <c r="M84" i="42"/>
  <c r="M83" i="42" s="1"/>
  <c r="M82" i="42" s="1"/>
  <c r="M89" i="42"/>
  <c r="M91" i="42"/>
  <c r="M95" i="42"/>
  <c r="M98" i="42"/>
  <c r="L9" i="42"/>
  <c r="L8" i="42" s="1"/>
  <c r="L21" i="42"/>
  <c r="L31" i="42"/>
  <c r="L41" i="42"/>
  <c r="L40" i="42" s="1"/>
  <c r="L45" i="42"/>
  <c r="L54" i="42"/>
  <c r="L77" i="42"/>
  <c r="L84" i="42"/>
  <c r="L83" i="42" s="1"/>
  <c r="L82" i="42" s="1"/>
  <c r="L89" i="42"/>
  <c r="L91" i="42"/>
  <c r="L95" i="42"/>
  <c r="L98" i="42"/>
  <c r="I6" i="42"/>
  <c r="G41" i="42"/>
  <c r="G40" i="42" s="1"/>
  <c r="H41" i="42"/>
  <c r="H40" i="42" s="1"/>
  <c r="G45" i="42"/>
  <c r="G54" i="42"/>
  <c r="H45" i="42"/>
  <c r="H54" i="42"/>
  <c r="I77" i="42"/>
  <c r="G84" i="42"/>
  <c r="G83" i="42" s="1"/>
  <c r="G82" i="42" s="1"/>
  <c r="H84" i="42"/>
  <c r="H83" i="42" s="1"/>
  <c r="H82" i="42" s="1"/>
  <c r="I89" i="42"/>
  <c r="I91" i="42"/>
  <c r="I95" i="42"/>
  <c r="I98" i="42"/>
  <c r="H9" i="42"/>
  <c r="H8" i="42" s="1"/>
  <c r="H21" i="42"/>
  <c r="H31" i="42"/>
  <c r="H77" i="42"/>
  <c r="H89" i="42"/>
  <c r="H91" i="42"/>
  <c r="H95" i="42"/>
  <c r="H98" i="42"/>
  <c r="G9" i="42"/>
  <c r="G8" i="42" s="1"/>
  <c r="G21" i="42"/>
  <c r="G31" i="42"/>
  <c r="G77" i="42"/>
  <c r="G89" i="42"/>
  <c r="G91" i="42"/>
  <c r="G95" i="42"/>
  <c r="G98" i="42"/>
  <c r="E77" i="42"/>
  <c r="E89" i="42"/>
  <c r="E91" i="42"/>
  <c r="E95" i="42"/>
  <c r="E98" i="42"/>
  <c r="D77" i="42"/>
  <c r="D89" i="42"/>
  <c r="D91" i="42"/>
  <c r="D95" i="42"/>
  <c r="D98" i="42"/>
  <c r="C77" i="42"/>
  <c r="C89" i="42"/>
  <c r="Q89" i="42" s="1"/>
  <c r="C91" i="42"/>
  <c r="C95" i="42"/>
  <c r="C98" i="42"/>
  <c r="Q108" i="42"/>
  <c r="Q107" i="42"/>
  <c r="Q105" i="42"/>
  <c r="Q104" i="42"/>
  <c r="Q102" i="42"/>
  <c r="Q101" i="42"/>
  <c r="Q100" i="42"/>
  <c r="Q99" i="42"/>
  <c r="Q97" i="42"/>
  <c r="Q96" i="42"/>
  <c r="Q94" i="42"/>
  <c r="Q93" i="42"/>
  <c r="Q92" i="42"/>
  <c r="Q90" i="42"/>
  <c r="Q86" i="42"/>
  <c r="Q85" i="42"/>
  <c r="Q81" i="42"/>
  <c r="Q80" i="42"/>
  <c r="Q79" i="42"/>
  <c r="Q73" i="42"/>
  <c r="Q71" i="42"/>
  <c r="Q70" i="42"/>
  <c r="Q69" i="42"/>
  <c r="Q68" i="42"/>
  <c r="Q67" i="42"/>
  <c r="Q66" i="42"/>
  <c r="Q65" i="42"/>
  <c r="Q64" i="42"/>
  <c r="Q63" i="42"/>
  <c r="Q62" i="42"/>
  <c r="Q61" i="42"/>
  <c r="Q60" i="42"/>
  <c r="Q59" i="42"/>
  <c r="Q58" i="42"/>
  <c r="Q57" i="42"/>
  <c r="Q56" i="42"/>
  <c r="Q55" i="42"/>
  <c r="Q53" i="42"/>
  <c r="Q52" i="42"/>
  <c r="Q51" i="42"/>
  <c r="Q50" i="42"/>
  <c r="Q49" i="42"/>
  <c r="Q48" i="42"/>
  <c r="Q47" i="42"/>
  <c r="Q46" i="42"/>
  <c r="Q43" i="42"/>
  <c r="Q42" i="42"/>
  <c r="Q37" i="42"/>
  <c r="Q36" i="42"/>
  <c r="Q35" i="42"/>
  <c r="Q34" i="42"/>
  <c r="Q33" i="42"/>
  <c r="Q32" i="42"/>
  <c r="Q30" i="42"/>
  <c r="Q29" i="42"/>
  <c r="Q28" i="42"/>
  <c r="Q27" i="42"/>
  <c r="Q26" i="42"/>
  <c r="Q25" i="42"/>
  <c r="Q24" i="42"/>
  <c r="Q23" i="42"/>
  <c r="Q22" i="42"/>
  <c r="Q20" i="42"/>
  <c r="Q19" i="42"/>
  <c r="Q18" i="42"/>
  <c r="Q17" i="42"/>
  <c r="Q16" i="42"/>
  <c r="Q15" i="42"/>
  <c r="Q14" i="42"/>
  <c r="Q13" i="42"/>
  <c r="Q12" i="42"/>
  <c r="Q11" i="42"/>
  <c r="Q10" i="42"/>
  <c r="F9" i="42"/>
  <c r="I9" i="42"/>
  <c r="C106" i="41"/>
  <c r="C103" i="41"/>
  <c r="C98" i="41"/>
  <c r="C95" i="41"/>
  <c r="C91" i="41"/>
  <c r="C89" i="41"/>
  <c r="C84" i="41"/>
  <c r="C77" i="41"/>
  <c r="C54" i="41"/>
  <c r="C45" i="41"/>
  <c r="C41" i="41"/>
  <c r="C40" i="41" s="1"/>
  <c r="C31" i="41"/>
  <c r="C21" i="41"/>
  <c r="M98" i="41"/>
  <c r="M89" i="41"/>
  <c r="M91" i="41"/>
  <c r="M95" i="41"/>
  <c r="M103" i="41"/>
  <c r="M106" i="41"/>
  <c r="M9" i="41"/>
  <c r="M8" i="41" s="1"/>
  <c r="M21" i="41"/>
  <c r="M31" i="41"/>
  <c r="M41" i="41"/>
  <c r="M40" i="41" s="1"/>
  <c r="M45" i="41"/>
  <c r="M54" i="41"/>
  <c r="M77" i="41"/>
  <c r="M84" i="41"/>
  <c r="M83" i="41" s="1"/>
  <c r="M82" i="41" s="1"/>
  <c r="L98" i="41"/>
  <c r="L89" i="41"/>
  <c r="L91" i="41"/>
  <c r="L95" i="41"/>
  <c r="L103" i="41"/>
  <c r="L106" i="41"/>
  <c r="L9" i="41"/>
  <c r="L8" i="41" s="1"/>
  <c r="L21" i="41"/>
  <c r="L31" i="41"/>
  <c r="L41" i="41"/>
  <c r="L40" i="41" s="1"/>
  <c r="L45" i="41"/>
  <c r="L54" i="41"/>
  <c r="L44" i="41" s="1"/>
  <c r="L77" i="41"/>
  <c r="L84" i="41"/>
  <c r="L83" i="41" s="1"/>
  <c r="L82" i="41" s="1"/>
  <c r="K98" i="41"/>
  <c r="K89" i="41"/>
  <c r="K91" i="41"/>
  <c r="K95" i="41"/>
  <c r="K103" i="41"/>
  <c r="K106" i="41"/>
  <c r="K9" i="41"/>
  <c r="K8" i="41" s="1"/>
  <c r="K7" i="41" s="1"/>
  <c r="K6" i="41" s="1"/>
  <c r="K21" i="41"/>
  <c r="K31" i="41"/>
  <c r="K41" i="41"/>
  <c r="K40" i="41" s="1"/>
  <c r="K45" i="41"/>
  <c r="K54" i="41"/>
  <c r="K77" i="41"/>
  <c r="K84" i="41"/>
  <c r="K83" i="41" s="1"/>
  <c r="K82" i="41" s="1"/>
  <c r="J98" i="41"/>
  <c r="J89" i="41"/>
  <c r="J91" i="41"/>
  <c r="J95" i="41"/>
  <c r="J103" i="41"/>
  <c r="J106" i="41"/>
  <c r="J9" i="41"/>
  <c r="J21" i="41"/>
  <c r="J31" i="41"/>
  <c r="J41" i="41"/>
  <c r="J40" i="41" s="1"/>
  <c r="J45" i="41"/>
  <c r="J54" i="41"/>
  <c r="J77" i="41"/>
  <c r="J84" i="41"/>
  <c r="J83" i="41" s="1"/>
  <c r="J82" i="41" s="1"/>
  <c r="D45" i="41"/>
  <c r="D54" i="41"/>
  <c r="E45" i="41"/>
  <c r="E54" i="41"/>
  <c r="G45" i="41"/>
  <c r="G54" i="41"/>
  <c r="H45" i="41"/>
  <c r="H54" i="41"/>
  <c r="D41" i="41"/>
  <c r="D40" i="41"/>
  <c r="E41" i="41"/>
  <c r="E40" i="41"/>
  <c r="G41" i="41"/>
  <c r="G40" i="41" s="1"/>
  <c r="H41" i="41"/>
  <c r="H40" i="41" s="1"/>
  <c r="I77" i="41"/>
  <c r="D84" i="41"/>
  <c r="D83" i="41" s="1"/>
  <c r="E84" i="41"/>
  <c r="E83" i="41" s="1"/>
  <c r="E82" i="41" s="1"/>
  <c r="G84" i="41"/>
  <c r="G83" i="41"/>
  <c r="G82" i="41" s="1"/>
  <c r="H84" i="41"/>
  <c r="H83" i="41" s="1"/>
  <c r="H82" i="41" s="1"/>
  <c r="I6" i="41"/>
  <c r="I98" i="41"/>
  <c r="I89" i="41"/>
  <c r="I91" i="41"/>
  <c r="I95" i="41"/>
  <c r="I103" i="41"/>
  <c r="I106" i="41"/>
  <c r="H98" i="41"/>
  <c r="H89" i="41"/>
  <c r="H91" i="41"/>
  <c r="H95" i="41"/>
  <c r="H103" i="41"/>
  <c r="H106" i="41"/>
  <c r="H9" i="41"/>
  <c r="H8" i="41" s="1"/>
  <c r="H21" i="41"/>
  <c r="H31" i="41"/>
  <c r="H77" i="41"/>
  <c r="G98" i="41"/>
  <c r="G89" i="41"/>
  <c r="G91" i="41"/>
  <c r="G95" i="41"/>
  <c r="G103" i="41"/>
  <c r="G106" i="41"/>
  <c r="G9" i="41"/>
  <c r="G8" i="41" s="1"/>
  <c r="G21" i="41"/>
  <c r="G31" i="41"/>
  <c r="G77" i="41"/>
  <c r="C9" i="41"/>
  <c r="C8" i="41" s="1"/>
  <c r="D9" i="41"/>
  <c r="D8" i="41" s="1"/>
  <c r="E9" i="41"/>
  <c r="E8" i="41" s="1"/>
  <c r="D21" i="41"/>
  <c r="E21" i="41"/>
  <c r="D31" i="41"/>
  <c r="E31" i="41"/>
  <c r="F77" i="41"/>
  <c r="F98" i="41"/>
  <c r="F89" i="41"/>
  <c r="F91" i="41"/>
  <c r="F95" i="41"/>
  <c r="F103" i="41"/>
  <c r="F106" i="41"/>
  <c r="E98" i="41"/>
  <c r="E89" i="41"/>
  <c r="E88" i="41" s="1"/>
  <c r="E91" i="41"/>
  <c r="E95" i="41"/>
  <c r="E103" i="41"/>
  <c r="E106" i="41"/>
  <c r="E77" i="41"/>
  <c r="D77" i="41"/>
  <c r="D82" i="41"/>
  <c r="D98" i="41"/>
  <c r="D89" i="41"/>
  <c r="D91" i="41"/>
  <c r="D95" i="41"/>
  <c r="D103" i="41"/>
  <c r="D106" i="41"/>
  <c r="Q107" i="41"/>
  <c r="Q105" i="41"/>
  <c r="Q102" i="41"/>
  <c r="Q101" i="41"/>
  <c r="Q99" i="41"/>
  <c r="Q97" i="41"/>
  <c r="Q94" i="41"/>
  <c r="Q93" i="41"/>
  <c r="Q90" i="41"/>
  <c r="F87" i="41"/>
  <c r="Q86" i="41"/>
  <c r="Q85" i="41"/>
  <c r="Q81" i="41"/>
  <c r="Q80" i="41"/>
  <c r="Q79" i="41"/>
  <c r="Q73" i="41"/>
  <c r="Q71" i="41"/>
  <c r="Q70" i="41"/>
  <c r="Q69" i="41"/>
  <c r="Q68" i="41"/>
  <c r="Q67" i="41"/>
  <c r="Q66" i="41"/>
  <c r="Q65" i="41"/>
  <c r="Q64" i="41"/>
  <c r="Q63" i="41"/>
  <c r="Q62" i="41"/>
  <c r="Q61" i="41"/>
  <c r="Q60" i="41"/>
  <c r="Q59" i="41"/>
  <c r="Q58" i="41"/>
  <c r="Q57" i="41"/>
  <c r="Q56" i="41"/>
  <c r="Q55" i="41"/>
  <c r="Q53" i="41"/>
  <c r="Q52" i="41"/>
  <c r="Q51" i="41"/>
  <c r="Q50" i="41"/>
  <c r="Q49" i="41"/>
  <c r="Q48" i="41"/>
  <c r="Q47" i="41"/>
  <c r="Q46" i="41"/>
  <c r="Q43" i="41"/>
  <c r="Q42" i="41"/>
  <c r="Q37" i="41"/>
  <c r="Q36" i="41"/>
  <c r="Q35" i="41"/>
  <c r="Q34" i="41"/>
  <c r="Q33" i="41"/>
  <c r="Q32" i="41"/>
  <c r="Q30" i="41"/>
  <c r="Q29" i="41"/>
  <c r="Q28" i="41"/>
  <c r="Q27" i="41"/>
  <c r="Q26" i="41"/>
  <c r="Q25" i="41"/>
  <c r="Q24" i="41"/>
  <c r="Q23" i="41"/>
  <c r="Q22" i="41"/>
  <c r="Q20" i="41"/>
  <c r="Q19" i="41"/>
  <c r="Q18" i="41"/>
  <c r="Q17" i="41"/>
  <c r="Q16" i="41"/>
  <c r="Q15" i="41"/>
  <c r="Q14" i="41"/>
  <c r="Q13" i="41"/>
  <c r="Q12" i="41"/>
  <c r="Q11" i="41"/>
  <c r="Q10" i="41"/>
  <c r="F41" i="41"/>
  <c r="F45" i="41"/>
  <c r="F9" i="41"/>
  <c r="I9" i="41"/>
  <c r="Q96" i="41"/>
  <c r="Q104" i="41"/>
  <c r="Q108" i="41"/>
  <c r="Q100" i="41"/>
  <c r="F54" i="41"/>
  <c r="K106" i="40"/>
  <c r="G106" i="40"/>
  <c r="M106" i="40"/>
  <c r="I106" i="40"/>
  <c r="E106" i="40"/>
  <c r="L106" i="40"/>
  <c r="D106" i="40"/>
  <c r="C106" i="40"/>
  <c r="Q106" i="40" s="1"/>
  <c r="M103" i="40"/>
  <c r="L103" i="40"/>
  <c r="J103" i="40"/>
  <c r="I103" i="40"/>
  <c r="E103" i="40"/>
  <c r="D103" i="40"/>
  <c r="Q102" i="40"/>
  <c r="H98" i="40"/>
  <c r="D98" i="40"/>
  <c r="Q99" i="40"/>
  <c r="L98" i="40"/>
  <c r="K95" i="40"/>
  <c r="G95" i="40"/>
  <c r="M95" i="40"/>
  <c r="J95" i="40"/>
  <c r="I95" i="40"/>
  <c r="H95" i="40"/>
  <c r="E95" i="40"/>
  <c r="L95" i="40"/>
  <c r="D95" i="40"/>
  <c r="Q94" i="40"/>
  <c r="Q93" i="40"/>
  <c r="Q92" i="40"/>
  <c r="M91" i="40"/>
  <c r="L91" i="40"/>
  <c r="J91" i="40"/>
  <c r="E91" i="40"/>
  <c r="K91" i="40"/>
  <c r="I91" i="40"/>
  <c r="H91" i="40"/>
  <c r="G91" i="40"/>
  <c r="D91" i="40"/>
  <c r="C91" i="40"/>
  <c r="L89" i="40"/>
  <c r="I89" i="40"/>
  <c r="H89" i="40"/>
  <c r="G89" i="40"/>
  <c r="D89" i="40"/>
  <c r="Q90" i="40"/>
  <c r="M89" i="40"/>
  <c r="K89" i="40"/>
  <c r="J89" i="40"/>
  <c r="F89" i="40"/>
  <c r="E89" i="40"/>
  <c r="Q86" i="40"/>
  <c r="J84" i="40"/>
  <c r="J83" i="40" s="1"/>
  <c r="J82" i="40" s="1"/>
  <c r="Q85" i="40"/>
  <c r="L84" i="40"/>
  <c r="L83" i="40" s="1"/>
  <c r="L82" i="40" s="1"/>
  <c r="K84" i="40"/>
  <c r="K83" i="40" s="1"/>
  <c r="K82" i="40" s="1"/>
  <c r="H84" i="40"/>
  <c r="H83" i="40" s="1"/>
  <c r="H82" i="40" s="1"/>
  <c r="D84" i="40"/>
  <c r="D83" i="40" s="1"/>
  <c r="D82" i="40" s="1"/>
  <c r="G84" i="40"/>
  <c r="G83" i="40" s="1"/>
  <c r="G82" i="40" s="1"/>
  <c r="Q81" i="40"/>
  <c r="Q80" i="40"/>
  <c r="Q79" i="40"/>
  <c r="M77" i="40"/>
  <c r="E77" i="40"/>
  <c r="I77" i="40"/>
  <c r="J77" i="40"/>
  <c r="Q73" i="40"/>
  <c r="Q71" i="40"/>
  <c r="Q70" i="40"/>
  <c r="Q69" i="40"/>
  <c r="Q68" i="40"/>
  <c r="Q67" i="40"/>
  <c r="Q66" i="40"/>
  <c r="Q65" i="40"/>
  <c r="Q64" i="40"/>
  <c r="Q63" i="40"/>
  <c r="Q62" i="40"/>
  <c r="Q61" i="40"/>
  <c r="Q60" i="40"/>
  <c r="Q59" i="40"/>
  <c r="Q58" i="40"/>
  <c r="Q57" i="40"/>
  <c r="H54" i="40"/>
  <c r="D54" i="40"/>
  <c r="D44" i="40" s="1"/>
  <c r="Q56" i="40"/>
  <c r="Q55" i="40"/>
  <c r="L54" i="40"/>
  <c r="E54" i="40"/>
  <c r="Q53" i="40"/>
  <c r="Q52" i="40"/>
  <c r="Q51" i="40"/>
  <c r="Q50" i="40"/>
  <c r="Q49" i="40"/>
  <c r="Q48" i="40"/>
  <c r="Q47" i="40"/>
  <c r="Q46" i="40"/>
  <c r="D45" i="40"/>
  <c r="Q43" i="40"/>
  <c r="Q42" i="40"/>
  <c r="M41" i="40"/>
  <c r="M40" i="40"/>
  <c r="K41" i="40"/>
  <c r="K40" i="40"/>
  <c r="G41" i="40"/>
  <c r="G40" i="40" s="1"/>
  <c r="C41" i="40"/>
  <c r="J41" i="40"/>
  <c r="J40" i="40" s="1"/>
  <c r="E41" i="40"/>
  <c r="E40" i="40" s="1"/>
  <c r="Q37" i="40"/>
  <c r="Q36" i="40"/>
  <c r="Q35" i="40"/>
  <c r="Q34" i="40"/>
  <c r="Q33" i="40"/>
  <c r="Q32" i="40"/>
  <c r="K31" i="40"/>
  <c r="G31" i="40"/>
  <c r="Q30" i="40"/>
  <c r="Q29" i="40"/>
  <c r="Q28" i="40"/>
  <c r="Q27" i="40"/>
  <c r="Q26" i="40"/>
  <c r="Q25" i="40"/>
  <c r="Q24" i="40"/>
  <c r="Q23" i="40"/>
  <c r="Q22" i="40"/>
  <c r="M21" i="40"/>
  <c r="E21" i="40"/>
  <c r="F21" i="40" s="1"/>
  <c r="H21" i="40"/>
  <c r="Q20" i="40"/>
  <c r="Q19" i="40"/>
  <c r="Q18" i="40"/>
  <c r="Q17" i="40"/>
  <c r="Q16" i="40"/>
  <c r="Q15" i="40"/>
  <c r="Q14" i="40"/>
  <c r="Q13" i="40"/>
  <c r="Q12" i="40"/>
  <c r="D9" i="40"/>
  <c r="D8" i="40" s="1"/>
  <c r="Q11" i="40"/>
  <c r="Q10" i="40"/>
  <c r="M9" i="40"/>
  <c r="M8" i="40" s="1"/>
  <c r="F9" i="40"/>
  <c r="Q108" i="40"/>
  <c r="Q107" i="40"/>
  <c r="H106" i="40"/>
  <c r="H103" i="40"/>
  <c r="E9" i="40"/>
  <c r="E8" i="40" s="1"/>
  <c r="C31" i="40"/>
  <c r="F31" i="40" s="1"/>
  <c r="D31" i="40"/>
  <c r="H31" i="40"/>
  <c r="L31" i="40"/>
  <c r="C45" i="40"/>
  <c r="G45" i="40"/>
  <c r="K45" i="40"/>
  <c r="J45" i="40"/>
  <c r="J98" i="40"/>
  <c r="C9" i="40"/>
  <c r="C8" i="40" s="1"/>
  <c r="G9" i="40"/>
  <c r="G8" i="40"/>
  <c r="G7" i="40" s="1"/>
  <c r="G6" i="40" s="1"/>
  <c r="K9" i="40"/>
  <c r="K8" i="40" s="1"/>
  <c r="D77" i="40"/>
  <c r="H77" i="40"/>
  <c r="L77" i="40"/>
  <c r="C89" i="40"/>
  <c r="Q96" i="40"/>
  <c r="Q100" i="40"/>
  <c r="Q104" i="40"/>
  <c r="J106" i="40"/>
  <c r="I9" i="40"/>
  <c r="M54" i="40"/>
  <c r="H9" i="40"/>
  <c r="H8" i="40" s="1"/>
  <c r="L9" i="40"/>
  <c r="L8" i="40" s="1"/>
  <c r="D21" i="40"/>
  <c r="L21" i="40"/>
  <c r="E45" i="40"/>
  <c r="E44" i="40" s="1"/>
  <c r="M45" i="40"/>
  <c r="F77" i="40"/>
  <c r="C84" i="40"/>
  <c r="E98" i="40"/>
  <c r="I98" i="40"/>
  <c r="M98" i="40"/>
  <c r="G98" i="40"/>
  <c r="K98" i="40"/>
  <c r="G103" i="40"/>
  <c r="K103" i="40"/>
  <c r="J21" i="40"/>
  <c r="G21" i="40"/>
  <c r="E31" i="40"/>
  <c r="M31" i="40"/>
  <c r="C21" i="40"/>
  <c r="K21" i="40"/>
  <c r="J9" i="40"/>
  <c r="J8" i="40" s="1"/>
  <c r="J31" i="40"/>
  <c r="I6" i="40"/>
  <c r="D41" i="40"/>
  <c r="D40" i="40" s="1"/>
  <c r="H41" i="40"/>
  <c r="H40" i="40" s="1"/>
  <c r="L41" i="40"/>
  <c r="L40" i="40" s="1"/>
  <c r="F95" i="40"/>
  <c r="C98" i="40"/>
  <c r="Q101" i="40"/>
  <c r="F106" i="40"/>
  <c r="H45" i="40"/>
  <c r="L45" i="40"/>
  <c r="L44" i="40" s="1"/>
  <c r="J54" i="40"/>
  <c r="L88" i="40"/>
  <c r="Q105" i="40"/>
  <c r="C103" i="40"/>
  <c r="Q103" i="40" s="1"/>
  <c r="C54" i="40"/>
  <c r="G54" i="40"/>
  <c r="K54" i="40"/>
  <c r="C77" i="40"/>
  <c r="G77" i="40"/>
  <c r="K77" i="40"/>
  <c r="E84" i="40"/>
  <c r="E83" i="40" s="1"/>
  <c r="E82" i="40" s="1"/>
  <c r="M84" i="40"/>
  <c r="M83" i="40" s="1"/>
  <c r="M82" i="40" s="1"/>
  <c r="F91" i="40"/>
  <c r="Q97" i="40"/>
  <c r="C95" i="40"/>
  <c r="F98" i="40"/>
  <c r="F103" i="40"/>
  <c r="E45" i="38"/>
  <c r="N50" i="38"/>
  <c r="H106" i="39"/>
  <c r="M106" i="39"/>
  <c r="E106" i="39"/>
  <c r="F103" i="39"/>
  <c r="E103" i="39"/>
  <c r="E98" i="39"/>
  <c r="G95" i="39"/>
  <c r="Q94" i="39"/>
  <c r="Q93" i="39"/>
  <c r="M91" i="39"/>
  <c r="L91" i="39"/>
  <c r="K91" i="39"/>
  <c r="J91" i="39"/>
  <c r="I91" i="39"/>
  <c r="H91" i="39"/>
  <c r="G91" i="39"/>
  <c r="F91" i="39"/>
  <c r="E91" i="39"/>
  <c r="D91" i="39"/>
  <c r="M89" i="39"/>
  <c r="L89" i="39"/>
  <c r="J89" i="39"/>
  <c r="I89" i="39"/>
  <c r="G89" i="39"/>
  <c r="E89" i="39"/>
  <c r="H89" i="39"/>
  <c r="D89" i="39"/>
  <c r="Q86" i="39"/>
  <c r="Q85" i="39"/>
  <c r="L84" i="39"/>
  <c r="L83" i="39" s="1"/>
  <c r="L82" i="39" s="1"/>
  <c r="K84" i="39"/>
  <c r="K83" i="39" s="1"/>
  <c r="K82" i="39" s="1"/>
  <c r="H84" i="39"/>
  <c r="H83" i="39" s="1"/>
  <c r="H82" i="39" s="1"/>
  <c r="G84" i="39"/>
  <c r="G83" i="39" s="1"/>
  <c r="G82" i="39" s="1"/>
  <c r="D84" i="39"/>
  <c r="D83" i="39" s="1"/>
  <c r="Q81" i="39"/>
  <c r="Q80" i="39"/>
  <c r="Q79" i="39"/>
  <c r="J77" i="39"/>
  <c r="G77" i="39"/>
  <c r="F77" i="39"/>
  <c r="Q73" i="39"/>
  <c r="Q71" i="39"/>
  <c r="Q70" i="39"/>
  <c r="Q69" i="39"/>
  <c r="Q68" i="39"/>
  <c r="Q67" i="39"/>
  <c r="Q66" i="39"/>
  <c r="Q65" i="39"/>
  <c r="Q64" i="39"/>
  <c r="Q63" i="39"/>
  <c r="Q62" i="39"/>
  <c r="Q61" i="39"/>
  <c r="Q60" i="39"/>
  <c r="Q59" i="39"/>
  <c r="Q58" i="39"/>
  <c r="Q57" i="39"/>
  <c r="Q56" i="39"/>
  <c r="Q55" i="39"/>
  <c r="Q53" i="39"/>
  <c r="Q52" i="39"/>
  <c r="Q51" i="39"/>
  <c r="Q50" i="39"/>
  <c r="Q49" i="39"/>
  <c r="Q48" i="39"/>
  <c r="Q47" i="39"/>
  <c r="Q46" i="39"/>
  <c r="L45" i="39"/>
  <c r="G45" i="39"/>
  <c r="D45" i="39"/>
  <c r="Q43" i="39"/>
  <c r="Q42" i="39"/>
  <c r="L41" i="39"/>
  <c r="L40" i="39"/>
  <c r="H41" i="39"/>
  <c r="H40" i="39" s="1"/>
  <c r="D41" i="39"/>
  <c r="J41" i="39"/>
  <c r="J40" i="39" s="1"/>
  <c r="Q37" i="39"/>
  <c r="Q36" i="39"/>
  <c r="Q35" i="39"/>
  <c r="Q34" i="39"/>
  <c r="Q33" i="39"/>
  <c r="Q32" i="39"/>
  <c r="M31" i="39"/>
  <c r="H31" i="39"/>
  <c r="E31" i="39"/>
  <c r="D31" i="39"/>
  <c r="Q30" i="39"/>
  <c r="Q29" i="39"/>
  <c r="Q28" i="39"/>
  <c r="Q27" i="39"/>
  <c r="Q26" i="39"/>
  <c r="Q25" i="39"/>
  <c r="Q24" i="39"/>
  <c r="Q23" i="39"/>
  <c r="Q22" i="39"/>
  <c r="M21" i="39"/>
  <c r="L21" i="39"/>
  <c r="H21" i="39"/>
  <c r="D21" i="39"/>
  <c r="Q20" i="39"/>
  <c r="Q19" i="39"/>
  <c r="Q18" i="39"/>
  <c r="Q17" i="39"/>
  <c r="Q16" i="39"/>
  <c r="Q15" i="39"/>
  <c r="Q14" i="39"/>
  <c r="Q13" i="39"/>
  <c r="Q12" i="39"/>
  <c r="Q11" i="39"/>
  <c r="Q10" i="39"/>
  <c r="I6" i="38"/>
  <c r="Q50" i="38"/>
  <c r="Q108" i="38"/>
  <c r="M106" i="38"/>
  <c r="E106" i="38"/>
  <c r="I106" i="38"/>
  <c r="J103" i="38"/>
  <c r="F103" i="38"/>
  <c r="Q105" i="38"/>
  <c r="M103" i="38"/>
  <c r="L103" i="38"/>
  <c r="I103" i="38"/>
  <c r="H103" i="38"/>
  <c r="E103" i="38"/>
  <c r="D103" i="38"/>
  <c r="Q104" i="38"/>
  <c r="G103" i="38"/>
  <c r="Q101" i="38"/>
  <c r="Q100" i="38"/>
  <c r="L98" i="38"/>
  <c r="K98" i="38"/>
  <c r="H98" i="38"/>
  <c r="G98" i="38"/>
  <c r="G88" i="38" s="1"/>
  <c r="Q97" i="38"/>
  <c r="M95" i="38"/>
  <c r="L95" i="38"/>
  <c r="J95" i="38"/>
  <c r="I95" i="38"/>
  <c r="H95" i="38"/>
  <c r="G95" i="38"/>
  <c r="E95" i="38"/>
  <c r="D95" i="38"/>
  <c r="K95" i="38"/>
  <c r="C95" i="38"/>
  <c r="Q94" i="38"/>
  <c r="Q93" i="38"/>
  <c r="O93" i="38"/>
  <c r="N93" i="38"/>
  <c r="M91" i="38"/>
  <c r="L91" i="38"/>
  <c r="K91" i="38"/>
  <c r="I91" i="38"/>
  <c r="H91" i="38"/>
  <c r="F91" i="38"/>
  <c r="N91" i="38" s="1"/>
  <c r="E91" i="38"/>
  <c r="D91" i="38"/>
  <c r="Q92" i="38"/>
  <c r="J91" i="38"/>
  <c r="G91" i="38"/>
  <c r="M89" i="38"/>
  <c r="L89" i="38"/>
  <c r="I89" i="38"/>
  <c r="H89" i="38"/>
  <c r="O90" i="38"/>
  <c r="E89" i="38"/>
  <c r="D89" i="38"/>
  <c r="K89" i="38"/>
  <c r="J89" i="38"/>
  <c r="G89" i="38"/>
  <c r="C89" i="38"/>
  <c r="N87" i="38"/>
  <c r="O87" i="38"/>
  <c r="Q86" i="38"/>
  <c r="Q85" i="38"/>
  <c r="M84" i="38"/>
  <c r="M83" i="38" s="1"/>
  <c r="M82" i="38" s="1"/>
  <c r="L84" i="38"/>
  <c r="L83" i="38" s="1"/>
  <c r="L82" i="38" s="1"/>
  <c r="K84" i="38"/>
  <c r="K83" i="38" s="1"/>
  <c r="K82" i="38" s="1"/>
  <c r="J84" i="38"/>
  <c r="J83" i="38" s="1"/>
  <c r="J82" i="38" s="1"/>
  <c r="H84" i="38"/>
  <c r="H83" i="38" s="1"/>
  <c r="H82" i="38" s="1"/>
  <c r="G84" i="38"/>
  <c r="G83" i="38" s="1"/>
  <c r="G82" i="38" s="1"/>
  <c r="E84" i="38"/>
  <c r="E83" i="38" s="1"/>
  <c r="E82" i="38" s="1"/>
  <c r="D84" i="38"/>
  <c r="D83" i="38" s="1"/>
  <c r="D82" i="38" s="1"/>
  <c r="C84" i="38"/>
  <c r="F84" i="38" s="1"/>
  <c r="Q81" i="38"/>
  <c r="O81" i="38"/>
  <c r="Q80" i="38"/>
  <c r="Q79" i="38"/>
  <c r="L77" i="38"/>
  <c r="J77" i="38"/>
  <c r="H77" i="38"/>
  <c r="G77" i="38"/>
  <c r="D77" i="38"/>
  <c r="C77" i="38"/>
  <c r="O78" i="38"/>
  <c r="M77" i="38"/>
  <c r="K77" i="38"/>
  <c r="E77" i="38"/>
  <c r="Q73" i="38"/>
  <c r="N73" i="38"/>
  <c r="Q71" i="38"/>
  <c r="Q70" i="38"/>
  <c r="Q69" i="38"/>
  <c r="Q68" i="38"/>
  <c r="O68" i="38"/>
  <c r="N68" i="38"/>
  <c r="Q67" i="38"/>
  <c r="O67" i="38"/>
  <c r="N67" i="38"/>
  <c r="Q66" i="38"/>
  <c r="N66" i="38"/>
  <c r="Q65" i="38"/>
  <c r="N65" i="38"/>
  <c r="Q64" i="38"/>
  <c r="N64" i="38"/>
  <c r="Q63" i="38"/>
  <c r="N63" i="38"/>
  <c r="Q62" i="38"/>
  <c r="N62" i="38"/>
  <c r="Q61" i="38"/>
  <c r="O61" i="38"/>
  <c r="Q60" i="38"/>
  <c r="N60" i="38"/>
  <c r="Q59" i="38"/>
  <c r="O59" i="38"/>
  <c r="Q58" i="38"/>
  <c r="N58" i="38"/>
  <c r="Q57" i="38"/>
  <c r="O57" i="38"/>
  <c r="Q56" i="38"/>
  <c r="N56" i="38"/>
  <c r="Q55" i="38"/>
  <c r="Q53" i="38"/>
  <c r="N53" i="38"/>
  <c r="Q52" i="38"/>
  <c r="Q51" i="38"/>
  <c r="N51" i="38"/>
  <c r="Q49" i="38"/>
  <c r="Q48" i="38"/>
  <c r="N48" i="38"/>
  <c r="Q47" i="38"/>
  <c r="O47" i="38"/>
  <c r="Q46" i="38"/>
  <c r="N46" i="38"/>
  <c r="Q43" i="38"/>
  <c r="N43" i="38"/>
  <c r="Q42" i="38"/>
  <c r="M41" i="38"/>
  <c r="M40" i="38" s="1"/>
  <c r="L41" i="38"/>
  <c r="L40" i="38" s="1"/>
  <c r="H41" i="38"/>
  <c r="H40" i="38"/>
  <c r="E41" i="38"/>
  <c r="E40" i="38" s="1"/>
  <c r="D41" i="38"/>
  <c r="D40" i="38" s="1"/>
  <c r="J41" i="38"/>
  <c r="J40" i="38" s="1"/>
  <c r="G41" i="38"/>
  <c r="G40" i="38" s="1"/>
  <c r="O38" i="38"/>
  <c r="N38" i="38"/>
  <c r="Q37" i="38"/>
  <c r="O37" i="38"/>
  <c r="Q36" i="38"/>
  <c r="Q35" i="38"/>
  <c r="N35" i="38"/>
  <c r="Q34" i="38"/>
  <c r="Q33" i="38"/>
  <c r="N33" i="38"/>
  <c r="Q32" i="38"/>
  <c r="M31" i="38"/>
  <c r="L31" i="38"/>
  <c r="H31" i="38"/>
  <c r="E31" i="38"/>
  <c r="D31" i="38"/>
  <c r="J31" i="38"/>
  <c r="Q30" i="38"/>
  <c r="N30" i="38"/>
  <c r="Q29" i="38"/>
  <c r="O29" i="38"/>
  <c r="Q28" i="38"/>
  <c r="N28" i="38"/>
  <c r="Q27" i="38"/>
  <c r="O27" i="38"/>
  <c r="Q26" i="38"/>
  <c r="N26" i="38"/>
  <c r="Q25" i="38"/>
  <c r="O25" i="38"/>
  <c r="Q24" i="38"/>
  <c r="N24" i="38"/>
  <c r="Q23" i="38"/>
  <c r="N23" i="38"/>
  <c r="Q22" i="38"/>
  <c r="L21" i="38"/>
  <c r="J21" i="38"/>
  <c r="H21" i="38"/>
  <c r="G21" i="38"/>
  <c r="N22" i="38"/>
  <c r="D21" i="38"/>
  <c r="C21" i="38"/>
  <c r="M21" i="38"/>
  <c r="E21" i="38"/>
  <c r="Q20" i="38"/>
  <c r="N20" i="38"/>
  <c r="Q19" i="38"/>
  <c r="O19" i="38"/>
  <c r="Q18" i="38"/>
  <c r="N18" i="38"/>
  <c r="Q17" i="38"/>
  <c r="O17" i="38"/>
  <c r="Q16" i="38"/>
  <c r="N16" i="38"/>
  <c r="Q15" i="38"/>
  <c r="O15" i="38"/>
  <c r="Q14" i="38"/>
  <c r="O14" i="38"/>
  <c r="N14" i="38"/>
  <c r="Q13" i="38"/>
  <c r="N13" i="38"/>
  <c r="Q12" i="38"/>
  <c r="N12" i="38"/>
  <c r="Q11" i="38"/>
  <c r="O11" i="38"/>
  <c r="N11" i="38"/>
  <c r="Q10" i="38"/>
  <c r="Q56" i="37"/>
  <c r="Q92" i="39"/>
  <c r="C91" i="39"/>
  <c r="E95" i="39"/>
  <c r="I95" i="39"/>
  <c r="M95" i="39"/>
  <c r="J98" i="39"/>
  <c r="Q104" i="39"/>
  <c r="C77" i="39"/>
  <c r="Q90" i="39"/>
  <c r="Q97" i="39"/>
  <c r="Q99" i="39"/>
  <c r="C84" i="39"/>
  <c r="Q96" i="39"/>
  <c r="Q102" i="39"/>
  <c r="C89" i="39"/>
  <c r="J95" i="39"/>
  <c r="D106" i="39"/>
  <c r="L106" i="39"/>
  <c r="I106" i="39"/>
  <c r="I9" i="39"/>
  <c r="I103" i="39"/>
  <c r="J106" i="39"/>
  <c r="Q101" i="39"/>
  <c r="J103" i="39"/>
  <c r="C31" i="39"/>
  <c r="E41" i="39"/>
  <c r="E40" i="39" s="1"/>
  <c r="M41" i="39"/>
  <c r="M40" i="39" s="1"/>
  <c r="F95" i="39"/>
  <c r="D9" i="39"/>
  <c r="D8" i="39" s="1"/>
  <c r="E77" i="39"/>
  <c r="M77" i="39"/>
  <c r="K89" i="39"/>
  <c r="D95" i="39"/>
  <c r="H95" i="39"/>
  <c r="L95" i="39"/>
  <c r="M103" i="39"/>
  <c r="J84" i="39"/>
  <c r="J83" i="39" s="1"/>
  <c r="J82" i="39" s="1"/>
  <c r="F89" i="39"/>
  <c r="K95" i="39"/>
  <c r="M98" i="39"/>
  <c r="F9" i="39"/>
  <c r="J9" i="39"/>
  <c r="J8" i="39" s="1"/>
  <c r="J7" i="39" s="1"/>
  <c r="J6" i="39" s="1"/>
  <c r="J21" i="39"/>
  <c r="H45" i="39"/>
  <c r="C41" i="39"/>
  <c r="G41" i="39"/>
  <c r="G40" i="39" s="1"/>
  <c r="K41" i="39"/>
  <c r="K40" i="39" s="1"/>
  <c r="J54" i="39"/>
  <c r="F98" i="39"/>
  <c r="G98" i="39"/>
  <c r="K103" i="39"/>
  <c r="D103" i="39"/>
  <c r="H103" i="39"/>
  <c r="L103" i="39"/>
  <c r="G106" i="39"/>
  <c r="K106" i="39"/>
  <c r="Q107" i="39"/>
  <c r="H9" i="39"/>
  <c r="H8" i="39" s="1"/>
  <c r="L9" i="39"/>
  <c r="L8" i="39" s="1"/>
  <c r="E9" i="39"/>
  <c r="E8" i="39" s="1"/>
  <c r="E21" i="39"/>
  <c r="G31" i="39"/>
  <c r="K31" i="39"/>
  <c r="E54" i="39"/>
  <c r="M54" i="39"/>
  <c r="I77" i="39"/>
  <c r="E84" i="39"/>
  <c r="E83" i="39" s="1"/>
  <c r="E82" i="39" s="1"/>
  <c r="M84" i="39"/>
  <c r="M83" i="39" s="1"/>
  <c r="M82" i="39" s="1"/>
  <c r="I98" i="39"/>
  <c r="Q105" i="39"/>
  <c r="M9" i="39"/>
  <c r="M8" i="39" s="1"/>
  <c r="L31" i="39"/>
  <c r="K45" i="39"/>
  <c r="C54" i="39"/>
  <c r="G54" i="39"/>
  <c r="K54" i="39"/>
  <c r="K77" i="39"/>
  <c r="D98" i="39"/>
  <c r="H98" i="39"/>
  <c r="L98" i="39"/>
  <c r="G103" i="39"/>
  <c r="F31" i="39"/>
  <c r="C9" i="39"/>
  <c r="C8" i="39" s="1"/>
  <c r="G9" i="39"/>
  <c r="G8" i="39" s="1"/>
  <c r="K9" i="39"/>
  <c r="K8" i="39" s="1"/>
  <c r="E45" i="39"/>
  <c r="M45" i="39"/>
  <c r="Q108" i="39"/>
  <c r="C106" i="39"/>
  <c r="J31" i="39"/>
  <c r="J45" i="39"/>
  <c r="D54" i="39"/>
  <c r="D44" i="39" s="1"/>
  <c r="H54" i="39"/>
  <c r="L54" i="39"/>
  <c r="L44" i="39" s="1"/>
  <c r="L39" i="39" s="1"/>
  <c r="C103" i="39"/>
  <c r="F106" i="39"/>
  <c r="C21" i="39"/>
  <c r="G21" i="39"/>
  <c r="K21" i="39"/>
  <c r="I6" i="39"/>
  <c r="C45" i="39"/>
  <c r="D77" i="39"/>
  <c r="H77" i="39"/>
  <c r="L77" i="39"/>
  <c r="C95" i="39"/>
  <c r="Q100" i="39"/>
  <c r="C98" i="39"/>
  <c r="K98" i="39"/>
  <c r="O32" i="38"/>
  <c r="O34" i="38"/>
  <c r="O36" i="38"/>
  <c r="O48" i="38"/>
  <c r="O51" i="38"/>
  <c r="O53" i="38"/>
  <c r="O65" i="38"/>
  <c r="O85" i="38"/>
  <c r="O86" i="38"/>
  <c r="D98" i="38"/>
  <c r="J9" i="38"/>
  <c r="J8" i="38" s="1"/>
  <c r="J7" i="38" s="1"/>
  <c r="J6" i="38" s="1"/>
  <c r="O42" i="38"/>
  <c r="M45" i="38"/>
  <c r="I77" i="38"/>
  <c r="Q90" i="38"/>
  <c r="Q96" i="38"/>
  <c r="J54" i="38"/>
  <c r="J98" i="38"/>
  <c r="Q102" i="38"/>
  <c r="K103" i="38"/>
  <c r="D106" i="38"/>
  <c r="H106" i="38"/>
  <c r="L106" i="38"/>
  <c r="L88" i="38" s="1"/>
  <c r="F95" i="38"/>
  <c r="N95" i="38" s="1"/>
  <c r="O50" i="38"/>
  <c r="D45" i="38"/>
  <c r="H45" i="38"/>
  <c r="O58" i="38"/>
  <c r="D9" i="38"/>
  <c r="D8" i="38" s="1"/>
  <c r="L9" i="38"/>
  <c r="L8" i="38" s="1"/>
  <c r="O18" i="38"/>
  <c r="O24" i="38"/>
  <c r="O30" i="38"/>
  <c r="O46" i="38"/>
  <c r="D54" i="38"/>
  <c r="L54" i="38"/>
  <c r="O64" i="38"/>
  <c r="E9" i="38"/>
  <c r="E8" i="38" s="1"/>
  <c r="E7" i="38" s="1"/>
  <c r="E6" i="38" s="1"/>
  <c r="I9" i="38"/>
  <c r="M9" i="38"/>
  <c r="M8" i="38" s="1"/>
  <c r="O16" i="38"/>
  <c r="C31" i="38"/>
  <c r="G31" i="38"/>
  <c r="O33" i="38"/>
  <c r="O35" i="38"/>
  <c r="O49" i="38"/>
  <c r="O52" i="38"/>
  <c r="O60" i="38"/>
  <c r="O62" i="38"/>
  <c r="O63" i="38"/>
  <c r="O66" i="38"/>
  <c r="F89" i="38"/>
  <c r="O89" i="38" s="1"/>
  <c r="C91" i="38"/>
  <c r="C103" i="38"/>
  <c r="Q103" i="38" s="1"/>
  <c r="J106" i="38"/>
  <c r="L45" i="38"/>
  <c r="H9" i="38"/>
  <c r="H8" i="38" s="1"/>
  <c r="H7" i="38" s="1"/>
  <c r="H6" i="38" s="1"/>
  <c r="O22" i="38"/>
  <c r="O26" i="38"/>
  <c r="O28" i="38"/>
  <c r="J45" i="38"/>
  <c r="H54" i="38"/>
  <c r="F9" i="38"/>
  <c r="O10" i="38"/>
  <c r="C9" i="38"/>
  <c r="C8" i="38" s="1"/>
  <c r="G9" i="38"/>
  <c r="G8" i="38" s="1"/>
  <c r="O12" i="38"/>
  <c r="O20" i="38"/>
  <c r="C41" i="38"/>
  <c r="C40" i="38" s="1"/>
  <c r="O43" i="38"/>
  <c r="O55" i="38"/>
  <c r="O56" i="38"/>
  <c r="O73" i="38"/>
  <c r="O79" i="38"/>
  <c r="O80" i="38"/>
  <c r="O92" i="38"/>
  <c r="E98" i="38"/>
  <c r="I98" i="38"/>
  <c r="M98" i="38"/>
  <c r="M88" i="38" s="1"/>
  <c r="G106" i="38"/>
  <c r="K106" i="38"/>
  <c r="N25" i="38"/>
  <c r="N27" i="38"/>
  <c r="N29" i="38"/>
  <c r="K9" i="38"/>
  <c r="K8" i="38" s="1"/>
  <c r="N10" i="38"/>
  <c r="O13" i="38"/>
  <c r="N15" i="38"/>
  <c r="N17" i="38"/>
  <c r="N19" i="38"/>
  <c r="O23" i="38"/>
  <c r="K31" i="38"/>
  <c r="N32" i="38"/>
  <c r="N34" i="38"/>
  <c r="N36" i="38"/>
  <c r="C45" i="38"/>
  <c r="G45" i="38"/>
  <c r="K45" i="38"/>
  <c r="N47" i="38"/>
  <c r="C54" i="38"/>
  <c r="G54" i="38"/>
  <c r="K54" i="38"/>
  <c r="N80" i="38"/>
  <c r="N52" i="38"/>
  <c r="K21" i="38"/>
  <c r="N37" i="38"/>
  <c r="N42" i="38"/>
  <c r="N86" i="38"/>
  <c r="C98" i="38"/>
  <c r="Q99" i="38"/>
  <c r="C106" i="38"/>
  <c r="Q107" i="38"/>
  <c r="K41" i="38"/>
  <c r="K40" i="38" s="1"/>
  <c r="N49" i="38"/>
  <c r="E54" i="38"/>
  <c r="M54" i="38"/>
  <c r="N55" i="38"/>
  <c r="N57" i="38"/>
  <c r="N59" i="38"/>
  <c r="N61" i="38"/>
  <c r="F77" i="38"/>
  <c r="O77" i="38" s="1"/>
  <c r="N78" i="38"/>
  <c r="N81" i="38"/>
  <c r="N90" i="38"/>
  <c r="N92" i="38"/>
  <c r="F98" i="38"/>
  <c r="F106" i="38"/>
  <c r="N79" i="38"/>
  <c r="N85" i="38"/>
  <c r="Q107" i="37"/>
  <c r="K105" i="37"/>
  <c r="J105" i="37"/>
  <c r="H105" i="37"/>
  <c r="Q106" i="37"/>
  <c r="L105" i="37"/>
  <c r="I105" i="37"/>
  <c r="G105" i="37"/>
  <c r="D105" i="37"/>
  <c r="G102" i="37"/>
  <c r="Q104" i="37"/>
  <c r="L102" i="37"/>
  <c r="J102" i="37"/>
  <c r="I102" i="37"/>
  <c r="H102" i="37"/>
  <c r="E102" i="37"/>
  <c r="D102" i="37"/>
  <c r="Q103" i="37"/>
  <c r="M102" i="37"/>
  <c r="Q101" i="37"/>
  <c r="M97" i="37"/>
  <c r="E97" i="37"/>
  <c r="Q100" i="37"/>
  <c r="L97" i="37"/>
  <c r="Q99" i="37"/>
  <c r="K97" i="37"/>
  <c r="G97" i="37"/>
  <c r="Q98" i="37"/>
  <c r="I97" i="37"/>
  <c r="Q96" i="37"/>
  <c r="L94" i="37"/>
  <c r="K94" i="37"/>
  <c r="J94" i="37"/>
  <c r="H94" i="37"/>
  <c r="G94" i="37"/>
  <c r="D94" i="37"/>
  <c r="Q95" i="37"/>
  <c r="M94" i="37"/>
  <c r="I94" i="37"/>
  <c r="I87" i="37" s="1"/>
  <c r="E94" i="37"/>
  <c r="Q93" i="37"/>
  <c r="L90" i="37"/>
  <c r="H90" i="37"/>
  <c r="D90" i="37"/>
  <c r="Q92" i="37"/>
  <c r="M90" i="37"/>
  <c r="J90" i="37"/>
  <c r="I90" i="37"/>
  <c r="E90" i="37"/>
  <c r="Q91" i="37"/>
  <c r="M88" i="37"/>
  <c r="L88" i="37"/>
  <c r="I88" i="37"/>
  <c r="H88" i="37"/>
  <c r="G88" i="37"/>
  <c r="E88" i="37"/>
  <c r="D88" i="37"/>
  <c r="Q89" i="37"/>
  <c r="J88" i="37"/>
  <c r="F88" i="37"/>
  <c r="F86" i="37"/>
  <c r="Q85" i="37"/>
  <c r="Q84" i="37"/>
  <c r="L83" i="37"/>
  <c r="L82" i="37" s="1"/>
  <c r="L81" i="37" s="1"/>
  <c r="K83" i="37"/>
  <c r="K82" i="37" s="1"/>
  <c r="K81" i="37" s="1"/>
  <c r="J83" i="37"/>
  <c r="J82" i="37" s="1"/>
  <c r="J81" i="37" s="1"/>
  <c r="G83" i="37"/>
  <c r="G82" i="37" s="1"/>
  <c r="G81" i="37" s="1"/>
  <c r="D83" i="37"/>
  <c r="D82" i="37" s="1"/>
  <c r="D81" i="37" s="1"/>
  <c r="H83" i="37"/>
  <c r="H82" i="37" s="1"/>
  <c r="H81" i="37" s="1"/>
  <c r="Q80" i="37"/>
  <c r="Q79" i="37"/>
  <c r="Q78" i="37"/>
  <c r="M76" i="37"/>
  <c r="L76" i="37"/>
  <c r="H76" i="37"/>
  <c r="G76" i="37"/>
  <c r="E76" i="37"/>
  <c r="D76" i="37"/>
  <c r="C76" i="37"/>
  <c r="J76" i="37"/>
  <c r="Q72" i="37"/>
  <c r="Q70" i="37"/>
  <c r="Q69" i="37"/>
  <c r="Q68" i="37"/>
  <c r="Q67" i="37"/>
  <c r="Q66" i="37"/>
  <c r="Q65" i="37"/>
  <c r="Q64" i="37"/>
  <c r="Q63" i="37"/>
  <c r="Q62" i="37"/>
  <c r="Q61" i="37"/>
  <c r="Q60" i="37"/>
  <c r="Q59" i="37"/>
  <c r="Q58" i="37"/>
  <c r="Q57" i="37"/>
  <c r="Q55" i="37"/>
  <c r="Q54" i="37"/>
  <c r="L53" i="37"/>
  <c r="J53" i="37"/>
  <c r="D53" i="37"/>
  <c r="Q52" i="37"/>
  <c r="Q51" i="37"/>
  <c r="Q50" i="37"/>
  <c r="Q49" i="37"/>
  <c r="Q48" i="37"/>
  <c r="Q47" i="37"/>
  <c r="Q46" i="37"/>
  <c r="K45" i="37"/>
  <c r="G45" i="37"/>
  <c r="C45" i="37"/>
  <c r="M45" i="37"/>
  <c r="E45" i="37"/>
  <c r="Q43" i="37"/>
  <c r="Q42" i="37"/>
  <c r="M41" i="37"/>
  <c r="M40" i="37"/>
  <c r="L41" i="37"/>
  <c r="L40" i="37" s="1"/>
  <c r="K41" i="37"/>
  <c r="K40" i="37" s="1"/>
  <c r="J41" i="37"/>
  <c r="J40" i="37" s="1"/>
  <c r="H41" i="37"/>
  <c r="H40" i="37" s="1"/>
  <c r="E41" i="37"/>
  <c r="E40" i="37" s="1"/>
  <c r="D41" i="37"/>
  <c r="D40" i="37"/>
  <c r="C41" i="37"/>
  <c r="G41" i="37"/>
  <c r="G40" i="37"/>
  <c r="Q37" i="37"/>
  <c r="Q36" i="37"/>
  <c r="Q35" i="37"/>
  <c r="Q34" i="37"/>
  <c r="Q33" i="37"/>
  <c r="Q32" i="37"/>
  <c r="L31" i="37"/>
  <c r="E31" i="37"/>
  <c r="J31" i="37"/>
  <c r="Q30" i="37"/>
  <c r="Q29" i="37"/>
  <c r="Q28" i="37"/>
  <c r="Q27" i="37"/>
  <c r="Q26" i="37"/>
  <c r="Q25" i="37"/>
  <c r="Q24" i="37"/>
  <c r="Q23" i="37"/>
  <c r="Q22" i="37"/>
  <c r="H21" i="37"/>
  <c r="G21" i="37"/>
  <c r="D21" i="37"/>
  <c r="C21" i="37"/>
  <c r="K21" i="37"/>
  <c r="E21" i="37"/>
  <c r="Q20" i="37"/>
  <c r="Q19" i="37"/>
  <c r="Q18" i="37"/>
  <c r="Q17" i="37"/>
  <c r="Q16" i="37"/>
  <c r="Q15" i="37"/>
  <c r="Q14" i="37"/>
  <c r="Q13" i="37"/>
  <c r="Q12" i="37"/>
  <c r="Q11" i="37"/>
  <c r="Q10" i="37"/>
  <c r="E9" i="37"/>
  <c r="E8" i="37" s="1"/>
  <c r="E7" i="37" s="1"/>
  <c r="E6" i="37" s="1"/>
  <c r="C83" i="39"/>
  <c r="C82" i="39" s="1"/>
  <c r="C40" i="39"/>
  <c r="K44" i="39"/>
  <c r="H44" i="39"/>
  <c r="J44" i="39"/>
  <c r="G90" i="37"/>
  <c r="G87" i="37" s="1"/>
  <c r="K90" i="37"/>
  <c r="C94" i="37"/>
  <c r="C83" i="37"/>
  <c r="C82" i="37" s="1"/>
  <c r="D97" i="37"/>
  <c r="H97" i="37"/>
  <c r="C102" i="37"/>
  <c r="K102" i="37"/>
  <c r="D9" i="37"/>
  <c r="D8" i="37" s="1"/>
  <c r="H9" i="37"/>
  <c r="H8" i="37" s="1"/>
  <c r="L9" i="37"/>
  <c r="L8" i="37" s="1"/>
  <c r="I9" i="37"/>
  <c r="M9" i="37"/>
  <c r="M8" i="37" s="1"/>
  <c r="H53" i="37"/>
  <c r="E105" i="37"/>
  <c r="M105" i="37"/>
  <c r="J9" i="37"/>
  <c r="J8" i="37" s="1"/>
  <c r="L21" i="37"/>
  <c r="F90" i="37"/>
  <c r="C97" i="37"/>
  <c r="C9" i="37"/>
  <c r="C8" i="37" s="1"/>
  <c r="G9" i="37"/>
  <c r="G8" i="37" s="1"/>
  <c r="D31" i="37"/>
  <c r="H31" i="37"/>
  <c r="C90" i="37"/>
  <c r="F102" i="37"/>
  <c r="C105" i="37"/>
  <c r="F9" i="37"/>
  <c r="M21" i="37"/>
  <c r="M31" i="37"/>
  <c r="C88" i="37"/>
  <c r="Q88" i="37" s="1"/>
  <c r="K88" i="37"/>
  <c r="D45" i="37"/>
  <c r="F45" i="37" s="1"/>
  <c r="H45" i="37"/>
  <c r="H44" i="37" s="1"/>
  <c r="L45" i="37"/>
  <c r="C53" i="37"/>
  <c r="C44" i="37" s="1"/>
  <c r="G53" i="37"/>
  <c r="K53" i="37"/>
  <c r="K76" i="37"/>
  <c r="F94" i="37"/>
  <c r="K9" i="37"/>
  <c r="K8" i="37" s="1"/>
  <c r="C40" i="37"/>
  <c r="F40" i="37" s="1"/>
  <c r="I76" i="37"/>
  <c r="F76" i="37"/>
  <c r="E83" i="37"/>
  <c r="E82" i="37" s="1"/>
  <c r="E81" i="37" s="1"/>
  <c r="M83" i="37"/>
  <c r="M82" i="37" s="1"/>
  <c r="M81" i="37" s="1"/>
  <c r="F105" i="37"/>
  <c r="J21" i="37"/>
  <c r="C31" i="37"/>
  <c r="F31" i="37" s="1"/>
  <c r="G31" i="37"/>
  <c r="K31" i="37"/>
  <c r="J45" i="37"/>
  <c r="J44" i="37" s="1"/>
  <c r="E53" i="37"/>
  <c r="E44" i="37" s="1"/>
  <c r="M53" i="37"/>
  <c r="M44" i="37" s="1"/>
  <c r="F97" i="37"/>
  <c r="J97" i="37"/>
  <c r="H58" i="29"/>
  <c r="D60" i="29"/>
  <c r="D59" i="29"/>
  <c r="Q91" i="41"/>
  <c r="H59" i="29"/>
  <c r="F60" i="29"/>
  <c r="H60" i="29"/>
  <c r="Q102" i="37"/>
  <c r="Q98" i="41"/>
  <c r="F58" i="29"/>
  <c r="Q95" i="40"/>
  <c r="Q89" i="39"/>
  <c r="C59" i="29"/>
  <c r="H62" i="29"/>
  <c r="D58" i="29"/>
  <c r="F46" i="29"/>
  <c r="D47" i="29"/>
  <c r="D35" i="29"/>
  <c r="F34" i="29"/>
  <c r="C37" i="29"/>
  <c r="F33" i="29"/>
  <c r="H44" i="29"/>
  <c r="H48" i="29" s="1"/>
  <c r="D49" i="29"/>
  <c r="D32" i="29"/>
  <c r="H49" i="29"/>
  <c r="H47" i="29"/>
  <c r="H35" i="29"/>
  <c r="F47" i="29"/>
  <c r="F35" i="29"/>
  <c r="D45" i="29"/>
  <c r="D33" i="29"/>
  <c r="H46" i="29"/>
  <c r="H34" i="29"/>
  <c r="C46" i="29"/>
  <c r="C34" i="29"/>
  <c r="G34" i="29" s="1"/>
  <c r="D46" i="29"/>
  <c r="D34" i="29"/>
  <c r="H37" i="29"/>
  <c r="C49" i="29"/>
  <c r="F45" i="29"/>
  <c r="H32" i="29"/>
  <c r="H36" i="29" s="1"/>
  <c r="D37" i="29"/>
  <c r="D44" i="29"/>
  <c r="D48" i="29" s="1"/>
  <c r="F49" i="29"/>
  <c r="F37" i="29"/>
  <c r="H45" i="29"/>
  <c r="H33" i="29"/>
  <c r="C47" i="29"/>
  <c r="C35" i="29"/>
  <c r="F44" i="29"/>
  <c r="F48" i="29" s="1"/>
  <c r="F32" i="29"/>
  <c r="F36" i="29" s="1"/>
  <c r="C45" i="29"/>
  <c r="C33" i="29"/>
  <c r="C44" i="29"/>
  <c r="C57" i="29" s="1"/>
  <c r="C32" i="29"/>
  <c r="C36" i="29" s="1"/>
  <c r="F22" i="29"/>
  <c r="G22" i="29" s="1"/>
  <c r="H21" i="29"/>
  <c r="F21" i="29"/>
  <c r="G21" i="29" s="1"/>
  <c r="D22" i="29"/>
  <c r="D21" i="29"/>
  <c r="H22" i="29"/>
  <c r="C21" i="29"/>
  <c r="E21" i="29" s="1"/>
  <c r="F19" i="29"/>
  <c r="D24" i="29"/>
  <c r="E24" i="29" s="1"/>
  <c r="H24" i="29"/>
  <c r="F24" i="29"/>
  <c r="F20" i="29"/>
  <c r="D20" i="29"/>
  <c r="D19" i="29"/>
  <c r="D23" i="29" s="1"/>
  <c r="D25" i="29" s="1"/>
  <c r="H20" i="29"/>
  <c r="I20" i="29" s="1"/>
  <c r="H19" i="29"/>
  <c r="I19" i="29" s="1"/>
  <c r="C24" i="29"/>
  <c r="H9" i="29"/>
  <c r="I9" i="29" s="1"/>
  <c r="F9" i="29"/>
  <c r="F8" i="29"/>
  <c r="H8" i="29"/>
  <c r="D8" i="29"/>
  <c r="G24" i="29"/>
  <c r="I24" i="29"/>
  <c r="F23" i="29"/>
  <c r="F25" i="29" s="1"/>
  <c r="C22" i="29"/>
  <c r="E22" i="29" s="1"/>
  <c r="D6" i="29"/>
  <c r="D10" i="29" s="1"/>
  <c r="D9" i="29"/>
  <c r="H11" i="29"/>
  <c r="I11" i="29" s="1"/>
  <c r="H7" i="29"/>
  <c r="I7" i="29" s="1"/>
  <c r="H6" i="29"/>
  <c r="F6" i="29"/>
  <c r="F10" i="29" s="1"/>
  <c r="F12" i="29" s="1"/>
  <c r="D11" i="29"/>
  <c r="F11" i="29"/>
  <c r="G11" i="29" s="1"/>
  <c r="F7" i="29"/>
  <c r="G7" i="29" s="1"/>
  <c r="C8" i="29"/>
  <c r="G8" i="29" s="1"/>
  <c r="H10" i="29"/>
  <c r="C19" i="29"/>
  <c r="C23" i="29" s="1"/>
  <c r="D7" i="29"/>
  <c r="E7" i="29" s="1"/>
  <c r="C20" i="29"/>
  <c r="C11" i="29"/>
  <c r="E20" i="29"/>
  <c r="G19" i="29"/>
  <c r="C9" i="29"/>
  <c r="C7" i="29"/>
  <c r="G9" i="29"/>
  <c r="E9" i="29"/>
  <c r="C6" i="29"/>
  <c r="C10" i="29"/>
  <c r="C12" i="29" s="1"/>
  <c r="I6" i="29"/>
  <c r="H7" i="40" l="1"/>
  <c r="H6" i="40" s="1"/>
  <c r="E7" i="39"/>
  <c r="E6" i="39" s="1"/>
  <c r="N9" i="38"/>
  <c r="N31" i="40"/>
  <c r="O31" i="40"/>
  <c r="I31" i="40"/>
  <c r="O45" i="37"/>
  <c r="N45" i="37"/>
  <c r="E8" i="29"/>
  <c r="N31" i="37"/>
  <c r="O31" i="37"/>
  <c r="N102" i="37"/>
  <c r="O102" i="37"/>
  <c r="M44" i="39"/>
  <c r="M39" i="39" s="1"/>
  <c r="N95" i="39"/>
  <c r="O95" i="39"/>
  <c r="G88" i="39"/>
  <c r="N95" i="40"/>
  <c r="O95" i="40"/>
  <c r="O9" i="40"/>
  <c r="N9" i="40"/>
  <c r="O9" i="41"/>
  <c r="N9" i="41"/>
  <c r="N98" i="41"/>
  <c r="O98" i="41"/>
  <c r="N89" i="45"/>
  <c r="O89" i="45"/>
  <c r="C87" i="37"/>
  <c r="Q90" i="37"/>
  <c r="K88" i="39"/>
  <c r="N103" i="40"/>
  <c r="O103" i="40"/>
  <c r="L39" i="40"/>
  <c r="J7" i="40"/>
  <c r="J6" i="40" s="1"/>
  <c r="J5" i="40" s="1"/>
  <c r="J109" i="40" s="1"/>
  <c r="N89" i="40"/>
  <c r="O89" i="40"/>
  <c r="O45" i="41"/>
  <c r="N45" i="41"/>
  <c r="N77" i="41"/>
  <c r="O77" i="41"/>
  <c r="G6" i="29"/>
  <c r="L44" i="37"/>
  <c r="N106" i="39"/>
  <c r="O106" i="39"/>
  <c r="D88" i="38"/>
  <c r="D7" i="40"/>
  <c r="D6" i="40" s="1"/>
  <c r="F31" i="41"/>
  <c r="G20" i="29"/>
  <c r="H39" i="37"/>
  <c r="I86" i="37"/>
  <c r="N86" i="37"/>
  <c r="O86" i="37"/>
  <c r="N89" i="38"/>
  <c r="K88" i="40"/>
  <c r="L7" i="40"/>
  <c r="L6" i="40" s="1"/>
  <c r="K7" i="40"/>
  <c r="K6" i="40" s="1"/>
  <c r="I88" i="40"/>
  <c r="C44" i="41"/>
  <c r="N77" i="45"/>
  <c r="O77" i="45"/>
  <c r="N95" i="45"/>
  <c r="O95" i="45"/>
  <c r="N88" i="37"/>
  <c r="O88" i="37"/>
  <c r="D7" i="38"/>
  <c r="D6" i="38" s="1"/>
  <c r="N31" i="39"/>
  <c r="O31" i="39"/>
  <c r="F84" i="39"/>
  <c r="N91" i="40"/>
  <c r="O91" i="40"/>
  <c r="O21" i="40"/>
  <c r="N21" i="40"/>
  <c r="O87" i="41"/>
  <c r="N87" i="41"/>
  <c r="N106" i="42"/>
  <c r="O106" i="42"/>
  <c r="E11" i="29"/>
  <c r="N76" i="37"/>
  <c r="O76" i="37"/>
  <c r="K87" i="37"/>
  <c r="J87" i="37"/>
  <c r="N54" i="41"/>
  <c r="O54" i="41"/>
  <c r="D88" i="41"/>
  <c r="N103" i="42"/>
  <c r="O103" i="42"/>
  <c r="N106" i="38"/>
  <c r="O106" i="38"/>
  <c r="O103" i="38"/>
  <c r="N103" i="38"/>
  <c r="N106" i="41"/>
  <c r="O106" i="41"/>
  <c r="O9" i="42"/>
  <c r="N9" i="42"/>
  <c r="N98" i="42"/>
  <c r="O98" i="42"/>
  <c r="N98" i="45"/>
  <c r="O98" i="45"/>
  <c r="O105" i="37"/>
  <c r="N105" i="37"/>
  <c r="N41" i="41"/>
  <c r="O41" i="41"/>
  <c r="N77" i="42"/>
  <c r="O77" i="42"/>
  <c r="I8" i="29"/>
  <c r="N40" i="37"/>
  <c r="O40" i="37"/>
  <c r="H7" i="37"/>
  <c r="H6" i="37" s="1"/>
  <c r="C44" i="38"/>
  <c r="O98" i="38"/>
  <c r="N98" i="38"/>
  <c r="K44" i="38"/>
  <c r="N103" i="41"/>
  <c r="O103" i="41"/>
  <c r="G88" i="41"/>
  <c r="E44" i="41"/>
  <c r="E39" i="41" s="1"/>
  <c r="N95" i="42"/>
  <c r="O95" i="42"/>
  <c r="N89" i="39"/>
  <c r="O89" i="39"/>
  <c r="O9" i="45"/>
  <c r="N9" i="45"/>
  <c r="K7" i="37"/>
  <c r="K6" i="37" s="1"/>
  <c r="K5" i="37" s="1"/>
  <c r="K108" i="37" s="1"/>
  <c r="N90" i="37"/>
  <c r="O90" i="37"/>
  <c r="G44" i="38"/>
  <c r="G39" i="38" s="1"/>
  <c r="N77" i="39"/>
  <c r="O77" i="39"/>
  <c r="N106" i="40"/>
  <c r="O106" i="40"/>
  <c r="N95" i="41"/>
  <c r="O95" i="41"/>
  <c r="N91" i="42"/>
  <c r="O91" i="42"/>
  <c r="N106" i="45"/>
  <c r="O106" i="45"/>
  <c r="N98" i="40"/>
  <c r="O98" i="40"/>
  <c r="N97" i="37"/>
  <c r="O97" i="37"/>
  <c r="I10" i="29"/>
  <c r="I22" i="29"/>
  <c r="E35" i="29"/>
  <c r="N94" i="37"/>
  <c r="O94" i="37"/>
  <c r="O9" i="37"/>
  <c r="N9" i="37"/>
  <c r="F21" i="37"/>
  <c r="C44" i="39"/>
  <c r="C39" i="39" s="1"/>
  <c r="N77" i="40"/>
  <c r="O77" i="40"/>
  <c r="K44" i="40"/>
  <c r="N91" i="41"/>
  <c r="O91" i="41"/>
  <c r="M88" i="41"/>
  <c r="N89" i="42"/>
  <c r="O89" i="42"/>
  <c r="N98" i="39"/>
  <c r="O98" i="39"/>
  <c r="N103" i="39"/>
  <c r="O103" i="39"/>
  <c r="O9" i="39"/>
  <c r="N9" i="39"/>
  <c r="N91" i="39"/>
  <c r="O91" i="39"/>
  <c r="M44" i="40"/>
  <c r="M39" i="40" s="1"/>
  <c r="N89" i="41"/>
  <c r="O89" i="41"/>
  <c r="D44" i="41"/>
  <c r="F44" i="41" s="1"/>
  <c r="E59" i="29"/>
  <c r="I59" i="29"/>
  <c r="F57" i="29"/>
  <c r="E10" i="29"/>
  <c r="D12" i="29"/>
  <c r="E12" i="29" s="1"/>
  <c r="G12" i="29"/>
  <c r="D57" i="29"/>
  <c r="D61" i="29" s="1"/>
  <c r="F62" i="29"/>
  <c r="F8" i="37"/>
  <c r="H57" i="29"/>
  <c r="H61" i="29" s="1"/>
  <c r="H63" i="29" s="1"/>
  <c r="F8" i="41"/>
  <c r="F7" i="41" s="1"/>
  <c r="C7" i="41"/>
  <c r="C6" i="41" s="1"/>
  <c r="C25" i="29"/>
  <c r="J24" i="29" s="1"/>
  <c r="J23" i="29"/>
  <c r="G10" i="29"/>
  <c r="I21" i="29"/>
  <c r="E6" i="29"/>
  <c r="F59" i="29"/>
  <c r="G59" i="29" s="1"/>
  <c r="Q91" i="38"/>
  <c r="H39" i="39"/>
  <c r="D44" i="38"/>
  <c r="D39" i="38" s="1"/>
  <c r="J44" i="38"/>
  <c r="H7" i="39"/>
  <c r="H6" i="39" s="1"/>
  <c r="F21" i="38"/>
  <c r="N21" i="38" s="1"/>
  <c r="F31" i="38"/>
  <c r="E88" i="38"/>
  <c r="H44" i="40"/>
  <c r="Q91" i="40"/>
  <c r="L44" i="42"/>
  <c r="F8" i="45"/>
  <c r="E19" i="29"/>
  <c r="H12" i="29"/>
  <c r="I12" i="29" s="1"/>
  <c r="H23" i="29"/>
  <c r="F87" i="37"/>
  <c r="Q94" i="37"/>
  <c r="D44" i="37"/>
  <c r="D39" i="37" s="1"/>
  <c r="D5" i="37" s="1"/>
  <c r="C88" i="38"/>
  <c r="O95" i="38"/>
  <c r="M7" i="40"/>
  <c r="M6" i="40" s="1"/>
  <c r="G44" i="41"/>
  <c r="G39" i="41" s="1"/>
  <c r="E87" i="37"/>
  <c r="J88" i="38"/>
  <c r="E23" i="29"/>
  <c r="I31" i="39"/>
  <c r="H88" i="38"/>
  <c r="O91" i="38"/>
  <c r="Q89" i="41"/>
  <c r="Q103" i="42"/>
  <c r="M7" i="45"/>
  <c r="M6" i="45" s="1"/>
  <c r="J44" i="41"/>
  <c r="D62" i="29"/>
  <c r="F88" i="39"/>
  <c r="L7" i="38"/>
  <c r="L6" i="38" s="1"/>
  <c r="Q91" i="39"/>
  <c r="F41" i="39"/>
  <c r="E88" i="40"/>
  <c r="F41" i="45"/>
  <c r="G23" i="29"/>
  <c r="M39" i="37"/>
  <c r="M87" i="37"/>
  <c r="M7" i="38"/>
  <c r="M6" i="38" s="1"/>
  <c r="E44" i="39"/>
  <c r="I88" i="39"/>
  <c r="J88" i="40"/>
  <c r="Q103" i="39"/>
  <c r="F41" i="37"/>
  <c r="I88" i="38"/>
  <c r="F84" i="40"/>
  <c r="M7" i="37"/>
  <c r="M6" i="37" s="1"/>
  <c r="M5" i="37" s="1"/>
  <c r="M108" i="37" s="1"/>
  <c r="D7" i="37"/>
  <c r="D6" i="37" s="1"/>
  <c r="Q89" i="38"/>
  <c r="Q98" i="40"/>
  <c r="L7" i="41"/>
  <c r="L6" i="41" s="1"/>
  <c r="J37" i="29"/>
  <c r="Q105" i="37"/>
  <c r="F88" i="38"/>
  <c r="G7" i="39"/>
  <c r="G6" i="39" s="1"/>
  <c r="F21" i="39"/>
  <c r="E7" i="40"/>
  <c r="E6" i="40" s="1"/>
  <c r="H7" i="41"/>
  <c r="H6" i="41" s="1"/>
  <c r="I88" i="41"/>
  <c r="H88" i="39"/>
  <c r="Q97" i="37"/>
  <c r="L7" i="37"/>
  <c r="L6" i="37" s="1"/>
  <c r="Q106" i="38"/>
  <c r="H87" i="37"/>
  <c r="D87" i="37"/>
  <c r="G7" i="38"/>
  <c r="G6" i="38" s="1"/>
  <c r="Q106" i="39"/>
  <c r="D88" i="39"/>
  <c r="E88" i="39"/>
  <c r="H88" i="40"/>
  <c r="D88" i="40"/>
  <c r="F21" i="41"/>
  <c r="H38" i="29"/>
  <c r="J7" i="37"/>
  <c r="J6" i="37" s="1"/>
  <c r="Q98" i="38"/>
  <c r="L87" i="37"/>
  <c r="K7" i="38"/>
  <c r="K6" i="38" s="1"/>
  <c r="Q95" i="39"/>
  <c r="D7" i="39"/>
  <c r="D6" i="39" s="1"/>
  <c r="J88" i="39"/>
  <c r="Q95" i="38"/>
  <c r="F45" i="38"/>
  <c r="O45" i="38" s="1"/>
  <c r="G44" i="40"/>
  <c r="G39" i="40" s="1"/>
  <c r="G5" i="40" s="1"/>
  <c r="J44" i="40"/>
  <c r="J39" i="40" s="1"/>
  <c r="Q95" i="41"/>
  <c r="Q91" i="42"/>
  <c r="E32" i="29"/>
  <c r="G45" i="29"/>
  <c r="E37" i="29"/>
  <c r="I49" i="29"/>
  <c r="G49" i="29"/>
  <c r="E46" i="29"/>
  <c r="H50" i="29"/>
  <c r="K44" i="42"/>
  <c r="K39" i="42" s="1"/>
  <c r="D44" i="42"/>
  <c r="D39" i="42" s="1"/>
  <c r="D36" i="29"/>
  <c r="D38" i="29" s="1"/>
  <c r="F50" i="29"/>
  <c r="I33" i="29"/>
  <c r="I37" i="29"/>
  <c r="C38" i="29"/>
  <c r="E34" i="29"/>
  <c r="E45" i="29"/>
  <c r="G32" i="29"/>
  <c r="E47" i="29"/>
  <c r="G37" i="29"/>
  <c r="I34" i="29"/>
  <c r="G46" i="29"/>
  <c r="I46" i="29"/>
  <c r="E49" i="29"/>
  <c r="F54" i="38"/>
  <c r="I54" i="38" s="1"/>
  <c r="H44" i="38"/>
  <c r="H39" i="38" s="1"/>
  <c r="M44" i="38"/>
  <c r="M39" i="38" s="1"/>
  <c r="K39" i="38"/>
  <c r="K5" i="38" s="1"/>
  <c r="L44" i="38"/>
  <c r="H44" i="42"/>
  <c r="H39" i="42" s="1"/>
  <c r="E44" i="42"/>
  <c r="E39" i="42" s="1"/>
  <c r="F54" i="42"/>
  <c r="H39" i="41"/>
  <c r="H44" i="41"/>
  <c r="C39" i="41"/>
  <c r="J39" i="41"/>
  <c r="I54" i="41"/>
  <c r="M44" i="41"/>
  <c r="M39" i="41" s="1"/>
  <c r="D39" i="40"/>
  <c r="K39" i="40"/>
  <c r="K5" i="40" s="1"/>
  <c r="K109" i="40" s="1"/>
  <c r="K39" i="39"/>
  <c r="G44" i="39"/>
  <c r="G39" i="39" s="1"/>
  <c r="G5" i="39" s="1"/>
  <c r="G109" i="39" s="1"/>
  <c r="F54" i="39"/>
  <c r="F44" i="39"/>
  <c r="E5" i="39"/>
  <c r="E109" i="39" s="1"/>
  <c r="F8" i="39"/>
  <c r="I8" i="39" s="1"/>
  <c r="C7" i="39"/>
  <c r="C6" i="39" s="1"/>
  <c r="H88" i="41"/>
  <c r="D40" i="39"/>
  <c r="M7" i="39"/>
  <c r="M6" i="39" s="1"/>
  <c r="M5" i="39" s="1"/>
  <c r="I21" i="39"/>
  <c r="J39" i="39"/>
  <c r="J5" i="39" s="1"/>
  <c r="J109" i="39" s="1"/>
  <c r="L5" i="40"/>
  <c r="L109" i="40" s="1"/>
  <c r="I21" i="41"/>
  <c r="I84" i="39"/>
  <c r="Q98" i="39"/>
  <c r="C88" i="39"/>
  <c r="L88" i="39"/>
  <c r="K7" i="39"/>
  <c r="K6" i="39" s="1"/>
  <c r="E39" i="39"/>
  <c r="D82" i="39"/>
  <c r="F83" i="39"/>
  <c r="I21" i="40"/>
  <c r="I84" i="40"/>
  <c r="F41" i="40"/>
  <c r="C40" i="40"/>
  <c r="F45" i="39"/>
  <c r="L7" i="39"/>
  <c r="L6" i="39" s="1"/>
  <c r="L5" i="39" s="1"/>
  <c r="L109" i="39" s="1"/>
  <c r="M88" i="39"/>
  <c r="F88" i="40"/>
  <c r="Q89" i="40"/>
  <c r="C88" i="40"/>
  <c r="F8" i="40"/>
  <c r="C7" i="40"/>
  <c r="C6" i="40" s="1"/>
  <c r="C44" i="40"/>
  <c r="F45" i="40"/>
  <c r="F40" i="41"/>
  <c r="C83" i="41"/>
  <c r="F21" i="42"/>
  <c r="M88" i="40"/>
  <c r="G88" i="40"/>
  <c r="I87" i="41"/>
  <c r="E7" i="41"/>
  <c r="E6" i="41" s="1"/>
  <c r="K44" i="41"/>
  <c r="K39" i="41" s="1"/>
  <c r="K5" i="41" s="1"/>
  <c r="L39" i="41"/>
  <c r="L88" i="41"/>
  <c r="M7" i="41"/>
  <c r="M6" i="41" s="1"/>
  <c r="M5" i="41" s="1"/>
  <c r="M109" i="41" s="1"/>
  <c r="Q106" i="41"/>
  <c r="E83" i="42"/>
  <c r="E82" i="42" s="1"/>
  <c r="F84" i="42"/>
  <c r="F31" i="42"/>
  <c r="F54" i="40"/>
  <c r="H39" i="40"/>
  <c r="H5" i="40" s="1"/>
  <c r="C83" i="40"/>
  <c r="E39" i="40"/>
  <c r="E5" i="40" s="1"/>
  <c r="F88" i="41"/>
  <c r="J8" i="41"/>
  <c r="J7" i="41" s="1"/>
  <c r="J6" i="41" s="1"/>
  <c r="J5" i="41" s="1"/>
  <c r="K88" i="41"/>
  <c r="Q103" i="41"/>
  <c r="C44" i="42"/>
  <c r="C40" i="42"/>
  <c r="F41" i="42"/>
  <c r="F84" i="41"/>
  <c r="D7" i="41"/>
  <c r="D6" i="41" s="1"/>
  <c r="G7" i="41"/>
  <c r="G6" i="41" s="1"/>
  <c r="J88" i="41"/>
  <c r="Q106" i="42"/>
  <c r="Q95" i="42"/>
  <c r="I45" i="41"/>
  <c r="C88" i="41"/>
  <c r="E7" i="42"/>
  <c r="E6" i="42" s="1"/>
  <c r="I41" i="41"/>
  <c r="Q98" i="42"/>
  <c r="D88" i="42"/>
  <c r="G44" i="42"/>
  <c r="M88" i="42"/>
  <c r="M88" i="45"/>
  <c r="N45" i="38"/>
  <c r="F40" i="38"/>
  <c r="I40" i="38" s="1"/>
  <c r="C7" i="38"/>
  <c r="C6" i="38" s="1"/>
  <c r="F8" i="38"/>
  <c r="I8" i="38" s="1"/>
  <c r="H5" i="38"/>
  <c r="H109" i="38" s="1"/>
  <c r="O84" i="38"/>
  <c r="N84" i="38"/>
  <c r="I84" i="38"/>
  <c r="I21" i="38"/>
  <c r="I31" i="38"/>
  <c r="N31" i="38"/>
  <c r="J39" i="38"/>
  <c r="J5" i="38" s="1"/>
  <c r="J109" i="38" s="1"/>
  <c r="L39" i="38"/>
  <c r="N77" i="38"/>
  <c r="O9" i="38"/>
  <c r="F41" i="38"/>
  <c r="I41" i="38" s="1"/>
  <c r="C83" i="38"/>
  <c r="E44" i="38"/>
  <c r="K88" i="38"/>
  <c r="O88" i="38" s="1"/>
  <c r="E39" i="37"/>
  <c r="E5" i="37" s="1"/>
  <c r="E108" i="37" s="1"/>
  <c r="K44" i="37"/>
  <c r="K39" i="37" s="1"/>
  <c r="L39" i="37"/>
  <c r="L5" i="37" s="1"/>
  <c r="L108" i="37" s="1"/>
  <c r="G44" i="37"/>
  <c r="G39" i="37" s="1"/>
  <c r="O31" i="38"/>
  <c r="F7" i="37"/>
  <c r="N7" i="37" s="1"/>
  <c r="I40" i="37"/>
  <c r="I45" i="37"/>
  <c r="F6" i="37"/>
  <c r="N6" i="37" s="1"/>
  <c r="I31" i="37"/>
  <c r="F44" i="37"/>
  <c r="H5" i="37"/>
  <c r="J39" i="37"/>
  <c r="J5" i="37" s="1"/>
  <c r="J108" i="37" s="1"/>
  <c r="G7" i="37"/>
  <c r="G6" i="37" s="1"/>
  <c r="I8" i="37"/>
  <c r="F82" i="37"/>
  <c r="C81" i="37"/>
  <c r="C39" i="37"/>
  <c r="F83" i="37"/>
  <c r="C7" i="37"/>
  <c r="C6" i="37" s="1"/>
  <c r="F53" i="37"/>
  <c r="I88" i="45"/>
  <c r="K88" i="45"/>
  <c r="M44" i="45"/>
  <c r="M39" i="45" s="1"/>
  <c r="M5" i="45" s="1"/>
  <c r="D44" i="45"/>
  <c r="D39" i="45" s="1"/>
  <c r="D5" i="45" s="1"/>
  <c r="F109" i="46"/>
  <c r="N5" i="46"/>
  <c r="O5" i="46"/>
  <c r="E33" i="29"/>
  <c r="I35" i="29"/>
  <c r="G47" i="29"/>
  <c r="L88" i="45"/>
  <c r="E88" i="45"/>
  <c r="H88" i="45"/>
  <c r="G7" i="45"/>
  <c r="G6" i="45" s="1"/>
  <c r="G5" i="45" s="1"/>
  <c r="G109" i="45" s="1"/>
  <c r="I8" i="45"/>
  <c r="D88" i="45"/>
  <c r="L44" i="45"/>
  <c r="L39" i="45" s="1"/>
  <c r="L5" i="45" s="1"/>
  <c r="E44" i="45"/>
  <c r="E39" i="45" s="1"/>
  <c r="C40" i="45"/>
  <c r="K44" i="45"/>
  <c r="K39" i="45" s="1"/>
  <c r="H39" i="45"/>
  <c r="H5" i="45" s="1"/>
  <c r="K7" i="45"/>
  <c r="K6" i="45" s="1"/>
  <c r="H88" i="42"/>
  <c r="J88" i="42"/>
  <c r="G88" i="42"/>
  <c r="I88" i="42"/>
  <c r="L88" i="42"/>
  <c r="E88" i="42"/>
  <c r="K88" i="42"/>
  <c r="F88" i="42"/>
  <c r="C88" i="42"/>
  <c r="I84" i="42"/>
  <c r="C83" i="42"/>
  <c r="I54" i="42"/>
  <c r="M44" i="42"/>
  <c r="M39" i="42" s="1"/>
  <c r="F45" i="42"/>
  <c r="J39" i="42"/>
  <c r="L39" i="42"/>
  <c r="G39" i="42"/>
  <c r="F40" i="42"/>
  <c r="I31" i="42"/>
  <c r="G7" i="42"/>
  <c r="G6" i="42" s="1"/>
  <c r="H7" i="42"/>
  <c r="H6" i="42" s="1"/>
  <c r="M7" i="42"/>
  <c r="M6" i="42" s="1"/>
  <c r="K7" i="42"/>
  <c r="K6" i="42" s="1"/>
  <c r="D7" i="42"/>
  <c r="D6" i="42" s="1"/>
  <c r="L7" i="42"/>
  <c r="L6" i="42" s="1"/>
  <c r="J7" i="42"/>
  <c r="J6" i="42" s="1"/>
  <c r="C7" i="42"/>
  <c r="C6" i="42" s="1"/>
  <c r="F8" i="42"/>
  <c r="F84" i="45"/>
  <c r="C83" i="45"/>
  <c r="F88" i="45"/>
  <c r="F21" i="45"/>
  <c r="G36" i="29"/>
  <c r="C88" i="45"/>
  <c r="F31" i="45"/>
  <c r="F45" i="45"/>
  <c r="C44" i="45"/>
  <c r="J7" i="45"/>
  <c r="J6" i="45" s="1"/>
  <c r="F54" i="45"/>
  <c r="E5" i="45"/>
  <c r="J44" i="45"/>
  <c r="J39" i="45" s="1"/>
  <c r="C7" i="45"/>
  <c r="C6" i="45" s="1"/>
  <c r="I47" i="29"/>
  <c r="E44" i="29"/>
  <c r="D50" i="29"/>
  <c r="I32" i="29"/>
  <c r="G35" i="29"/>
  <c r="G33" i="29"/>
  <c r="G44" i="29"/>
  <c r="I44" i="29"/>
  <c r="I45" i="29"/>
  <c r="I57" i="29"/>
  <c r="C61" i="29"/>
  <c r="G57" i="29"/>
  <c r="J36" i="29"/>
  <c r="F38" i="29"/>
  <c r="I36" i="29"/>
  <c r="C48" i="29"/>
  <c r="E48" i="29" s="1"/>
  <c r="L5" i="41" l="1"/>
  <c r="D5" i="40"/>
  <c r="D109" i="40" s="1"/>
  <c r="H5" i="39"/>
  <c r="G5" i="38"/>
  <c r="G109" i="38" s="1"/>
  <c r="N44" i="41"/>
  <c r="O44" i="41"/>
  <c r="N44" i="39"/>
  <c r="O44" i="39"/>
  <c r="N54" i="40"/>
  <c r="O54" i="40"/>
  <c r="N54" i="39"/>
  <c r="O54" i="39"/>
  <c r="N54" i="42"/>
  <c r="O54" i="42"/>
  <c r="N41" i="37"/>
  <c r="O41" i="37"/>
  <c r="N54" i="45"/>
  <c r="O54" i="45"/>
  <c r="N88" i="45"/>
  <c r="O88" i="45"/>
  <c r="I53" i="37"/>
  <c r="N53" i="37"/>
  <c r="O53" i="37"/>
  <c r="O54" i="38"/>
  <c r="N84" i="41"/>
  <c r="O84" i="41"/>
  <c r="E5" i="42"/>
  <c r="E109" i="42" s="1"/>
  <c r="O21" i="41"/>
  <c r="N21" i="41"/>
  <c r="I41" i="39"/>
  <c r="N41" i="39"/>
  <c r="O41" i="39"/>
  <c r="I8" i="41"/>
  <c r="N8" i="41"/>
  <c r="O8" i="41"/>
  <c r="N41" i="45"/>
  <c r="O41" i="45"/>
  <c r="D39" i="41"/>
  <c r="D5" i="41" s="1"/>
  <c r="D109" i="41" s="1"/>
  <c r="N88" i="40"/>
  <c r="O88" i="40"/>
  <c r="O87" i="37"/>
  <c r="N87" i="37"/>
  <c r="I31" i="41"/>
  <c r="N31" i="41"/>
  <c r="O31" i="41"/>
  <c r="E5" i="41"/>
  <c r="E109" i="41" s="1"/>
  <c r="N40" i="41"/>
  <c r="O40" i="41"/>
  <c r="N83" i="39"/>
  <c r="O83" i="39"/>
  <c r="D5" i="38"/>
  <c r="D109" i="38" s="1"/>
  <c r="N8" i="37"/>
  <c r="O8" i="37"/>
  <c r="N40" i="42"/>
  <c r="O40" i="42"/>
  <c r="N84" i="45"/>
  <c r="O84" i="45"/>
  <c r="C39" i="38"/>
  <c r="N88" i="41"/>
  <c r="O88" i="41"/>
  <c r="N31" i="42"/>
  <c r="O31" i="42"/>
  <c r="N88" i="39"/>
  <c r="O88" i="39"/>
  <c r="H109" i="39"/>
  <c r="N7" i="41"/>
  <c r="O7" i="41"/>
  <c r="N88" i="42"/>
  <c r="O88" i="42"/>
  <c r="N8" i="42"/>
  <c r="O8" i="42"/>
  <c r="M5" i="38"/>
  <c r="M109" i="38" s="1"/>
  <c r="N84" i="39"/>
  <c r="O84" i="39"/>
  <c r="O45" i="45"/>
  <c r="N45" i="45"/>
  <c r="E109" i="40"/>
  <c r="O45" i="40"/>
  <c r="N45" i="40"/>
  <c r="D63" i="29"/>
  <c r="N83" i="37"/>
  <c r="O83" i="37"/>
  <c r="F44" i="38"/>
  <c r="O21" i="38"/>
  <c r="I45" i="38"/>
  <c r="I41" i="42"/>
  <c r="N41" i="42"/>
  <c r="O41" i="42"/>
  <c r="N84" i="42"/>
  <c r="O84" i="42"/>
  <c r="I38" i="29"/>
  <c r="O21" i="39"/>
  <c r="N21" i="39"/>
  <c r="M5" i="40"/>
  <c r="M109" i="40" s="1"/>
  <c r="N8" i="45"/>
  <c r="O8" i="45"/>
  <c r="C5" i="37"/>
  <c r="C108" i="37" s="1"/>
  <c r="O45" i="39"/>
  <c r="N45" i="39"/>
  <c r="I41" i="45"/>
  <c r="N8" i="39"/>
  <c r="O8" i="39"/>
  <c r="I21" i="42"/>
  <c r="O21" i="42"/>
  <c r="N21" i="42"/>
  <c r="F39" i="37"/>
  <c r="N44" i="37"/>
  <c r="O44" i="37"/>
  <c r="O21" i="45"/>
  <c r="N21" i="45"/>
  <c r="N82" i="37"/>
  <c r="O82" i="37"/>
  <c r="N31" i="45"/>
  <c r="O31" i="45"/>
  <c r="O45" i="42"/>
  <c r="N45" i="42"/>
  <c r="H109" i="40"/>
  <c r="N8" i="40"/>
  <c r="O8" i="40"/>
  <c r="N41" i="40"/>
  <c r="O41" i="40"/>
  <c r="N84" i="40"/>
  <c r="O84" i="40"/>
  <c r="I21" i="37"/>
  <c r="O21" i="37"/>
  <c r="N21" i="37"/>
  <c r="H25" i="29"/>
  <c r="I25" i="29" s="1"/>
  <c r="I23" i="29"/>
  <c r="C58" i="29"/>
  <c r="M109" i="45"/>
  <c r="I41" i="37"/>
  <c r="L109" i="41"/>
  <c r="E62" i="29"/>
  <c r="D108" i="37"/>
  <c r="I44" i="41"/>
  <c r="K109" i="41"/>
  <c r="E25" i="29"/>
  <c r="G5" i="37"/>
  <c r="G108" i="37" s="1"/>
  <c r="G5" i="41"/>
  <c r="G109" i="41" s="1"/>
  <c r="Q88" i="38"/>
  <c r="K5" i="39"/>
  <c r="K109" i="39" s="1"/>
  <c r="F61" i="29"/>
  <c r="F63" i="29" s="1"/>
  <c r="C62" i="29"/>
  <c r="I62" i="29" s="1"/>
  <c r="H108" i="37"/>
  <c r="L5" i="38"/>
  <c r="L109" i="38" s="1"/>
  <c r="E57" i="29"/>
  <c r="O6" i="37"/>
  <c r="Q88" i="39"/>
  <c r="N88" i="38"/>
  <c r="H5" i="41"/>
  <c r="H109" i="41" s="1"/>
  <c r="Q87" i="37"/>
  <c r="G25" i="29"/>
  <c r="G109" i="40"/>
  <c r="E38" i="29"/>
  <c r="G38" i="29"/>
  <c r="E36" i="29"/>
  <c r="J5" i="42"/>
  <c r="J109" i="42" s="1"/>
  <c r="D5" i="42"/>
  <c r="D109" i="42" s="1"/>
  <c r="I45" i="42"/>
  <c r="F44" i="42"/>
  <c r="I44" i="42" s="1"/>
  <c r="N54" i="38"/>
  <c r="E39" i="38"/>
  <c r="E5" i="38" s="1"/>
  <c r="E109" i="38" s="1"/>
  <c r="C39" i="42"/>
  <c r="I54" i="39"/>
  <c r="C5" i="39"/>
  <c r="Q88" i="41"/>
  <c r="C82" i="40"/>
  <c r="F83" i="40"/>
  <c r="I54" i="40"/>
  <c r="I40" i="41"/>
  <c r="F39" i="41"/>
  <c r="F44" i="40"/>
  <c r="Q88" i="40"/>
  <c r="F40" i="40"/>
  <c r="C39" i="40"/>
  <c r="M109" i="39"/>
  <c r="I83" i="39"/>
  <c r="I82" i="39" s="1"/>
  <c r="F82" i="39"/>
  <c r="I84" i="41"/>
  <c r="J109" i="41"/>
  <c r="F83" i="41"/>
  <c r="C82" i="41"/>
  <c r="I45" i="39"/>
  <c r="I41" i="40"/>
  <c r="F40" i="39"/>
  <c r="D39" i="39"/>
  <c r="D5" i="39" s="1"/>
  <c r="D109" i="39" s="1"/>
  <c r="C109" i="39"/>
  <c r="I45" i="40"/>
  <c r="F7" i="40"/>
  <c r="I8" i="40"/>
  <c r="F7" i="39"/>
  <c r="I44" i="39"/>
  <c r="O44" i="38"/>
  <c r="N44" i="38"/>
  <c r="I44" i="38"/>
  <c r="I39" i="38" s="1"/>
  <c r="F39" i="38"/>
  <c r="O8" i="38"/>
  <c r="N8" i="38"/>
  <c r="F7" i="38"/>
  <c r="C82" i="38"/>
  <c r="F83" i="38"/>
  <c r="K109" i="38"/>
  <c r="O41" i="38"/>
  <c r="N41" i="38"/>
  <c r="N40" i="38"/>
  <c r="O40" i="38"/>
  <c r="O7" i="37"/>
  <c r="I7" i="41"/>
  <c r="F6" i="41"/>
  <c r="F81" i="37"/>
  <c r="I82" i="37"/>
  <c r="I81" i="37" s="1"/>
  <c r="I7" i="37"/>
  <c r="I6" i="37" s="1"/>
  <c r="I44" i="37"/>
  <c r="I39" i="37" s="1"/>
  <c r="I83" i="37"/>
  <c r="H109" i="45"/>
  <c r="D109" i="45"/>
  <c r="O109" i="46"/>
  <c r="N109" i="46"/>
  <c r="E109" i="45"/>
  <c r="L109" i="45"/>
  <c r="K5" i="45"/>
  <c r="K109" i="45" s="1"/>
  <c r="J5" i="45"/>
  <c r="J109" i="45" s="1"/>
  <c r="F40" i="45"/>
  <c r="Q88" i="42"/>
  <c r="C82" i="42"/>
  <c r="F83" i="42"/>
  <c r="K5" i="42"/>
  <c r="K109" i="42" s="1"/>
  <c r="G5" i="42"/>
  <c r="G109" i="42" s="1"/>
  <c r="H5" i="42"/>
  <c r="H109" i="42" s="1"/>
  <c r="M5" i="42"/>
  <c r="M109" i="42" s="1"/>
  <c r="L5" i="42"/>
  <c r="L109" i="42" s="1"/>
  <c r="I40" i="42"/>
  <c r="F7" i="42"/>
  <c r="I8" i="42"/>
  <c r="I54" i="45"/>
  <c r="F44" i="45"/>
  <c r="C39" i="45"/>
  <c r="C82" i="45"/>
  <c r="F83" i="45"/>
  <c r="I31" i="45"/>
  <c r="I21" i="45"/>
  <c r="F7" i="45"/>
  <c r="I84" i="45"/>
  <c r="I45" i="45"/>
  <c r="G48" i="29"/>
  <c r="C50" i="29"/>
  <c r="I48" i="29"/>
  <c r="I61" i="29"/>
  <c r="E61" i="29"/>
  <c r="N83" i="42" l="1"/>
  <c r="O83" i="42"/>
  <c r="N44" i="42"/>
  <c r="O44" i="42"/>
  <c r="N40" i="40"/>
  <c r="O40" i="40"/>
  <c r="N44" i="45"/>
  <c r="O44" i="45"/>
  <c r="O39" i="37"/>
  <c r="N39" i="37"/>
  <c r="F39" i="42"/>
  <c r="N7" i="39"/>
  <c r="O7" i="39"/>
  <c r="N83" i="41"/>
  <c r="O83" i="41"/>
  <c r="N40" i="39"/>
  <c r="O40" i="39"/>
  <c r="N44" i="40"/>
  <c r="O44" i="40"/>
  <c r="N83" i="40"/>
  <c r="O83" i="40"/>
  <c r="N7" i="42"/>
  <c r="O7" i="42"/>
  <c r="N7" i="45"/>
  <c r="O7" i="45"/>
  <c r="O81" i="37"/>
  <c r="N81" i="37"/>
  <c r="N82" i="39"/>
  <c r="O82" i="39"/>
  <c r="O39" i="41"/>
  <c r="N39" i="41"/>
  <c r="G62" i="29"/>
  <c r="N40" i="45"/>
  <c r="O40" i="45"/>
  <c r="N7" i="40"/>
  <c r="O7" i="40"/>
  <c r="C63" i="29"/>
  <c r="G61" i="29"/>
  <c r="N83" i="45"/>
  <c r="O83" i="45"/>
  <c r="I39" i="41"/>
  <c r="I5" i="37"/>
  <c r="I108" i="37" s="1"/>
  <c r="E58" i="29"/>
  <c r="G58" i="29"/>
  <c r="I58" i="29"/>
  <c r="I39" i="42"/>
  <c r="C5" i="41"/>
  <c r="C109" i="41" s="1"/>
  <c r="F6" i="39"/>
  <c r="I7" i="39"/>
  <c r="I44" i="40"/>
  <c r="I83" i="41"/>
  <c r="I82" i="41" s="1"/>
  <c r="I5" i="41" s="1"/>
  <c r="I109" i="41" s="1"/>
  <c r="F82" i="41"/>
  <c r="C5" i="42"/>
  <c r="C109" i="42" s="1"/>
  <c r="I7" i="40"/>
  <c r="F6" i="40"/>
  <c r="F39" i="39"/>
  <c r="I40" i="39"/>
  <c r="I39" i="39" s="1"/>
  <c r="I5" i="39" s="1"/>
  <c r="I109" i="39" s="1"/>
  <c r="C5" i="40"/>
  <c r="C109" i="40" s="1"/>
  <c r="I40" i="40"/>
  <c r="F39" i="40"/>
  <c r="F82" i="40"/>
  <c r="I83" i="40"/>
  <c r="I82" i="40" s="1"/>
  <c r="N39" i="38"/>
  <c r="N83" i="38"/>
  <c r="F82" i="38"/>
  <c r="O83" i="38"/>
  <c r="I83" i="38"/>
  <c r="I82" i="38" s="1"/>
  <c r="O7" i="38"/>
  <c r="F6" i="38"/>
  <c r="N7" i="38"/>
  <c r="I7" i="38"/>
  <c r="O39" i="38"/>
  <c r="C5" i="38"/>
  <c r="C109" i="38" s="1"/>
  <c r="I5" i="38"/>
  <c r="I109" i="38" s="1"/>
  <c r="F5" i="41"/>
  <c r="O6" i="41"/>
  <c r="N6" i="41"/>
  <c r="F5" i="37"/>
  <c r="I40" i="45"/>
  <c r="F82" i="42"/>
  <c r="I83" i="42"/>
  <c r="I82" i="42" s="1"/>
  <c r="F6" i="42"/>
  <c r="I7" i="42"/>
  <c r="C5" i="45"/>
  <c r="C109" i="45" s="1"/>
  <c r="I83" i="45"/>
  <c r="I82" i="45" s="1"/>
  <c r="F82" i="45"/>
  <c r="I44" i="45"/>
  <c r="F39" i="45"/>
  <c r="I7" i="45"/>
  <c r="F6" i="45"/>
  <c r="G63" i="29"/>
  <c r="I63" i="29"/>
  <c r="E63" i="29"/>
  <c r="I50" i="29"/>
  <c r="G50" i="29"/>
  <c r="E50" i="29"/>
  <c r="N82" i="45" l="1"/>
  <c r="O82" i="45"/>
  <c r="N82" i="40"/>
  <c r="O82" i="40"/>
  <c r="O39" i="39"/>
  <c r="N39" i="39"/>
  <c r="N82" i="42"/>
  <c r="O82" i="42"/>
  <c r="O39" i="40"/>
  <c r="N39" i="40"/>
  <c r="O39" i="45"/>
  <c r="N39" i="45"/>
  <c r="O39" i="42"/>
  <c r="N39" i="42"/>
  <c r="N82" i="41"/>
  <c r="O82" i="41"/>
  <c r="I39" i="40"/>
  <c r="I5" i="40" s="1"/>
  <c r="I109" i="40" s="1"/>
  <c r="C60" i="29"/>
  <c r="I5" i="42"/>
  <c r="I109" i="42" s="1"/>
  <c r="F5" i="40"/>
  <c r="N6" i="40"/>
  <c r="O6" i="40"/>
  <c r="N6" i="39"/>
  <c r="O6" i="39"/>
  <c r="F5" i="39"/>
  <c r="N6" i="38"/>
  <c r="O6" i="38"/>
  <c r="N82" i="38"/>
  <c r="O82" i="38"/>
  <c r="F5" i="38"/>
  <c r="N5" i="41"/>
  <c r="F109" i="41"/>
  <c r="O5" i="41"/>
  <c r="F108" i="37"/>
  <c r="O5" i="37"/>
  <c r="N5" i="37"/>
  <c r="I39" i="45"/>
  <c r="I5" i="45" s="1"/>
  <c r="I109" i="45" s="1"/>
  <c r="N6" i="42"/>
  <c r="F5" i="42"/>
  <c r="O6" i="42"/>
  <c r="N6" i="45"/>
  <c r="F5" i="45"/>
  <c r="O6" i="45"/>
  <c r="N108" i="37" l="1"/>
  <c r="O108" i="37"/>
  <c r="I60" i="29"/>
  <c r="E60" i="29"/>
  <c r="G60" i="29"/>
  <c r="N5" i="39"/>
  <c r="O5" i="39"/>
  <c r="F109" i="39"/>
  <c r="N5" i="40"/>
  <c r="F109" i="40"/>
  <c r="O5" i="40"/>
  <c r="O5" i="38"/>
  <c r="N5" i="38"/>
  <c r="F109" i="38"/>
  <c r="O109" i="41"/>
  <c r="N109" i="41"/>
  <c r="Q81" i="18"/>
  <c r="O5" i="42"/>
  <c r="N5" i="42"/>
  <c r="F109" i="42"/>
  <c r="F109" i="45"/>
  <c r="O5" i="45"/>
  <c r="N5" i="45"/>
  <c r="N109" i="39" l="1"/>
  <c r="O109" i="39"/>
  <c r="N109" i="40"/>
  <c r="O109" i="40"/>
  <c r="O109" i="38"/>
  <c r="N109" i="38"/>
  <c r="O109" i="42"/>
  <c r="N109" i="42"/>
  <c r="O109" i="45"/>
  <c r="N109" i="45"/>
</calcChain>
</file>

<file path=xl/sharedStrings.xml><?xml version="1.0" encoding="utf-8"?>
<sst xmlns="http://schemas.openxmlformats.org/spreadsheetml/2006/main" count="4997" uniqueCount="327">
  <si>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</si>
  <si>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</si>
  <si>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</si>
  <si>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</si>
  <si>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</si>
  <si>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</si>
  <si>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</si>
  <si>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</si>
  <si>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</si>
  <si>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</si>
  <si>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</si>
  <si>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</si>
  <si>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</si>
  <si>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</si>
  <si>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</si>
  <si>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</si>
  <si>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</si>
  <si>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</si>
  <si>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</si>
  <si>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FUNCIONAMIENTO</t>
  </si>
  <si>
    <t>GASTOS DE PERSONAL</t>
  </si>
  <si>
    <t>INVERSIÓN</t>
  </si>
  <si>
    <t>Fuente: SIIF NACIÓN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</si>
  <si>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</si>
  <si>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</si>
  <si>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</si>
  <si>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</si>
  <si>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</si>
  <si>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</si>
  <si>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</si>
  <si>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</si>
  <si>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</si>
  <si>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</si>
  <si>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</si>
  <si>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</si>
  <si>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</si>
  <si>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</si>
  <si>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</si>
  <si>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</si>
  <si>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</si>
  <si>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</si>
  <si>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</si>
  <si>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</si>
  <si>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</si>
  <si>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</si>
  <si>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</si>
  <si>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</si>
  <si>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</si>
  <si>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</si>
  <si>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</si>
  <si>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</si>
  <si>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</si>
  <si>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</si>
  <si>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</si>
  <si>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</si>
  <si>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</si>
  <si>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</si>
  <si>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</si>
  <si>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</si>
  <si>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</si>
  <si>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</si>
  <si>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</si>
  <si>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</si>
  <si>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</si>
  <si>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</si>
  <si>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</si>
  <si>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</si>
  <si>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</si>
  <si>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</si>
  <si>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</si>
  <si>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</si>
  <si>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</si>
  <si>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</si>
  <si>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</si>
  <si>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</si>
  <si>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</si>
  <si>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</si>
  <si>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</si>
  <si>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</si>
  <si>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</si>
  <si>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</si>
  <si>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</si>
  <si>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</si>
  <si>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</si>
  <si>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</si>
  <si>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</si>
  <si>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</si>
  <si>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</si>
  <si>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</si>
  <si>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</si>
  <si>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</si>
  <si>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</si>
  <si>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</si>
  <si>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</si>
  <si>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A-02-02</t>
  </si>
  <si>
    <t>ADQUISICIONES DIFERENTES DE ACTIVOS</t>
  </si>
  <si>
    <t>A-02-02-01</t>
  </si>
  <si>
    <t>MATERIALES Y SUMINISTROS</t>
  </si>
  <si>
    <t>A-02-02-02</t>
  </si>
  <si>
    <t>ADQUISICIÓN DE SERVICIOS</t>
  </si>
  <si>
    <t>A-02-02-02-010</t>
  </si>
  <si>
    <t>VIÁTICOS DE LOS FUNCIONARIOS EN COMISIÓN</t>
  </si>
  <si>
    <t>A-03-03-01-999</t>
  </si>
  <si>
    <t>A-03-10-01-001</t>
  </si>
  <si>
    <t>OTRAS TRANSFERENCIAS - PREVIO CONCEPTO DGPPN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</si>
  <si>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</si>
  <si>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</si>
  <si>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</si>
  <si>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</si>
  <si>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</si>
  <si>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</si>
  <si>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</si>
  <si>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</si>
  <si>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</si>
  <si>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</si>
  <si>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</si>
  <si>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</si>
  <si>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</si>
  <si>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</si>
  <si>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</si>
  <si>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</si>
  <si>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</si>
  <si>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</si>
  <si>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</si>
  <si>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</si>
  <si>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</si>
  <si>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</si>
  <si>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</si>
  <si>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</si>
  <si>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</si>
  <si>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C-3699-1300-5-0-3699052-02</t>
  </si>
  <si>
    <t>C-3699-1300-5-0-3699053-02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</si>
  <si>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</si>
  <si>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</si>
  <si>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</si>
  <si>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</si>
  <si>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</si>
  <si>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</si>
  <si>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</si>
  <si>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</si>
  <si>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</si>
  <si>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</si>
  <si>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</si>
  <si>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</si>
  <si>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</si>
  <si>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 xml:space="preserve">AUXILIO DE TRANSPORTE </t>
  </si>
  <si>
    <t>A-01-01-04</t>
  </si>
  <si>
    <t>CSF</t>
  </si>
  <si>
    <t>16</t>
  </si>
  <si>
    <t>Nación</t>
  </si>
  <si>
    <t>02</t>
  </si>
  <si>
    <t>3699058</t>
  </si>
  <si>
    <t>0</t>
  </si>
  <si>
    <t>9</t>
  </si>
  <si>
    <t>1300</t>
  </si>
  <si>
    <t>3699</t>
  </si>
  <si>
    <t>C</t>
  </si>
  <si>
    <t>MINISTERIO DEL TRABAJO - SUPERINTENDENCIA DE SUBSIDIO FAMILIAR</t>
  </si>
  <si>
    <t>36-01-07</t>
  </si>
  <si>
    <t>3699060</t>
  </si>
  <si>
    <t>3699053</t>
  </si>
  <si>
    <t>8</t>
  </si>
  <si>
    <t>7</t>
  </si>
  <si>
    <t>3699055</t>
  </si>
  <si>
    <t>3699064</t>
  </si>
  <si>
    <t>6</t>
  </si>
  <si>
    <t>3699062</t>
  </si>
  <si>
    <t>5</t>
  </si>
  <si>
    <t>3699052</t>
  </si>
  <si>
    <t>4</t>
  </si>
  <si>
    <t>3605</t>
  </si>
  <si>
    <t>006</t>
  </si>
  <si>
    <t>01</t>
  </si>
  <si>
    <t>08</t>
  </si>
  <si>
    <t>A</t>
  </si>
  <si>
    <t>001</t>
  </si>
  <si>
    <t>002</t>
  </si>
  <si>
    <t>012</t>
  </si>
  <si>
    <t>04</t>
  </si>
  <si>
    <t>03</t>
  </si>
  <si>
    <t>010</t>
  </si>
  <si>
    <t>009</t>
  </si>
  <si>
    <t>008</t>
  </si>
  <si>
    <t>007</t>
  </si>
  <si>
    <t>004</t>
  </si>
  <si>
    <t>003</t>
  </si>
  <si>
    <t>016</t>
  </si>
  <si>
    <t>005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</si>
  <si>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</si>
  <si>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</si>
  <si>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</si>
  <si>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</si>
  <si>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</si>
  <si>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</si>
  <si>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</si>
  <si>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</si>
  <si>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</si>
  <si>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</si>
  <si>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</si>
  <si>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</si>
  <si>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</si>
  <si>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</si>
  <si>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</si>
  <si>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Periodo:</t>
  </si>
  <si>
    <t>Actual</t>
  </si>
  <si>
    <t>Vigencia:</t>
  </si>
  <si>
    <t>Año Fiscal:</t>
  </si>
  <si>
    <t>ADQUISICIÓN DE BIENES Y SERVICIOS - SERVICIO DE GESTIÓN DOCUMENTAL - IMPLEMENTACIÓN DEL SISTEMA INTEGRADO DE GESTIÓN DOCUMENTAL DE LA SUPERINTENDENCIA DEL SUBSIDIO FAMILIAR  BOGOTÁ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</si>
  <si>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</si>
  <si>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</si>
  <si>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ADQUISICIÓN DE BIENES Y SERVICIOS - DOCUMENTOS METODOLÓGICOS - FORTALECIMIENTO DE LA CAPACIDAD INSTITUCIONAL PARA MEJORAR LA INSPECCIÓN, VIGILANCIA Y CONTROL DE LA SUPERINTENDENCIA DEL SUBSIDIO FAMILIAR.  NACIONAL</t>
  </si>
  <si>
    <t>ADQUISICIÓN DE BIENES Y SERVICIOS - SERVICIO DE EDUCACIÓN INFORMAL PARA LA GESTIÓN ADMINISTRATIVA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</si>
  <si>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DE LA CAPACIDAD INSTITUCIONAL PARA MEJORAR LA INSPECCIÓN, VIGILANCIA Y CONTROL DE LA SUPERINTENDENCIA DEL SUBSIDIO FAMILIAR.  NACIONAL</t>
  </si>
  <si>
    <t>ADQUISICIÓN DE BIENES Y SERVICIOS - DOCUMENTOS DE LINEAMIENTOS TÉCNICOS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</si>
  <si>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ESTRATÉGICO DEL TALENTO HUMANO PARA LA GESTIÓN ORGANIZACIONAL DE LA SUPERINTENDENCIA DEL SUBSIDIO FAMILIAR.  BOGOTÁ</t>
  </si>
  <si>
    <t>ADQUISICIÓN DE BIENES Y SERVICIOS - DOCUMENTOS DE LINEAMIENTOS TÉCNICOS - FORTALECIMIENTO ESTRATÉGICO DEL TALENTO HUMANO PARA LA GESTIÓN ORGANIZACIONAL DE LA SUPERINTENDENCIA DEL SUBSIDIO FAMILIAR.  BOGOTÁ</t>
  </si>
  <si>
    <t>ADQUISICIÓN DE BIENES Y SERVICIOS - SERVICIO DE IMPLEMENTACIÓN SISTEMAS DE GESTIÓN - MEJORAMIENTO DEL PROCESO DE INTERACCIÓN CON EL CIUDADANO EN LA SUPERINTENDENCIA DE SUBSIDIO FAMILIAR.  NACIONAL</t>
  </si>
  <si>
    <t>ADQUISICIÓN DE BIENES Y SERVICIOS - SERVICIO DE EDUCACIÓN INFORMAL PARA LA GESTIÓN ADMINISTRATIVA - MEJORAMIENTO DEL PROCESO DE INTERACCIÓN CON EL CIUDADANO EN LA SUPERINTENDENCIA DE SUBSIDIO FAMILIAR.  NACIONAL</t>
  </si>
  <si>
    <t xml:space="preserve">AUXILIO DE CESANTÍAS </t>
  </si>
  <si>
    <t>SUPERINTENDENCIA DEL SUBSIDIO FAMILIAR - UEJ 36-01-07</t>
  </si>
  <si>
    <t>A-02-01-01-004-005</t>
  </si>
  <si>
    <t>MAQUINARIA DE OFICINA, CONTABILIDAD E INFORMÁTICA</t>
  </si>
  <si>
    <t>A-02-01-01-006-002</t>
  </si>
  <si>
    <t>PRODUCTOS DE LA PROPIEDAD INTELECTUAL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</si>
  <si>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</si>
  <si>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</si>
  <si>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</si>
  <si>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</si>
  <si>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</si>
  <si>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</si>
  <si>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</si>
  <si>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</si>
  <si>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</si>
  <si>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</si>
  <si>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</si>
  <si>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A-02-02-01-004-007</t>
  </si>
  <si>
    <t>EQUIPO Y APARATOS DE RADIO, TELEVISIÓN Y COMUNICACIONES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</si>
  <si>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</si>
  <si>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</si>
  <si>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</si>
  <si>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</si>
  <si>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</si>
  <si>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</si>
  <si>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</si>
  <si>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</si>
  <si>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</si>
  <si>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</si>
  <si>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</si>
  <si>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</si>
  <si>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</si>
  <si>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</si>
  <si>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</si>
  <si>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</si>
  <si>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</si>
  <si>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</si>
  <si>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</si>
  <si>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</si>
  <si>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</si>
  <si>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</si>
  <si>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</si>
  <si>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</si>
  <si>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</si>
  <si>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</si>
  <si>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</si>
  <si>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</si>
  <si>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</si>
  <si>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</si>
  <si>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</si>
  <si>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</si>
  <si>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INFORME DE EJECUCION PRESUPUESTAL (DECRETO y DESAGREGADA)</t>
  </si>
  <si>
    <t>suma rubros no desag</t>
  </si>
  <si>
    <t>si son iguales los montos esta ok (ABS)</t>
  </si>
  <si>
    <t>Presupuesto de gastos Superintendencia del Subsidio Familiar Ejecución enero-mayo 2020</t>
  </si>
  <si>
    <t>CONCEPTO DEL GASTO</t>
  </si>
  <si>
    <t>APROPIACIÓN VIGENTE
1</t>
  </si>
  <si>
    <t>COMPROMISO
2</t>
  </si>
  <si>
    <t xml:space="preserve">% </t>
  </si>
  <si>
    <t>OBLIGACIÓN
4</t>
  </si>
  <si>
    <t>PAGOS
6</t>
  </si>
  <si>
    <t>% PAGO
7=6/1</t>
  </si>
  <si>
    <t>COMPR.
3=2/1</t>
  </si>
  <si>
    <t>OBLIG.
5=4/1</t>
  </si>
  <si>
    <t>Gastos de Personal</t>
  </si>
  <si>
    <t>Adquisición de Bienes y Servicios</t>
  </si>
  <si>
    <t>Transferencias Corrientes</t>
  </si>
  <si>
    <t>Gastos por Tributos, Multas, Sanciones e Intereses</t>
  </si>
  <si>
    <t>Subtotal Funcionamiento</t>
  </si>
  <si>
    <t>Inversión</t>
  </si>
  <si>
    <t xml:space="preserve">Total Presupuesto </t>
  </si>
  <si>
    <t>A-01-01-01-001-012</t>
  </si>
  <si>
    <t xml:space="preserve">AUXILIO DE CONECTIVIDAD DIGITAL </t>
  </si>
  <si>
    <t>Presupuesto de gastos Superintendencia del Subsidio Familiar Ejecución enero-junio 2020</t>
  </si>
  <si>
    <t>Presupuesto de gastos Superintendencia del Subsidio Familiar Ejecución enero-agosto 2020</t>
  </si>
  <si>
    <t>millones $</t>
  </si>
  <si>
    <t>Presupuesto de gastos Superintendencia del Subsidio Familiar Ejecución 01enero-09agosto 2020</t>
  </si>
  <si>
    <t>Presupuesto de gastos Superintendencia del Subsidio Familiar Ejecución 01enero-nov 2020</t>
  </si>
  <si>
    <t>no actualizado</t>
  </si>
  <si>
    <t>ENERO 31 DE 2021</t>
  </si>
  <si>
    <t>FEBRERO 28 DE 2021</t>
  </si>
  <si>
    <t>MARZO 31 DE 2021</t>
  </si>
  <si>
    <t>APORTES A LA SEGURIDAD SOCIAL EN PENSIONES</t>
  </si>
  <si>
    <t>APORTES A LA SEGURIDAD SOCIAL EN SALUD</t>
  </si>
  <si>
    <t>APORTES A CAJAS DE COMPENSACIÓN FAMILIAR</t>
  </si>
  <si>
    <t>VACACIONES</t>
  </si>
  <si>
    <t>A-02-02-02-006-007</t>
  </si>
  <si>
    <t>SERVICIOS DE APOYO AL TRANSPORTE</t>
  </si>
  <si>
    <t>A-02-02-02-009-007</t>
  </si>
  <si>
    <t>OTROS SERVICIOS</t>
  </si>
  <si>
    <t>C-3605-1300-4-0-3605003-02</t>
  </si>
  <si>
    <t>3605003</t>
  </si>
  <si>
    <t>ADQUISICIÓN DE BIENES Y SERVICIOS - DOCUMENTOS DE LINEAMIENTOS TÉCNICOS - ESTUDIOS PARA LA GESTIÓN DEL CONOCIMIENTO DEL SISTEMA DEL SUBSIDIO FAMILIAR.  NACIONAL</t>
  </si>
  <si>
    <t>A-02-02-01-003-005</t>
  </si>
  <si>
    <t>OTROS PRODUCTOS QUÍMICOS; FIBRAS ARTIFICIALES (O FIBRAS INDUSTRIALES HECHAS POR EL HOMBRE)</t>
  </si>
  <si>
    <t>ABRIL 30 DE 2021</t>
  </si>
  <si>
    <t>MAYO 31 DE 2021</t>
  </si>
  <si>
    <t>JUNIO 30 DE 2021</t>
  </si>
  <si>
    <t>JULIO 31 DE 2021</t>
  </si>
  <si>
    <t>AGOSTO 31 DE 2021</t>
  </si>
  <si>
    <t>SEPTIEMBRE 30 DE 2021</t>
  </si>
  <si>
    <t>A-02-02-01-004-006</t>
  </si>
  <si>
    <t>MAQUINARIA Y APARATOS ELÉCTRICOS</t>
  </si>
  <si>
    <t>OCTUBRE 31 DE 2021</t>
  </si>
  <si>
    <t>NOVIEMBRE 30 DE 2021</t>
  </si>
  <si>
    <t>DICIEMBRE 31 DE 2021</t>
  </si>
  <si>
    <t>Diciembre</t>
  </si>
  <si>
    <t>bloqueos</t>
  </si>
  <si>
    <t>Enero-Diciembre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</si>
</sst>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1240A]&quot;$&quot;\ #,##0.00;\(&quot;$&quot;\ #,##0.00\)"/>
    <numFmt numFmtId="165" formatCode="&quot;$&quot;\ #,##0.00"/>
    <numFmt numFmtId="166" formatCode="#,##0.0"/>
    <numFmt numFmtId="167" formatCode="[$-1240A]&quot;$&quot;\ #,##0.00;\-&quot;$&quot;\ #,##0.00"/>
    <numFmt numFmtId="168" formatCode="#,##0.00,,"/>
    <numFmt numFmtId="169" formatCode="&quot;$&quot;\ #,##0"/>
    <numFmt numFmtId="170" formatCode="&quot;$&quot;#,##0.00"/>
  </numFmts>
  <fonts count="24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b/>
      <sz val="10"/>
      <color rgb="FFFF0000"/>
      <name val="Calibri"/>
      <family val="2"/>
      <scheme val="minor"/>
    </font>
    <font>
      <sz val="8"/>
      <color rgb="FF000000"/>
      <name val="Times New Roman"/>
      <family val="1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8"/>
      <color rgb="FFFFFFFF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rgb="FF000000"/>
      <name val="Times New Roman"/>
    </font>
    <font>
      <sz val="8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9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/>
      <diagonal/>
    </border>
    <border>
      <left/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/>
      <bottom style="medium">
        <color rgb="FFD3D3D3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95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0" fontId="12" fillId="0" borderId="0" xfId="0" applyFont="1" applyFill="1" applyBorder="1"/>
    <xf numFmtId="165" fontId="2" fillId="0" borderId="0" xfId="0" applyNumberFormat="1" applyFont="1" applyFill="1" applyBorder="1" applyAlignment="1">
      <alignment horizontal="justify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164" fontId="7" fillId="0" borderId="7" xfId="0" applyNumberFormat="1" applyFont="1" applyFill="1" applyBorder="1" applyAlignment="1">
      <alignment horizontal="right" vertical="center" readingOrder="1"/>
    </xf>
    <xf numFmtId="164" fontId="7" fillId="0" borderId="7" xfId="0" applyNumberFormat="1" applyFont="1" applyFill="1" applyBorder="1" applyAlignment="1">
      <alignment vertical="center" wrapText="1" readingOrder="1"/>
    </xf>
    <xf numFmtId="10" fontId="7" fillId="0" borderId="7" xfId="1" applyNumberFormat="1" applyFont="1" applyFill="1" applyBorder="1" applyAlignment="1">
      <alignment horizontal="right" vertical="center" wrapText="1" readingOrder="1"/>
    </xf>
    <xf numFmtId="164" fontId="15" fillId="0" borderId="7" xfId="0" applyNumberFormat="1" applyFont="1" applyFill="1" applyBorder="1" applyAlignment="1">
      <alignment horizontal="right" vertical="center" readingOrder="1"/>
    </xf>
    <xf numFmtId="164" fontId="15" fillId="0" borderId="7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horizontal="right" vertical="center" wrapText="1" readingOrder="1"/>
    </xf>
    <xf numFmtId="165" fontId="16" fillId="0" borderId="0" xfId="0" applyNumberFormat="1" applyFont="1" applyFill="1" applyBorder="1" applyAlignment="1"/>
    <xf numFmtId="15" fontId="2" fillId="0" borderId="0" xfId="0" applyNumberFormat="1" applyFont="1" applyFill="1" applyBorder="1" applyAlignment="1">
      <alignment horizontal="justify" vertical="center" wrapText="1" readingOrder="1"/>
    </xf>
    <xf numFmtId="164" fontId="12" fillId="0" borderId="0" xfId="0" applyNumberFormat="1" applyFont="1" applyFill="1" applyBorder="1"/>
    <xf numFmtId="164" fontId="1" fillId="0" borderId="0" xfId="0" applyNumberFormat="1" applyFont="1" applyFill="1" applyBorder="1" applyAlignment="1"/>
    <xf numFmtId="4" fontId="12" fillId="0" borderId="0" xfId="0" applyNumberFormat="1" applyFont="1" applyFill="1" applyBorder="1"/>
    <xf numFmtId="0" fontId="18" fillId="0" borderId="0" xfId="0" applyFont="1" applyFill="1" applyBorder="1" applyAlignment="1">
      <alignment horizontal="left" vertical="center"/>
    </xf>
    <xf numFmtId="0" fontId="19" fillId="6" borderId="9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vertical="center"/>
    </xf>
    <xf numFmtId="10" fontId="2" fillId="7" borderId="11" xfId="0" applyNumberFormat="1" applyFont="1" applyFill="1" applyBorder="1" applyAlignment="1">
      <alignment horizontal="right" vertical="center"/>
    </xf>
    <xf numFmtId="0" fontId="6" fillId="8" borderId="10" xfId="0" applyFont="1" applyFill="1" applyBorder="1" applyAlignment="1">
      <alignment vertical="center"/>
    </xf>
    <xf numFmtId="10" fontId="6" fillId="8" borderId="11" xfId="0" applyNumberFormat="1" applyFont="1" applyFill="1" applyBorder="1" applyAlignment="1">
      <alignment horizontal="right" vertical="center"/>
    </xf>
    <xf numFmtId="166" fontId="2" fillId="7" borderId="11" xfId="0" applyNumberFormat="1" applyFont="1" applyFill="1" applyBorder="1" applyAlignment="1">
      <alignment horizontal="right" vertical="center"/>
    </xf>
    <xf numFmtId="166" fontId="6" fillId="8" borderId="1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8" fontId="2" fillId="7" borderId="11" xfId="0" applyNumberFormat="1" applyFont="1" applyFill="1" applyBorder="1" applyAlignment="1">
      <alignment horizontal="right" vertical="center"/>
    </xf>
    <xf numFmtId="168" fontId="6" fillId="8" borderId="11" xfId="0" applyNumberFormat="1" applyFont="1" applyFill="1" applyBorder="1" applyAlignment="1">
      <alignment horizontal="right" vertical="center"/>
    </xf>
    <xf numFmtId="4" fontId="2" fillId="7" borderId="11" xfId="0" applyNumberFormat="1" applyFont="1" applyFill="1" applyBorder="1" applyAlignment="1">
      <alignment horizontal="right" vertical="center"/>
    </xf>
    <xf numFmtId="4" fontId="6" fillId="8" borderId="11" xfId="0" applyNumberFormat="1" applyFont="1" applyFill="1" applyBorder="1" applyAlignment="1">
      <alignment horizontal="right" vertical="center"/>
    </xf>
    <xf numFmtId="165" fontId="12" fillId="0" borderId="0" xfId="0" applyNumberFormat="1" applyFont="1" applyFill="1" applyBorder="1"/>
    <xf numFmtId="4" fontId="0" fillId="0" borderId="0" xfId="0" applyNumberFormat="1" applyFont="1" applyFill="1" applyBorder="1"/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20" fillId="0" borderId="1" xfId="0" applyNumberFormat="1" applyFont="1" applyFill="1" applyBorder="1" applyAlignment="1">
      <alignment horizontal="left" vertical="center" wrapText="1" readingOrder="1"/>
    </xf>
    <xf numFmtId="0" fontId="20" fillId="0" borderId="1" xfId="0" applyNumberFormat="1" applyFont="1" applyFill="1" applyBorder="1" applyAlignment="1">
      <alignment vertical="center" wrapText="1" readingOrder="1"/>
    </xf>
    <xf numFmtId="167" fontId="20" fillId="0" borderId="1" xfId="0" applyNumberFormat="1" applyFont="1" applyFill="1" applyBorder="1" applyAlignment="1">
      <alignment horizontal="right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167" fontId="14" fillId="0" borderId="1" xfId="0" applyNumberFormat="1" applyFont="1" applyFill="1" applyBorder="1" applyAlignment="1">
      <alignment horizontal="right" vertical="center" wrapText="1" readingOrder="1"/>
    </xf>
    <xf numFmtId="169" fontId="1" fillId="0" borderId="0" xfId="0" applyNumberFormat="1" applyFont="1" applyFill="1" applyBorder="1" applyAlignment="1"/>
    <xf numFmtId="0" fontId="14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NumberFormat="1" applyFont="1" applyFill="1" applyBorder="1" applyAlignment="1">
      <alignment horizontal="left" vertical="center" wrapText="1" readingOrder="1"/>
    </xf>
    <xf numFmtId="0" fontId="14" fillId="0" borderId="0" xfId="0" applyNumberFormat="1" applyFont="1" applyFill="1" applyBorder="1" applyAlignment="1">
      <alignment vertical="center" wrapText="1" readingOrder="1"/>
    </xf>
    <xf numFmtId="167" fontId="14" fillId="0" borderId="0" xfId="0" applyNumberFormat="1" applyFont="1" applyFill="1" applyBorder="1" applyAlignment="1">
      <alignment horizontal="right" vertical="center" wrapText="1" readingOrder="1"/>
    </xf>
    <xf numFmtId="0" fontId="21" fillId="0" borderId="1" xfId="0" applyNumberFormat="1" applyFont="1" applyFill="1" applyBorder="1" applyAlignment="1">
      <alignment horizontal="center" vertical="center" wrapText="1" readingOrder="1"/>
    </xf>
    <xf numFmtId="0" fontId="21" fillId="0" borderId="0" xfId="0" applyNumberFormat="1" applyFont="1" applyFill="1" applyBorder="1" applyAlignment="1">
      <alignment horizontal="center" vertical="center" wrapText="1" readingOrder="1"/>
    </xf>
    <xf numFmtId="170" fontId="1" fillId="0" borderId="0" xfId="0" applyNumberFormat="1" applyFont="1" applyFill="1" applyBorder="1" applyAlignment="1"/>
    <xf numFmtId="167" fontId="14" fillId="4" borderId="1" xfId="0" applyNumberFormat="1" applyFont="1" applyFill="1" applyBorder="1" applyAlignment="1">
      <alignment horizontal="right" vertical="center" wrapText="1" readingOrder="1"/>
    </xf>
    <xf numFmtId="0" fontId="22" fillId="0" borderId="1" xfId="2" applyNumberFormat="1" applyFont="1" applyFill="1" applyBorder="1" applyAlignment="1">
      <alignment horizontal="center" vertical="center" wrapText="1" readingOrder="1"/>
    </xf>
    <xf numFmtId="0" fontId="22" fillId="0" borderId="0" xfId="2" applyNumberFormat="1" applyFont="1" applyFill="1" applyBorder="1" applyAlignment="1">
      <alignment horizontal="center" vertical="center" wrapText="1" readingOrder="1"/>
    </xf>
    <xf numFmtId="0" fontId="23" fillId="0" borderId="1" xfId="2" applyNumberFormat="1" applyFont="1" applyFill="1" applyBorder="1" applyAlignment="1">
      <alignment horizontal="center" vertical="center" wrapText="1" readingOrder="1"/>
    </xf>
    <xf numFmtId="0" fontId="23" fillId="0" borderId="1" xfId="2" applyNumberFormat="1" applyFont="1" applyFill="1" applyBorder="1" applyAlignment="1">
      <alignment horizontal="left" vertical="center" wrapText="1" readingOrder="1"/>
    </xf>
    <xf numFmtId="0" fontId="23" fillId="0" borderId="1" xfId="2" applyNumberFormat="1" applyFont="1" applyFill="1" applyBorder="1" applyAlignment="1">
      <alignment vertical="center" wrapText="1" readingOrder="1"/>
    </xf>
    <xf numFmtId="167" fontId="23" fillId="0" borderId="1" xfId="2" applyNumberFormat="1" applyFont="1" applyFill="1" applyBorder="1" applyAlignment="1">
      <alignment horizontal="right" vertical="center" wrapText="1" readingOrder="1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7" fillId="0" borderId="3" xfId="0" applyNumberFormat="1" applyFont="1" applyFill="1" applyBorder="1" applyAlignment="1">
      <alignment horizontal="center" vertical="center" wrapText="1" readingOrder="1"/>
    </xf>
    <xf numFmtId="0" fontId="17" fillId="0" borderId="4" xfId="0" applyNumberFormat="1" applyFont="1" applyFill="1" applyBorder="1" applyAlignment="1">
      <alignment horizontal="center" vertical="center" wrapText="1" readingOrder="1"/>
    </xf>
    <xf numFmtId="0" fontId="17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13" fillId="4" borderId="2" xfId="0" applyNumberFormat="1" applyFont="1" applyFill="1" applyBorder="1" applyAlignment="1">
      <alignment horizontal="center" vertical="center" wrapText="1" readingOrder="1"/>
    </xf>
    <xf numFmtId="0" fontId="13" fillId="4" borderId="0" xfId="0" applyNumberFormat="1" applyFont="1" applyFill="1" applyBorder="1" applyAlignment="1">
      <alignment horizontal="center" vertical="center" wrapText="1" readingOrder="1"/>
    </xf>
    <xf numFmtId="0" fontId="13" fillId="4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10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EE619-B881-4B52-A1E5-70F2501345E3}">
  <dimension ref="A1:V109"/>
  <sheetViews>
    <sheetView showGridLines="0" workbookViewId="0">
      <pane xSplit="1" ySplit="4" topLeftCell="B6" activePane="bottomRight" state="frozen"/>
      <selection activeCell="A71" sqref="A71"/>
      <selection pane="topRight" activeCell="A71" sqref="A71"/>
      <selection pane="bottomLeft" activeCell="A71" sqref="A71"/>
      <selection pane="bottomRight" activeCell="B26" sqref="B2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22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22" ht="15" customHeight="1" x14ac:dyDescent="0.25">
      <c r="A3" s="87" t="s">
        <v>297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36">
        <v>44261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90" t="s">
        <v>19</v>
      </c>
      <c r="B5" s="90"/>
      <c r="C5" s="6">
        <f t="shared" ref="C5:M5" si="0">+C6+C39+C76+C81</f>
        <v>31737438000</v>
      </c>
      <c r="D5" s="6">
        <f t="shared" si="0"/>
        <v>0</v>
      </c>
      <c r="E5" s="6">
        <f t="shared" si="0"/>
        <v>0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20592390273.52</v>
      </c>
      <c r="I5" s="6">
        <f t="shared" si="0"/>
        <v>6623555726.4800005</v>
      </c>
      <c r="J5" s="6">
        <f t="shared" si="0"/>
        <v>5022779381.5199995</v>
      </c>
      <c r="K5" s="6">
        <f t="shared" si="0"/>
        <v>3045491608</v>
      </c>
      <c r="L5" s="6">
        <f t="shared" si="0"/>
        <v>3002361319</v>
      </c>
      <c r="M5" s="6">
        <f t="shared" si="0"/>
        <v>3002361319</v>
      </c>
      <c r="N5" s="8">
        <f>+IF(F5=0,0,J5/F5)</f>
        <v>0.1582603920807969</v>
      </c>
      <c r="O5" s="9">
        <f>+IF(F5=0,0,K5/F5)</f>
        <v>9.5958962030898334E-2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90" t="s">
        <v>20</v>
      </c>
      <c r="B6" s="90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738422000.00010002</v>
      </c>
      <c r="H6" s="6">
        <f t="shared" ref="H6:M6" si="1">+H7+H37+H38</f>
        <v>15981648000</v>
      </c>
      <c r="I6" s="6">
        <f t="shared" si="1"/>
        <v>0</v>
      </c>
      <c r="J6" s="6">
        <f t="shared" si="1"/>
        <v>1024296362</v>
      </c>
      <c r="K6" s="6">
        <f t="shared" si="1"/>
        <v>1024296362</v>
      </c>
      <c r="L6" s="6">
        <f t="shared" si="1"/>
        <v>981166073</v>
      </c>
      <c r="M6" s="6">
        <f t="shared" si="1"/>
        <v>981166073</v>
      </c>
      <c r="N6" s="8">
        <f t="shared" ref="N6:N7" si="2">+IF(F6=0,0,J6/F6)</f>
        <v>6.1261487661235507E-2</v>
      </c>
      <c r="O6" s="9">
        <f t="shared" ref="O6:O7" si="3">+IF(F6=0,0,K6/F6)</f>
        <v>6.1261487661235507E-2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738422000.00010002</v>
      </c>
      <c r="H7" s="17">
        <f>+H8+H21+H31</f>
        <v>15981648000</v>
      </c>
      <c r="I7" s="18">
        <f>+F7-G7-H7</f>
        <v>0</v>
      </c>
      <c r="J7" s="17">
        <f>+J8+J21+J31</f>
        <v>1024296362</v>
      </c>
      <c r="K7" s="17">
        <f>+K8+K21+K31</f>
        <v>1024296362</v>
      </c>
      <c r="L7" s="17">
        <f>+L8+L21+L31</f>
        <v>981166073</v>
      </c>
      <c r="M7" s="17">
        <f>+M8+M21+M31</f>
        <v>981166073</v>
      </c>
      <c r="N7" s="19">
        <f t="shared" si="2"/>
        <v>6.1261487661235507E-2</v>
      </c>
      <c r="O7" s="19">
        <f t="shared" si="3"/>
        <v>6.1261487661235507E-2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743932677</v>
      </c>
      <c r="K8" s="17">
        <f>+K9</f>
        <v>743932677</v>
      </c>
      <c r="L8" s="17">
        <f>+L9</f>
        <v>743932677</v>
      </c>
      <c r="M8" s="17">
        <f>+M9</f>
        <v>743932677</v>
      </c>
      <c r="N8" s="19">
        <f t="shared" ref="N8:N71" si="6">+IF(F8=0,0,J8/F8)</f>
        <v>7.2083901336114628E-2</v>
      </c>
      <c r="O8" s="19">
        <f t="shared" ref="O8:O71" si="7">+IF(F8=0,0,K8/F8)</f>
        <v>7.2083901336114628E-2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0</v>
      </c>
      <c r="E9" s="17">
        <f t="shared" si="8"/>
        <v>0</v>
      </c>
      <c r="F9" s="17">
        <f t="shared" si="8"/>
        <v>10320372000</v>
      </c>
      <c r="G9" s="17">
        <f t="shared" si="8"/>
        <v>0</v>
      </c>
      <c r="H9" s="17">
        <f t="shared" si="8"/>
        <v>10320372000</v>
      </c>
      <c r="I9" s="17">
        <f t="shared" si="8"/>
        <v>0</v>
      </c>
      <c r="J9" s="17">
        <f t="shared" si="8"/>
        <v>743932677</v>
      </c>
      <c r="K9" s="17">
        <f t="shared" si="8"/>
        <v>743932677</v>
      </c>
      <c r="L9" s="17">
        <f t="shared" si="8"/>
        <v>743932677</v>
      </c>
      <c r="M9" s="17">
        <f t="shared" si="8"/>
        <v>743932677</v>
      </c>
      <c r="N9" s="19">
        <f t="shared" si="6"/>
        <v>7.2083901336114628E-2</v>
      </c>
      <c r="O9" s="19">
        <f t="shared" si="7"/>
        <v>7.2083901336114628E-2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565815700</v>
      </c>
      <c r="K10" s="12">
        <v>565815700</v>
      </c>
      <c r="L10" s="12">
        <v>565815700</v>
      </c>
      <c r="M10" s="12">
        <v>565815700</v>
      </c>
      <c r="N10" s="14">
        <f t="shared" si="6"/>
        <v>7.1618868073553998E-2</v>
      </c>
      <c r="O10" s="14">
        <f t="shared" si="7"/>
        <v>7.1618868073553998E-2</v>
      </c>
      <c r="P10" s="34"/>
      <c r="Q10" s="34" t="b">
        <f>+A10=datos31dic!C5</f>
        <v>1</v>
      </c>
      <c r="R10" s="34"/>
    </row>
    <row r="11" spans="1:22" hidden="1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6"/>
        <v>0</v>
      </c>
      <c r="O11" s="14">
        <f t="shared" si="7"/>
        <v>0</v>
      </c>
      <c r="P11" s="34"/>
      <c r="Q11" s="34" t="b">
        <f>+A11=datos31dic!C6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41460604</v>
      </c>
      <c r="K12" s="12">
        <v>41460604</v>
      </c>
      <c r="L12" s="12">
        <v>41460604</v>
      </c>
      <c r="M12" s="12">
        <v>41460604</v>
      </c>
      <c r="N12" s="14">
        <f t="shared" si="6"/>
        <v>8.2921207999999996E-2</v>
      </c>
      <c r="O12" s="14">
        <f t="shared" si="7"/>
        <v>8.2921207999999996E-2</v>
      </c>
      <c r="P12" s="34"/>
      <c r="Q12" s="34" t="b">
        <f>+A12=datos31dic!C6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1046552</v>
      </c>
      <c r="K13" s="12">
        <v>1046552</v>
      </c>
      <c r="L13" s="12">
        <v>1046552</v>
      </c>
      <c r="M13" s="12">
        <v>1046552</v>
      </c>
      <c r="N13" s="14">
        <f t="shared" si="6"/>
        <v>5.2327600000000002E-2</v>
      </c>
      <c r="O13" s="14">
        <f t="shared" si="7"/>
        <v>5.2327600000000002E-2</v>
      </c>
      <c r="P13" s="34"/>
      <c r="Q13" s="34" t="b">
        <f>+A13=datos31dic!C7</f>
        <v>1</v>
      </c>
      <c r="R13" s="34"/>
    </row>
    <row r="14" spans="1:22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6"/>
        <v>0</v>
      </c>
      <c r="O14" s="14">
        <f t="shared" si="7"/>
        <v>0</v>
      </c>
      <c r="P14" s="34"/>
      <c r="Q14" s="34" t="b">
        <f>+A14=datos31dic!C8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4">
        <f t="shared" si="6"/>
        <v>0</v>
      </c>
      <c r="O15" s="14">
        <f t="shared" si="7"/>
        <v>0</v>
      </c>
      <c r="P15" s="34"/>
      <c r="Q15" s="34" t="b">
        <f>+A15=datos31dic!C8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125471860</v>
      </c>
      <c r="K16" s="12">
        <v>125471860</v>
      </c>
      <c r="L16" s="12">
        <v>125471860</v>
      </c>
      <c r="M16" s="12">
        <v>125471860</v>
      </c>
      <c r="N16" s="14">
        <f t="shared" si="6"/>
        <v>0.41823953333333336</v>
      </c>
      <c r="O16" s="14">
        <f t="shared" si="7"/>
        <v>0.41823953333333336</v>
      </c>
      <c r="P16" s="34"/>
      <c r="Q16" s="34" t="b">
        <f>+A16=datos31dic!C9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4">
        <f t="shared" si="6"/>
        <v>0</v>
      </c>
      <c r="O17" s="14">
        <f t="shared" si="7"/>
        <v>0</v>
      </c>
      <c r="P17" s="34"/>
      <c r="Q17" s="34" t="b">
        <f>+A17=datos31dic!C10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4">
        <f t="shared" si="6"/>
        <v>0</v>
      </c>
      <c r="O18" s="14">
        <f t="shared" si="7"/>
        <v>0</v>
      </c>
      <c r="P18" s="34"/>
      <c r="Q18" s="34" t="b">
        <f>+A18=datos31dic!C11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9081994</v>
      </c>
      <c r="K19" s="12">
        <v>9081994</v>
      </c>
      <c r="L19" s="12">
        <v>9081994</v>
      </c>
      <c r="M19" s="12">
        <v>9081994</v>
      </c>
      <c r="N19" s="14">
        <f t="shared" si="6"/>
        <v>2.2704985E-2</v>
      </c>
      <c r="O19" s="14">
        <f t="shared" si="7"/>
        <v>2.2704985E-2</v>
      </c>
      <c r="P19" s="34"/>
      <c r="Q19" s="34" t="b">
        <f>+A19=datos31dic!C12</f>
        <v>1</v>
      </c>
      <c r="R19" s="34"/>
    </row>
    <row r="20" spans="1:18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1055967</v>
      </c>
      <c r="K20" s="12">
        <v>1055967</v>
      </c>
      <c r="L20" s="12">
        <v>1055967</v>
      </c>
      <c r="M20" s="12">
        <v>1055967</v>
      </c>
      <c r="N20" s="14">
        <f t="shared" si="6"/>
        <v>0.1055967</v>
      </c>
      <c r="O20" s="14">
        <f t="shared" si="7"/>
        <v>0.1055967</v>
      </c>
      <c r="P20" s="34"/>
      <c r="Q20" s="34" t="b">
        <f>+A20=datos31dic!C13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9">SUM(D22:D30)</f>
        <v>0</v>
      </c>
      <c r="E21" s="17">
        <f t="shared" si="9"/>
        <v>0</v>
      </c>
      <c r="F21" s="18">
        <f t="shared" si="4"/>
        <v>3819679000</v>
      </c>
      <c r="G21" s="17">
        <f t="shared" ref="G21:H21" si="10">SUM(G22:G30)</f>
        <v>0</v>
      </c>
      <c r="H21" s="17">
        <f t="shared" si="10"/>
        <v>3819679000</v>
      </c>
      <c r="I21" s="18">
        <f>+F21-G21-H21</f>
        <v>0</v>
      </c>
      <c r="J21" s="17">
        <f t="shared" ref="J21" si="11">SUM(J22:J30)</f>
        <v>246213811</v>
      </c>
      <c r="K21" s="17">
        <f t="shared" ref="K21:M21" si="12">SUM(K22:K30)</f>
        <v>246213811</v>
      </c>
      <c r="L21" s="17">
        <f t="shared" si="12"/>
        <v>203083522</v>
      </c>
      <c r="M21" s="17">
        <f t="shared" si="12"/>
        <v>203083522</v>
      </c>
      <c r="N21" s="19">
        <f t="shared" si="6"/>
        <v>6.4459293830711958E-2</v>
      </c>
      <c r="O21" s="19">
        <f t="shared" si="7"/>
        <v>6.4459293830711958E-2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37166435</v>
      </c>
      <c r="K22" s="12">
        <v>37166435</v>
      </c>
      <c r="L22" s="12">
        <v>37166435</v>
      </c>
      <c r="M22" s="12">
        <v>37166435</v>
      </c>
      <c r="N22" s="14">
        <f t="shared" si="6"/>
        <v>3.2890650442477874E-2</v>
      </c>
      <c r="O22" s="14">
        <f t="shared" si="7"/>
        <v>3.2890650442477874E-2</v>
      </c>
      <c r="P22" s="34"/>
      <c r="Q22" s="34" t="b">
        <f>+A22=datos31dic!C14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70875787</v>
      </c>
      <c r="K23" s="12">
        <v>70875787</v>
      </c>
      <c r="L23" s="12">
        <v>70875787</v>
      </c>
      <c r="M23" s="12">
        <v>70875787</v>
      </c>
      <c r="N23" s="14">
        <f t="shared" si="6"/>
        <v>8.8594733750000002E-2</v>
      </c>
      <c r="O23" s="14">
        <f t="shared" si="7"/>
        <v>8.8594733750000002E-2</v>
      </c>
      <c r="P23" s="34"/>
      <c r="Q23" s="34" t="b">
        <f>+A23=datos31dic!C15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73808289</v>
      </c>
      <c r="K24" s="12">
        <v>73808289</v>
      </c>
      <c r="L24" s="12">
        <v>30678000</v>
      </c>
      <c r="M24" s="12">
        <v>30678000</v>
      </c>
      <c r="N24" s="14">
        <f t="shared" si="6"/>
        <v>8.0254402894923124E-2</v>
      </c>
      <c r="O24" s="14">
        <f t="shared" si="7"/>
        <v>8.0254402894923124E-2</v>
      </c>
      <c r="P24" s="34"/>
      <c r="Q24" s="34" t="b">
        <f>+A24=datos31dic!C16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26923600</v>
      </c>
      <c r="K25" s="12">
        <v>26923600</v>
      </c>
      <c r="L25" s="12">
        <v>26923600</v>
      </c>
      <c r="M25" s="12">
        <v>26923600</v>
      </c>
      <c r="N25" s="14">
        <f t="shared" si="6"/>
        <v>6.7308999999999994E-2</v>
      </c>
      <c r="O25" s="14">
        <f t="shared" si="7"/>
        <v>6.7308999999999994E-2</v>
      </c>
      <c r="P25" s="34"/>
      <c r="Q25" s="34" t="b">
        <f>+A25=datos31dic!C17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3765300</v>
      </c>
      <c r="K26" s="12">
        <v>3765300</v>
      </c>
      <c r="L26" s="12">
        <v>3765300</v>
      </c>
      <c r="M26" s="12">
        <v>3765300</v>
      </c>
      <c r="N26" s="14">
        <f t="shared" si="6"/>
        <v>6.2755000000000005E-2</v>
      </c>
      <c r="O26" s="14">
        <f t="shared" si="7"/>
        <v>6.2755000000000005E-2</v>
      </c>
      <c r="P26" s="34"/>
      <c r="Q26" s="34" t="b">
        <f>+A26=datos31dic!C18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20194400</v>
      </c>
      <c r="K27" s="12">
        <v>20194400</v>
      </c>
      <c r="L27" s="12">
        <v>20194400</v>
      </c>
      <c r="M27" s="12">
        <v>20194400</v>
      </c>
      <c r="N27" s="14">
        <f t="shared" si="6"/>
        <v>6.7314666666666662E-2</v>
      </c>
      <c r="O27" s="14">
        <f t="shared" si="7"/>
        <v>6.7314666666666662E-2</v>
      </c>
      <c r="P27" s="34"/>
      <c r="Q27" s="34" t="b">
        <f>+A27=datos31dic!C19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3371900</v>
      </c>
      <c r="K28" s="12">
        <v>3371900</v>
      </c>
      <c r="L28" s="12">
        <v>3371900</v>
      </c>
      <c r="M28" s="12">
        <v>3371900</v>
      </c>
      <c r="N28" s="14">
        <f t="shared" si="6"/>
        <v>6.1307272727272724E-2</v>
      </c>
      <c r="O28" s="14">
        <f t="shared" si="7"/>
        <v>6.1307272727272724E-2</v>
      </c>
      <c r="P28" s="34"/>
      <c r="Q28" s="34" t="b">
        <f>+A28=datos31dic!C20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3371900</v>
      </c>
      <c r="K29" s="12">
        <v>3371900</v>
      </c>
      <c r="L29" s="12">
        <v>3371900</v>
      </c>
      <c r="M29" s="12">
        <v>3371900</v>
      </c>
      <c r="N29" s="14">
        <f t="shared" si="6"/>
        <v>6.1307272727272724E-2</v>
      </c>
      <c r="O29" s="14">
        <f t="shared" si="7"/>
        <v>6.1307272727272724E-2</v>
      </c>
      <c r="P29" s="34"/>
      <c r="Q29" s="34" t="b">
        <f>+A29=datos31dic!C21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6736200</v>
      </c>
      <c r="K30" s="12">
        <v>6736200</v>
      </c>
      <c r="L30" s="12">
        <v>6736200</v>
      </c>
      <c r="M30" s="12">
        <v>6736200</v>
      </c>
      <c r="N30" s="14">
        <f t="shared" si="6"/>
        <v>6.7362000000000005E-2</v>
      </c>
      <c r="O30" s="14">
        <f t="shared" si="7"/>
        <v>6.7362000000000005E-2</v>
      </c>
      <c r="P30" s="34"/>
      <c r="Q30" s="34" t="b">
        <f>+A30=datos31dic!C22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3">SUM(D32:D36)</f>
        <v>0</v>
      </c>
      <c r="E31" s="17">
        <f t="shared" si="13"/>
        <v>0</v>
      </c>
      <c r="F31" s="18">
        <f t="shared" si="4"/>
        <v>1841597000</v>
      </c>
      <c r="G31" s="17">
        <f t="shared" ref="G31:H31" si="14">SUM(G32:G36)</f>
        <v>0</v>
      </c>
      <c r="H31" s="17">
        <f t="shared" si="14"/>
        <v>1841597000</v>
      </c>
      <c r="I31" s="18">
        <f>+F31-G31-H31</f>
        <v>0</v>
      </c>
      <c r="J31" s="17">
        <f t="shared" ref="J31" si="15">SUM(J32:J36)</f>
        <v>34149874</v>
      </c>
      <c r="K31" s="17">
        <f t="shared" ref="K31:M31" si="16">SUM(K32:K36)</f>
        <v>34149874</v>
      </c>
      <c r="L31" s="17">
        <f t="shared" si="16"/>
        <v>34149874</v>
      </c>
      <c r="M31" s="17">
        <f t="shared" si="16"/>
        <v>34149874</v>
      </c>
      <c r="N31" s="19">
        <f t="shared" si="6"/>
        <v>1.8543619478094284E-2</v>
      </c>
      <c r="O31" s="19">
        <f t="shared" si="7"/>
        <v>1.8543619478094284E-2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12714792</v>
      </c>
      <c r="K32" s="12">
        <v>12714792</v>
      </c>
      <c r="L32" s="12">
        <v>12714792</v>
      </c>
      <c r="M32" s="12">
        <v>12714792</v>
      </c>
      <c r="N32" s="14">
        <f t="shared" si="6"/>
        <v>1.3503432997343875E-2</v>
      </c>
      <c r="O32" s="14">
        <f t="shared" si="7"/>
        <v>1.3503432997343875E-2</v>
      </c>
      <c r="P32" s="34"/>
      <c r="Q32" s="34" t="b">
        <f>+A32=datos31dic!C23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4">
        <f t="shared" si="6"/>
        <v>0</v>
      </c>
      <c r="O33" s="14">
        <f t="shared" si="7"/>
        <v>0</v>
      </c>
      <c r="P33" s="34"/>
      <c r="Q33" s="34" t="b">
        <f>+A33=datos31dic!C24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1104478</v>
      </c>
      <c r="K34" s="12">
        <v>1104478</v>
      </c>
      <c r="L34" s="12">
        <v>1104478</v>
      </c>
      <c r="M34" s="12">
        <v>1104478</v>
      </c>
      <c r="N34" s="14">
        <f t="shared" si="6"/>
        <v>1.1044780000000001E-2</v>
      </c>
      <c r="O34" s="14">
        <f t="shared" si="7"/>
        <v>1.1044780000000001E-2</v>
      </c>
      <c r="P34" s="34"/>
      <c r="Q34" s="34" t="b">
        <f>+A34=datos31dic!C25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12712930</v>
      </c>
      <c r="K35" s="12">
        <v>12712930</v>
      </c>
      <c r="L35" s="12">
        <v>12712930</v>
      </c>
      <c r="M35" s="12">
        <v>12712930</v>
      </c>
      <c r="N35" s="14">
        <f t="shared" si="6"/>
        <v>5.0851720000000003E-2</v>
      </c>
      <c r="O35" s="14">
        <f t="shared" si="7"/>
        <v>5.0851720000000003E-2</v>
      </c>
      <c r="P35" s="34"/>
      <c r="Q35" s="34" t="b">
        <f>+A35=datos31dic!C26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7617674</v>
      </c>
      <c r="K36" s="12">
        <v>7617674</v>
      </c>
      <c r="L36" s="12">
        <v>7617674</v>
      </c>
      <c r="M36" s="12">
        <v>7617674</v>
      </c>
      <c r="N36" s="14">
        <f t="shared" si="6"/>
        <v>5.0784493333333333E-2</v>
      </c>
      <c r="O36" s="14">
        <f t="shared" si="7"/>
        <v>5.0784493333333333E-2</v>
      </c>
      <c r="P36" s="34"/>
      <c r="Q36" s="34" t="b">
        <f>+A36=datos31dic!C27</f>
        <v>1</v>
      </c>
      <c r="R36" s="34"/>
    </row>
    <row r="37" spans="1:22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f>+F37</f>
        <v>738422000.00010002</v>
      </c>
      <c r="H37" s="12">
        <v>0</v>
      </c>
      <c r="I37" s="13">
        <f>+F37-G37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6"/>
        <v>0</v>
      </c>
      <c r="O37" s="14">
        <f t="shared" si="7"/>
        <v>0</v>
      </c>
      <c r="P37" s="34"/>
      <c r="Q37" s="34" t="b">
        <f>+A37=datos31dic!C28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6"/>
        <v>0</v>
      </c>
      <c r="O38" s="14">
        <f t="shared" si="7"/>
        <v>0</v>
      </c>
      <c r="P38" s="34"/>
      <c r="Q38" s="34"/>
      <c r="R38" s="34"/>
    </row>
    <row r="39" spans="1:22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7">+D40+D44</f>
        <v>0</v>
      </c>
      <c r="E39" s="7">
        <f t="shared" si="17"/>
        <v>0</v>
      </c>
      <c r="F39" s="7">
        <f t="shared" si="17"/>
        <v>10288298000</v>
      </c>
      <c r="G39" s="7">
        <f t="shared" si="17"/>
        <v>0</v>
      </c>
      <c r="H39" s="7">
        <f t="shared" si="17"/>
        <v>4502742273.5199995</v>
      </c>
      <c r="I39" s="7">
        <f t="shared" si="17"/>
        <v>5785555726.4800005</v>
      </c>
      <c r="J39" s="7">
        <f t="shared" si="17"/>
        <v>3989649135.5199995</v>
      </c>
      <c r="K39" s="7">
        <f t="shared" si="17"/>
        <v>2012361362</v>
      </c>
      <c r="L39" s="7">
        <f t="shared" si="17"/>
        <v>2012361362</v>
      </c>
      <c r="M39" s="7">
        <f t="shared" si="17"/>
        <v>2012361362</v>
      </c>
      <c r="N39" s="8">
        <f t="shared" si="6"/>
        <v>0.38778514536806763</v>
      </c>
      <c r="O39" s="9">
        <f t="shared" si="7"/>
        <v>0.1955971106202406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0</v>
      </c>
      <c r="E40" s="17">
        <f t="shared" si="18"/>
        <v>0</v>
      </c>
      <c r="F40" s="18">
        <f t="shared" ref="F40:F86" si="19">+C40+D40-E40</f>
        <v>136931000</v>
      </c>
      <c r="G40" s="17">
        <f t="shared" ref="G40:H40" si="20">+G41</f>
        <v>0</v>
      </c>
      <c r="H40" s="17">
        <f t="shared" si="20"/>
        <v>0</v>
      </c>
      <c r="I40" s="18">
        <f t="shared" ref="I40:I53" si="21">+F40-G40-H40</f>
        <v>136931000</v>
      </c>
      <c r="J40" s="17">
        <f t="shared" ref="J40:M40" si="22">+J41</f>
        <v>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6"/>
        <v>0</v>
      </c>
      <c r="O40" s="19">
        <f t="shared" si="7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0</v>
      </c>
      <c r="E41" s="17">
        <f t="shared" si="23"/>
        <v>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0</v>
      </c>
      <c r="I41" s="18">
        <f t="shared" si="21"/>
        <v>136931000</v>
      </c>
      <c r="J41" s="17">
        <f t="shared" ref="J41:M41" si="25">SUM(J42:J43)</f>
        <v>0</v>
      </c>
      <c r="K41" s="17">
        <f t="shared" si="25"/>
        <v>0</v>
      </c>
      <c r="L41" s="17">
        <f t="shared" si="25"/>
        <v>0</v>
      </c>
      <c r="M41" s="17">
        <f t="shared" si="25"/>
        <v>0</v>
      </c>
      <c r="N41" s="19">
        <f t="shared" si="6"/>
        <v>0</v>
      </c>
      <c r="O41" s="19">
        <f t="shared" si="7"/>
        <v>0</v>
      </c>
      <c r="P41" s="34"/>
      <c r="Q41" s="34"/>
      <c r="R41" s="34"/>
    </row>
    <row r="42" spans="1:22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6"/>
        <v>0</v>
      </c>
      <c r="O42" s="14">
        <f t="shared" si="7"/>
        <v>0</v>
      </c>
      <c r="P42" s="34"/>
      <c r="Q42" s="34" t="b">
        <f>+A42=datos31dic!C28</f>
        <v>1</v>
      </c>
      <c r="R42" s="34"/>
    </row>
    <row r="43" spans="1:22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0</v>
      </c>
      <c r="I43" s="12">
        <v>56931000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6"/>
        <v>0</v>
      </c>
      <c r="O43" s="14">
        <f t="shared" si="7"/>
        <v>0</v>
      </c>
      <c r="P43" s="34"/>
      <c r="Q43" s="34" t="b">
        <f>+A43=datos31dic!C29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+C45+C53</f>
        <v>10151367000</v>
      </c>
      <c r="D44" s="17">
        <f t="shared" ref="D44:E44" si="26">+D45+D53</f>
        <v>0</v>
      </c>
      <c r="E44" s="17">
        <f t="shared" si="26"/>
        <v>0</v>
      </c>
      <c r="F44" s="18">
        <f t="shared" si="19"/>
        <v>10151367000</v>
      </c>
      <c r="G44" s="17">
        <f t="shared" ref="G44:H44" si="27">+G45+G53</f>
        <v>0</v>
      </c>
      <c r="H44" s="17">
        <f t="shared" si="27"/>
        <v>4502742273.5199995</v>
      </c>
      <c r="I44" s="18">
        <f t="shared" si="21"/>
        <v>5648624726.4800005</v>
      </c>
      <c r="J44" s="17">
        <f t="shared" ref="J44:M44" si="28">+J45+J53</f>
        <v>3989649135.5199995</v>
      </c>
      <c r="K44" s="17">
        <f t="shared" si="28"/>
        <v>2012361362</v>
      </c>
      <c r="L44" s="17">
        <f t="shared" si="28"/>
        <v>2012361362</v>
      </c>
      <c r="M44" s="17">
        <f t="shared" si="28"/>
        <v>2012361362</v>
      </c>
      <c r="N44" s="19">
        <f t="shared" si="6"/>
        <v>0.39301594903622333</v>
      </c>
      <c r="O44" s="19">
        <f t="shared" si="7"/>
        <v>0.1982355048339795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SUM(C46:C52)</f>
        <v>234367000</v>
      </c>
      <c r="D45" s="17">
        <f t="shared" ref="D45:H45" si="29">SUM(D46:D52)</f>
        <v>0</v>
      </c>
      <c r="E45" s="17">
        <f t="shared" si="29"/>
        <v>0</v>
      </c>
      <c r="F45" s="18">
        <f>+C45+D45-E45</f>
        <v>234367000</v>
      </c>
      <c r="G45" s="17">
        <f t="shared" si="29"/>
        <v>0</v>
      </c>
      <c r="H45" s="17">
        <f t="shared" si="29"/>
        <v>29929060</v>
      </c>
      <c r="I45" s="18">
        <f t="shared" si="21"/>
        <v>204437940</v>
      </c>
      <c r="J45" s="17">
        <f t="shared" ref="J45" si="30">SUM(J46:J52)</f>
        <v>29929060</v>
      </c>
      <c r="K45" s="17">
        <f t="shared" ref="K45:M45" si="31">SUM(K46:K52)</f>
        <v>1000000</v>
      </c>
      <c r="L45" s="17">
        <f t="shared" si="31"/>
        <v>1000000</v>
      </c>
      <c r="M45" s="17">
        <f t="shared" si="31"/>
        <v>1000000</v>
      </c>
      <c r="N45" s="19">
        <f t="shared" si="6"/>
        <v>0.12770168155073028</v>
      </c>
      <c r="O45" s="19">
        <f t="shared" si="7"/>
        <v>4.2668123071934192E-3</v>
      </c>
      <c r="P45" s="34"/>
      <c r="Q45" s="34"/>
      <c r="R45" s="34"/>
    </row>
    <row r="46" spans="1:22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6"/>
        <v>0.3</v>
      </c>
      <c r="O46" s="14">
        <f t="shared" si="7"/>
        <v>0.3</v>
      </c>
      <c r="P46" s="34"/>
      <c r="Q46" s="34" t="b">
        <f>+A46=datos31dic!C30</f>
        <v>1</v>
      </c>
      <c r="R46" s="34"/>
    </row>
    <row r="47" spans="1:22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6"/>
        <v>0</v>
      </c>
      <c r="O47" s="14">
        <f t="shared" si="7"/>
        <v>0</v>
      </c>
      <c r="P47" s="34"/>
      <c r="Q47" s="34" t="b">
        <f>+A47=datos31dic!C31</f>
        <v>1</v>
      </c>
      <c r="R47" s="34"/>
    </row>
    <row r="48" spans="1:22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0</v>
      </c>
      <c r="I48" s="12">
        <v>5000000</v>
      </c>
      <c r="J48" s="12">
        <v>0</v>
      </c>
      <c r="K48" s="12">
        <v>0</v>
      </c>
      <c r="L48" s="12">
        <v>0</v>
      </c>
      <c r="M48" s="12">
        <v>0</v>
      </c>
      <c r="N48" s="14">
        <f t="shared" si="6"/>
        <v>0</v>
      </c>
      <c r="O48" s="14">
        <f t="shared" si="7"/>
        <v>0</v>
      </c>
      <c r="P48" s="34"/>
      <c r="Q48" s="34" t="b">
        <f>+A48=datos31dic!C32</f>
        <v>1</v>
      </c>
      <c r="R48" s="34"/>
    </row>
    <row r="49" spans="1:18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0</v>
      </c>
      <c r="L49" s="12">
        <v>0</v>
      </c>
      <c r="M49" s="12">
        <v>0</v>
      </c>
      <c r="N49" s="14">
        <f t="shared" si="6"/>
        <v>0.96430199999999999</v>
      </c>
      <c r="O49" s="14">
        <f t="shared" si="7"/>
        <v>0</v>
      </c>
      <c r="P49" s="34"/>
      <c r="Q49" s="34" t="b">
        <f>+A49=datos31dic!C33</f>
        <v>1</v>
      </c>
      <c r="R49" s="34"/>
    </row>
    <row r="50" spans="1:18" s="20" customFormat="1" ht="11.25" x14ac:dyDescent="0.25">
      <c r="A50" s="10" t="s">
        <v>232</v>
      </c>
      <c r="B50" s="11" t="s">
        <v>233</v>
      </c>
      <c r="C50" s="12">
        <v>5000000</v>
      </c>
      <c r="D50" s="12">
        <v>0</v>
      </c>
      <c r="E50" s="12">
        <v>0</v>
      </c>
      <c r="F50" s="12">
        <v>5000000</v>
      </c>
      <c r="G50" s="12">
        <v>0</v>
      </c>
      <c r="H50" s="12">
        <v>700000</v>
      </c>
      <c r="I50" s="12">
        <v>4300000</v>
      </c>
      <c r="J50" s="12">
        <v>700000</v>
      </c>
      <c r="K50" s="12">
        <v>700000</v>
      </c>
      <c r="L50" s="12">
        <v>700000</v>
      </c>
      <c r="M50" s="12">
        <v>700000</v>
      </c>
      <c r="N50" s="14">
        <f t="shared" si="6"/>
        <v>0.14000000000000001</v>
      </c>
      <c r="O50" s="14">
        <f t="shared" si="7"/>
        <v>0.14000000000000001</v>
      </c>
      <c r="P50" s="34"/>
      <c r="Q50" s="34" t="b">
        <f>+A50=datos31dic!C35</f>
        <v>1</v>
      </c>
      <c r="R50" s="34"/>
    </row>
    <row r="51" spans="1:18" s="20" customFormat="1" ht="22.5" x14ac:dyDescent="0.25">
      <c r="A51" s="10" t="s">
        <v>234</v>
      </c>
      <c r="B51" s="11" t="s">
        <v>221</v>
      </c>
      <c r="C51" s="12">
        <v>55000000</v>
      </c>
      <c r="D51" s="12">
        <v>0</v>
      </c>
      <c r="E51" s="12">
        <v>0</v>
      </c>
      <c r="F51" s="12">
        <v>55000000</v>
      </c>
      <c r="G51" s="12">
        <v>0</v>
      </c>
      <c r="H51" s="12">
        <v>0</v>
      </c>
      <c r="I51" s="12">
        <v>55000000</v>
      </c>
      <c r="J51" s="12">
        <v>0</v>
      </c>
      <c r="K51" s="12">
        <v>0</v>
      </c>
      <c r="L51" s="12">
        <v>0</v>
      </c>
      <c r="M51" s="12">
        <v>0</v>
      </c>
      <c r="N51" s="14">
        <f t="shared" si="6"/>
        <v>0</v>
      </c>
      <c r="O51" s="14">
        <f t="shared" si="7"/>
        <v>0</v>
      </c>
      <c r="P51" s="34"/>
      <c r="Q51" s="34" t="b">
        <f>+A51=datos31dic!C36</f>
        <v>1</v>
      </c>
      <c r="R51" s="34"/>
    </row>
    <row r="52" spans="1:18" s="20" customFormat="1" ht="22.5" x14ac:dyDescent="0.25">
      <c r="A52" s="10" t="s">
        <v>235</v>
      </c>
      <c r="B52" s="11" t="s">
        <v>236</v>
      </c>
      <c r="C52" s="12">
        <v>118367000</v>
      </c>
      <c r="D52" s="12">
        <v>0</v>
      </c>
      <c r="E52" s="12">
        <v>0</v>
      </c>
      <c r="F52" s="12">
        <v>118367000</v>
      </c>
      <c r="G52" s="12">
        <v>0</v>
      </c>
      <c r="H52" s="12">
        <v>0</v>
      </c>
      <c r="I52" s="12">
        <v>118367000</v>
      </c>
      <c r="J52" s="12">
        <v>0</v>
      </c>
      <c r="K52" s="12">
        <v>0</v>
      </c>
      <c r="L52" s="12">
        <v>0</v>
      </c>
      <c r="M52" s="12">
        <v>0</v>
      </c>
      <c r="N52" s="14">
        <f t="shared" si="6"/>
        <v>0</v>
      </c>
      <c r="O52" s="14">
        <f t="shared" si="7"/>
        <v>0</v>
      </c>
      <c r="P52" s="34"/>
      <c r="Q52" s="34" t="b">
        <f>+A52=datos31dic!C38</f>
        <v>1</v>
      </c>
      <c r="R52" s="34"/>
    </row>
    <row r="53" spans="1:18" s="20" customFormat="1" ht="11.25" x14ac:dyDescent="0.25">
      <c r="A53" s="15" t="s">
        <v>98</v>
      </c>
      <c r="B53" s="16" t="s">
        <v>99</v>
      </c>
      <c r="C53" s="17">
        <f>SUM(C54:C75)</f>
        <v>9917000000</v>
      </c>
      <c r="D53" s="17">
        <f>SUM(D54:D75)</f>
        <v>0</v>
      </c>
      <c r="E53" s="17">
        <f>SUM(E54:E75)</f>
        <v>0</v>
      </c>
      <c r="F53" s="18">
        <f t="shared" si="19"/>
        <v>9917000000</v>
      </c>
      <c r="G53" s="17">
        <f>SUM(G54:G75)</f>
        <v>0</v>
      </c>
      <c r="H53" s="17">
        <f>SUM(H54:H75)</f>
        <v>4472813213.5199995</v>
      </c>
      <c r="I53" s="18">
        <f t="shared" si="21"/>
        <v>5444186786.4800005</v>
      </c>
      <c r="J53" s="17">
        <f>SUM(J54:J75)</f>
        <v>3959720075.5199995</v>
      </c>
      <c r="K53" s="17">
        <f>SUM(K54:K75)</f>
        <v>2011361362</v>
      </c>
      <c r="L53" s="17">
        <f>SUM(L54:L75)</f>
        <v>2011361362</v>
      </c>
      <c r="M53" s="17">
        <f>SUM(M54:M75)</f>
        <v>2011361362</v>
      </c>
      <c r="N53" s="19">
        <f t="shared" si="6"/>
        <v>0.3992860820328728</v>
      </c>
      <c r="O53" s="19">
        <f t="shared" si="7"/>
        <v>0.2028195383684582</v>
      </c>
      <c r="P53" s="34"/>
      <c r="Q53" s="34"/>
      <c r="R53" s="34"/>
    </row>
    <row r="54" spans="1:18" s="20" customFormat="1" ht="22.5" x14ac:dyDescent="0.25">
      <c r="A54" s="10" t="s">
        <v>237</v>
      </c>
      <c r="B54" s="11" t="s">
        <v>238</v>
      </c>
      <c r="C54" s="12">
        <v>40000000</v>
      </c>
      <c r="D54" s="12">
        <v>0</v>
      </c>
      <c r="E54" s="12">
        <v>0</v>
      </c>
      <c r="F54" s="12">
        <v>40000000</v>
      </c>
      <c r="G54" s="12">
        <v>0</v>
      </c>
      <c r="H54" s="12">
        <v>700000</v>
      </c>
      <c r="I54" s="12">
        <v>39300000</v>
      </c>
      <c r="J54" s="12">
        <v>700000</v>
      </c>
      <c r="K54" s="12">
        <v>700000</v>
      </c>
      <c r="L54" s="12">
        <v>700000</v>
      </c>
      <c r="M54" s="12">
        <v>700000</v>
      </c>
      <c r="N54" s="14">
        <f t="shared" si="6"/>
        <v>1.7500000000000002E-2</v>
      </c>
      <c r="O54" s="14">
        <f t="shared" si="7"/>
        <v>1.7500000000000002E-2</v>
      </c>
      <c r="P54" s="34"/>
      <c r="Q54" s="34" t="b">
        <f>+A54=datos31dic!C39</f>
        <v>1</v>
      </c>
      <c r="R54" s="34"/>
    </row>
    <row r="55" spans="1:18" s="20" customFormat="1" ht="15" customHeight="1" x14ac:dyDescent="0.25">
      <c r="A55" s="10" t="s">
        <v>239</v>
      </c>
      <c r="B55" s="11" t="s">
        <v>240</v>
      </c>
      <c r="C55" s="12">
        <v>1571000000</v>
      </c>
      <c r="D55" s="12">
        <v>0</v>
      </c>
      <c r="E55" s="12">
        <v>0</v>
      </c>
      <c r="F55" s="12">
        <v>1571000000</v>
      </c>
      <c r="G55" s="12">
        <v>0</v>
      </c>
      <c r="H55" s="12">
        <v>620402197</v>
      </c>
      <c r="I55" s="12">
        <v>950597803</v>
      </c>
      <c r="J55" s="12">
        <v>620402197</v>
      </c>
      <c r="K55" s="12">
        <v>100000</v>
      </c>
      <c r="L55" s="12">
        <v>100000</v>
      </c>
      <c r="M55" s="12">
        <v>100000</v>
      </c>
      <c r="N55" s="14">
        <f t="shared" si="6"/>
        <v>0.39490910057288353</v>
      </c>
      <c r="O55" s="14">
        <f t="shared" si="7"/>
        <v>6.3653723742838957E-5</v>
      </c>
      <c r="P55" s="34"/>
      <c r="Q55" s="34" t="b">
        <f>+A55=datos31dic!C40</f>
        <v>1</v>
      </c>
      <c r="R55" s="34"/>
    </row>
    <row r="56" spans="1:18" s="20" customFormat="1" ht="13.5" customHeight="1" x14ac:dyDescent="0.25">
      <c r="A56" s="10" t="s">
        <v>304</v>
      </c>
      <c r="B56" s="11" t="s">
        <v>305</v>
      </c>
      <c r="C56" s="12">
        <v>1000000</v>
      </c>
      <c r="D56" s="12">
        <v>0</v>
      </c>
      <c r="E56" s="12">
        <v>0</v>
      </c>
      <c r="F56" s="12">
        <v>1000000</v>
      </c>
      <c r="G56" s="12">
        <v>0</v>
      </c>
      <c r="H56" s="12">
        <v>200000</v>
      </c>
      <c r="I56" s="12">
        <v>800000</v>
      </c>
      <c r="J56" s="12">
        <v>200000</v>
      </c>
      <c r="K56" s="12">
        <v>200000</v>
      </c>
      <c r="L56" s="12">
        <v>200000</v>
      </c>
      <c r="M56" s="12">
        <v>200000</v>
      </c>
      <c r="N56" s="14">
        <f t="shared" si="6"/>
        <v>0.2</v>
      </c>
      <c r="O56" s="14">
        <f t="shared" si="7"/>
        <v>0.2</v>
      </c>
      <c r="P56" s="34"/>
      <c r="Q56" s="34" t="b">
        <f>+A56=datos31dic!C41</f>
        <v>1</v>
      </c>
      <c r="R56" s="34"/>
    </row>
    <row r="57" spans="1:18" s="20" customFormat="1" ht="11.25" x14ac:dyDescent="0.25">
      <c r="A57" s="10" t="s">
        <v>241</v>
      </c>
      <c r="B57" s="11" t="s">
        <v>242</v>
      </c>
      <c r="C57" s="12">
        <v>27000000</v>
      </c>
      <c r="D57" s="12">
        <v>0</v>
      </c>
      <c r="E57" s="12">
        <v>0</v>
      </c>
      <c r="F57" s="12">
        <v>27000000</v>
      </c>
      <c r="G57" s="12">
        <v>0</v>
      </c>
      <c r="H57" s="12">
        <v>26325448</v>
      </c>
      <c r="I57" s="12">
        <v>674552</v>
      </c>
      <c r="J57" s="12">
        <v>26325448</v>
      </c>
      <c r="K57" s="12">
        <v>100000</v>
      </c>
      <c r="L57" s="12">
        <v>100000</v>
      </c>
      <c r="M57" s="12">
        <v>100000</v>
      </c>
      <c r="N57" s="14">
        <f t="shared" si="6"/>
        <v>0.97501659259259255</v>
      </c>
      <c r="O57" s="14">
        <f t="shared" si="7"/>
        <v>3.7037037037037038E-3</v>
      </c>
      <c r="P57" s="34"/>
      <c r="Q57" s="34" t="b">
        <f>+A57=datos31dic!C41</f>
        <v>0</v>
      </c>
      <c r="R57" s="34"/>
    </row>
    <row r="58" spans="1:18" s="20" customFormat="1" ht="22.5" x14ac:dyDescent="0.25">
      <c r="A58" s="10" t="s">
        <v>243</v>
      </c>
      <c r="B58" s="11" t="s">
        <v>244</v>
      </c>
      <c r="C58" s="12">
        <v>100000000</v>
      </c>
      <c r="D58" s="12">
        <v>0</v>
      </c>
      <c r="E58" s="12">
        <v>0</v>
      </c>
      <c r="F58" s="12">
        <v>100000000</v>
      </c>
      <c r="G58" s="12">
        <v>0</v>
      </c>
      <c r="H58" s="12">
        <v>100000000</v>
      </c>
      <c r="I58" s="12">
        <v>0</v>
      </c>
      <c r="J58" s="12">
        <v>4520430</v>
      </c>
      <c r="K58" s="12">
        <v>4520430</v>
      </c>
      <c r="L58" s="12">
        <v>4520430</v>
      </c>
      <c r="M58" s="12">
        <v>4520430</v>
      </c>
      <c r="N58" s="14">
        <f t="shared" si="6"/>
        <v>4.5204300000000003E-2</v>
      </c>
      <c r="O58" s="14">
        <f t="shared" si="7"/>
        <v>4.5204300000000003E-2</v>
      </c>
      <c r="P58" s="34"/>
      <c r="Q58" s="34" t="b">
        <f>+A58=datos31dic!C42</f>
        <v>0</v>
      </c>
      <c r="R58" s="34"/>
    </row>
    <row r="59" spans="1:18" s="20" customFormat="1" ht="14.25" customHeight="1" x14ac:dyDescent="0.25">
      <c r="A59" s="10" t="s">
        <v>245</v>
      </c>
      <c r="B59" s="11" t="s">
        <v>246</v>
      </c>
      <c r="C59" s="12">
        <v>13000000</v>
      </c>
      <c r="D59" s="12">
        <v>0</v>
      </c>
      <c r="E59" s="12">
        <v>0</v>
      </c>
      <c r="F59" s="12">
        <v>13000000</v>
      </c>
      <c r="G59" s="12">
        <v>0</v>
      </c>
      <c r="H59" s="12">
        <v>0</v>
      </c>
      <c r="I59" s="12">
        <v>13000000</v>
      </c>
      <c r="J59" s="12">
        <v>0</v>
      </c>
      <c r="K59" s="12">
        <v>0</v>
      </c>
      <c r="L59" s="12">
        <v>0</v>
      </c>
      <c r="M59" s="12">
        <v>0</v>
      </c>
      <c r="N59" s="14">
        <f t="shared" si="6"/>
        <v>0</v>
      </c>
      <c r="O59" s="14">
        <f t="shared" si="7"/>
        <v>0</v>
      </c>
      <c r="P59" s="34"/>
      <c r="Q59" s="34" t="b">
        <f>+A59=datos31dic!C43</f>
        <v>0</v>
      </c>
      <c r="R59" s="34"/>
    </row>
    <row r="60" spans="1:18" s="20" customFormat="1" ht="12.75" customHeight="1" x14ac:dyDescent="0.25">
      <c r="A60" s="10" t="s">
        <v>247</v>
      </c>
      <c r="B60" s="11" t="s">
        <v>248</v>
      </c>
      <c r="C60" s="12">
        <v>4641000000</v>
      </c>
      <c r="D60" s="12">
        <v>0</v>
      </c>
      <c r="E60" s="12">
        <v>0</v>
      </c>
      <c r="F60" s="12">
        <v>4641000000</v>
      </c>
      <c r="G60" s="12">
        <v>0</v>
      </c>
      <c r="H60" s="12">
        <v>2110679400</v>
      </c>
      <c r="I60" s="12">
        <v>2530320600</v>
      </c>
      <c r="J60" s="12">
        <v>2110679400</v>
      </c>
      <c r="K60" s="12">
        <v>1996505280</v>
      </c>
      <c r="L60" s="12">
        <v>1996505280</v>
      </c>
      <c r="M60" s="12">
        <v>1996505280</v>
      </c>
      <c r="N60" s="14">
        <f t="shared" si="6"/>
        <v>0.45478978668390435</v>
      </c>
      <c r="O60" s="14">
        <f t="shared" si="7"/>
        <v>0.43018859728506786</v>
      </c>
      <c r="P60" s="34"/>
      <c r="Q60" s="34" t="b">
        <f>+A60=datos31dic!C44</f>
        <v>0</v>
      </c>
      <c r="R60" s="34"/>
    </row>
    <row r="61" spans="1:18" s="20" customFormat="1" ht="13.5" customHeight="1" x14ac:dyDescent="0.25">
      <c r="A61" s="10" t="s">
        <v>249</v>
      </c>
      <c r="B61" s="11" t="s">
        <v>250</v>
      </c>
      <c r="C61" s="12">
        <v>800000000</v>
      </c>
      <c r="D61" s="12">
        <v>0</v>
      </c>
      <c r="E61" s="12">
        <v>0</v>
      </c>
      <c r="F61" s="12">
        <v>800000000</v>
      </c>
      <c r="G61" s="12">
        <v>0</v>
      </c>
      <c r="H61" s="12">
        <v>450954900</v>
      </c>
      <c r="I61" s="12">
        <v>349045100</v>
      </c>
      <c r="J61" s="12">
        <v>418950900</v>
      </c>
      <c r="K61" s="12">
        <v>100000</v>
      </c>
      <c r="L61" s="12">
        <v>100000</v>
      </c>
      <c r="M61" s="12">
        <v>100000</v>
      </c>
      <c r="N61" s="14">
        <f t="shared" si="6"/>
        <v>0.52368862500000002</v>
      </c>
      <c r="O61" s="14">
        <f t="shared" si="7"/>
        <v>1.25E-4</v>
      </c>
      <c r="P61" s="34"/>
      <c r="Q61" s="34" t="b">
        <f>+A61=datos31dic!C45</f>
        <v>0</v>
      </c>
      <c r="R61" s="34"/>
    </row>
    <row r="62" spans="1:18" s="20" customFormat="1" ht="22.5" x14ac:dyDescent="0.25">
      <c r="A62" s="10" t="s">
        <v>251</v>
      </c>
      <c r="B62" s="11" t="s">
        <v>252</v>
      </c>
      <c r="C62" s="12">
        <v>337000000</v>
      </c>
      <c r="D62" s="12">
        <v>0</v>
      </c>
      <c r="E62" s="12">
        <v>0</v>
      </c>
      <c r="F62" s="12">
        <v>337000000</v>
      </c>
      <c r="G62" s="12">
        <v>0</v>
      </c>
      <c r="H62" s="12">
        <v>206941756</v>
      </c>
      <c r="I62" s="12">
        <v>130058244</v>
      </c>
      <c r="J62" s="12">
        <v>206941756</v>
      </c>
      <c r="K62" s="12">
        <v>0</v>
      </c>
      <c r="L62" s="12">
        <v>0</v>
      </c>
      <c r="M62" s="12">
        <v>0</v>
      </c>
      <c r="N62" s="14">
        <f t="shared" si="6"/>
        <v>0.6140704925816024</v>
      </c>
      <c r="O62" s="14">
        <f t="shared" si="7"/>
        <v>0</v>
      </c>
      <c r="P62" s="34"/>
      <c r="Q62" s="34" t="b">
        <f>+A62=datos31dic!C46</f>
        <v>0</v>
      </c>
      <c r="R62" s="34"/>
    </row>
    <row r="63" spans="1:18" s="20" customFormat="1" ht="22.5" x14ac:dyDescent="0.25">
      <c r="A63" s="10" t="s">
        <v>253</v>
      </c>
      <c r="B63" s="11" t="s">
        <v>254</v>
      </c>
      <c r="C63" s="12">
        <v>119000000</v>
      </c>
      <c r="D63" s="12">
        <v>0</v>
      </c>
      <c r="E63" s="12">
        <v>0</v>
      </c>
      <c r="F63" s="12">
        <v>119000000</v>
      </c>
      <c r="G63" s="12">
        <v>0</v>
      </c>
      <c r="H63" s="12">
        <v>92492857.200000003</v>
      </c>
      <c r="I63" s="12">
        <v>26507142.800000001</v>
      </c>
      <c r="J63" s="12">
        <v>22040667.199999999</v>
      </c>
      <c r="K63" s="12">
        <v>4547810</v>
      </c>
      <c r="L63" s="12">
        <v>4547810</v>
      </c>
      <c r="M63" s="12">
        <v>4547810</v>
      </c>
      <c r="N63" s="14">
        <f t="shared" si="6"/>
        <v>0.18521569075630251</v>
      </c>
      <c r="O63" s="14">
        <f t="shared" si="7"/>
        <v>3.8216890756302524E-2</v>
      </c>
      <c r="P63" s="34"/>
      <c r="Q63" s="34" t="b">
        <f>+A63=datos31dic!C47</f>
        <v>0</v>
      </c>
      <c r="R63" s="34"/>
    </row>
    <row r="64" spans="1:18" s="20" customFormat="1" ht="11.25" x14ac:dyDescent="0.25">
      <c r="A64" s="10" t="s">
        <v>255</v>
      </c>
      <c r="B64" s="11" t="s">
        <v>256</v>
      </c>
      <c r="C64" s="12">
        <v>682000000</v>
      </c>
      <c r="D64" s="12">
        <v>0</v>
      </c>
      <c r="E64" s="12">
        <v>0</v>
      </c>
      <c r="F64" s="12">
        <v>682000000</v>
      </c>
      <c r="G64" s="12">
        <v>0</v>
      </c>
      <c r="H64" s="12">
        <v>316945055.62</v>
      </c>
      <c r="I64" s="12">
        <v>365054944.38</v>
      </c>
      <c r="J64" s="12">
        <v>316945055.62</v>
      </c>
      <c r="K64" s="12">
        <v>0</v>
      </c>
      <c r="L64" s="12">
        <v>0</v>
      </c>
      <c r="M64" s="12">
        <v>0</v>
      </c>
      <c r="N64" s="14">
        <f t="shared" si="6"/>
        <v>0.46472882055718479</v>
      </c>
      <c r="O64" s="14">
        <f t="shared" si="7"/>
        <v>0</v>
      </c>
      <c r="P64" s="34"/>
      <c r="Q64" s="34" t="b">
        <f>+A64=datos31dic!C48</f>
        <v>0</v>
      </c>
      <c r="R64" s="34"/>
    </row>
    <row r="65" spans="1:22" s="20" customFormat="1" ht="33.75" x14ac:dyDescent="0.25">
      <c r="A65" s="10" t="s">
        <v>257</v>
      </c>
      <c r="B65" s="11" t="s">
        <v>258</v>
      </c>
      <c r="C65" s="12">
        <v>350000000</v>
      </c>
      <c r="D65" s="12">
        <v>0</v>
      </c>
      <c r="E65" s="12">
        <v>0</v>
      </c>
      <c r="F65" s="12">
        <v>350000000</v>
      </c>
      <c r="G65" s="12">
        <v>0</v>
      </c>
      <c r="H65" s="12">
        <v>226871599.69999999</v>
      </c>
      <c r="I65" s="12">
        <v>123128400.3</v>
      </c>
      <c r="J65" s="12">
        <v>226871599.69999999</v>
      </c>
      <c r="K65" s="12">
        <v>0</v>
      </c>
      <c r="L65" s="12">
        <v>0</v>
      </c>
      <c r="M65" s="12">
        <v>0</v>
      </c>
      <c r="N65" s="14">
        <f t="shared" si="6"/>
        <v>0.64820457057142855</v>
      </c>
      <c r="O65" s="14">
        <f t="shared" si="7"/>
        <v>0</v>
      </c>
      <c r="P65" s="34"/>
      <c r="Q65" s="34" t="b">
        <f>+A65=datos31dic!C49</f>
        <v>0</v>
      </c>
      <c r="R65" s="34"/>
    </row>
    <row r="66" spans="1:22" s="20" customFormat="1" ht="33.75" x14ac:dyDescent="0.25">
      <c r="A66" s="10" t="s">
        <v>259</v>
      </c>
      <c r="B66" s="11" t="s">
        <v>260</v>
      </c>
      <c r="C66" s="12">
        <v>15000000</v>
      </c>
      <c r="D66" s="12">
        <v>0</v>
      </c>
      <c r="E66" s="12">
        <v>0</v>
      </c>
      <c r="F66" s="12">
        <v>15000000</v>
      </c>
      <c r="G66" s="12">
        <v>0</v>
      </c>
      <c r="H66" s="12">
        <v>300000</v>
      </c>
      <c r="I66" s="12">
        <v>14700000</v>
      </c>
      <c r="J66" s="12">
        <v>300000</v>
      </c>
      <c r="K66" s="12">
        <v>300000</v>
      </c>
      <c r="L66" s="12">
        <v>300000</v>
      </c>
      <c r="M66" s="12">
        <v>300000</v>
      </c>
      <c r="N66" s="14">
        <f t="shared" si="6"/>
        <v>0.02</v>
      </c>
      <c r="O66" s="14">
        <f t="shared" si="7"/>
        <v>0.02</v>
      </c>
      <c r="P66" s="34"/>
      <c r="Q66" s="34" t="b">
        <f>+A66=datos31dic!C50</f>
        <v>0</v>
      </c>
      <c r="R66" s="34"/>
    </row>
    <row r="67" spans="1:22" x14ac:dyDescent="0.25">
      <c r="A67" s="10" t="s">
        <v>261</v>
      </c>
      <c r="B67" s="11" t="s">
        <v>262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4">
        <f t="shared" si="6"/>
        <v>0</v>
      </c>
      <c r="O67" s="14">
        <f t="shared" si="7"/>
        <v>0</v>
      </c>
      <c r="P67" s="34"/>
      <c r="Q67" s="34" t="b">
        <f>+A67=datos31dic!C51</f>
        <v>0</v>
      </c>
      <c r="R67" s="34"/>
    </row>
    <row r="68" spans="1:22" ht="22.5" x14ac:dyDescent="0.25">
      <c r="A68" s="10" t="s">
        <v>263</v>
      </c>
      <c r="B68" s="11" t="s">
        <v>264</v>
      </c>
      <c r="C68" s="12">
        <v>114000000</v>
      </c>
      <c r="D68" s="12">
        <v>0</v>
      </c>
      <c r="E68" s="12">
        <v>0</v>
      </c>
      <c r="F68" s="12">
        <v>114000000</v>
      </c>
      <c r="G68" s="12">
        <v>0</v>
      </c>
      <c r="H68" s="12">
        <v>0</v>
      </c>
      <c r="I68" s="12">
        <v>114000000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6"/>
        <v>0</v>
      </c>
      <c r="O68" s="14">
        <f t="shared" si="7"/>
        <v>0</v>
      </c>
      <c r="P68" s="34"/>
      <c r="Q68" s="34" t="b">
        <f>+A68=datos31dic!C52</f>
        <v>0</v>
      </c>
      <c r="R68" s="34"/>
    </row>
    <row r="69" spans="1:22" ht="33.75" x14ac:dyDescent="0.25">
      <c r="A69" s="10" t="s">
        <v>265</v>
      </c>
      <c r="B69" s="11" t="s">
        <v>266</v>
      </c>
      <c r="C69" s="12">
        <v>20000000</v>
      </c>
      <c r="D69" s="12">
        <v>0</v>
      </c>
      <c r="E69" s="12">
        <v>0</v>
      </c>
      <c r="F69" s="12">
        <v>20000000</v>
      </c>
      <c r="G69" s="12">
        <v>0</v>
      </c>
      <c r="H69" s="12">
        <v>20000000</v>
      </c>
      <c r="I69" s="12">
        <v>0</v>
      </c>
      <c r="J69" s="12">
        <v>554780</v>
      </c>
      <c r="K69" s="12">
        <v>0</v>
      </c>
      <c r="L69" s="12">
        <v>0</v>
      </c>
      <c r="M69" s="12">
        <v>0</v>
      </c>
      <c r="N69" s="14">
        <f t="shared" si="6"/>
        <v>2.7739E-2</v>
      </c>
      <c r="O69" s="14">
        <f t="shared" si="7"/>
        <v>0</v>
      </c>
      <c r="P69" s="34"/>
      <c r="Q69" s="34" t="b">
        <f>+A69=datos31dic!C53</f>
        <v>0</v>
      </c>
      <c r="R69" s="34"/>
    </row>
    <row r="70" spans="1:22" ht="22.5" x14ac:dyDescent="0.25">
      <c r="A70" s="10" t="s">
        <v>267</v>
      </c>
      <c r="B70" s="11" t="s">
        <v>268</v>
      </c>
      <c r="C70" s="12">
        <v>83000000</v>
      </c>
      <c r="D70" s="12">
        <v>0</v>
      </c>
      <c r="E70" s="12">
        <v>0</v>
      </c>
      <c r="F70" s="12">
        <v>83000000</v>
      </c>
      <c r="G70" s="12">
        <v>0</v>
      </c>
      <c r="H70" s="12">
        <v>0</v>
      </c>
      <c r="I70" s="12">
        <v>83000000</v>
      </c>
      <c r="J70" s="12">
        <v>0</v>
      </c>
      <c r="K70" s="12">
        <v>0</v>
      </c>
      <c r="L70" s="12">
        <v>0</v>
      </c>
      <c r="M70" s="12">
        <v>0</v>
      </c>
      <c r="N70" s="14">
        <f t="shared" si="6"/>
        <v>0</v>
      </c>
      <c r="O70" s="14">
        <f t="shared" si="7"/>
        <v>0</v>
      </c>
      <c r="P70" s="34"/>
      <c r="Q70" s="34" t="b">
        <f>+A70=datos31dic!C54</f>
        <v>0</v>
      </c>
      <c r="R70" s="34"/>
    </row>
    <row r="71" spans="1:22" x14ac:dyDescent="0.25">
      <c r="A71" s="10" t="s">
        <v>306</v>
      </c>
      <c r="B71" s="11" t="s">
        <v>307</v>
      </c>
      <c r="C71" s="12">
        <v>504000000</v>
      </c>
      <c r="D71" s="12">
        <v>0</v>
      </c>
      <c r="E71" s="12">
        <v>0</v>
      </c>
      <c r="F71" s="12">
        <v>504000000</v>
      </c>
      <c r="G71" s="12">
        <v>0</v>
      </c>
      <c r="H71" s="12">
        <v>0</v>
      </c>
      <c r="I71" s="12">
        <v>504000000</v>
      </c>
      <c r="J71" s="12">
        <v>0</v>
      </c>
      <c r="K71" s="12">
        <v>0</v>
      </c>
      <c r="L71" s="12">
        <v>0</v>
      </c>
      <c r="M71" s="12">
        <v>0</v>
      </c>
      <c r="N71" s="14">
        <f t="shared" si="6"/>
        <v>0</v>
      </c>
      <c r="O71" s="14">
        <f t="shared" si="7"/>
        <v>0</v>
      </c>
      <c r="P71" s="34"/>
      <c r="Q71" s="34"/>
      <c r="R71" s="34"/>
    </row>
    <row r="72" spans="1:22" x14ac:dyDescent="0.25">
      <c r="A72" s="10" t="s">
        <v>100</v>
      </c>
      <c r="B72" s="11" t="s">
        <v>101</v>
      </c>
      <c r="C72" s="12">
        <v>500000000</v>
      </c>
      <c r="D72" s="12">
        <v>0</v>
      </c>
      <c r="E72" s="12">
        <v>0</v>
      </c>
      <c r="F72" s="12">
        <v>500000000</v>
      </c>
      <c r="G72" s="12">
        <v>0</v>
      </c>
      <c r="H72" s="12">
        <v>300000000</v>
      </c>
      <c r="I72" s="12">
        <v>200000000</v>
      </c>
      <c r="J72" s="12">
        <v>4287842</v>
      </c>
      <c r="K72" s="12">
        <v>4287842</v>
      </c>
      <c r="L72" s="12">
        <v>4287842</v>
      </c>
      <c r="M72" s="12">
        <v>4287842</v>
      </c>
      <c r="N72" s="14">
        <f t="shared" ref="N72:N108" si="32">+IF(F72=0,0,J72/F72)</f>
        <v>8.5756840000000001E-3</v>
      </c>
      <c r="O72" s="14">
        <f t="shared" ref="O72:O108" si="33">+IF(F72=0,0,K72/F72)</f>
        <v>8.5756840000000001E-3</v>
      </c>
      <c r="P72" s="34"/>
      <c r="Q72" s="34" t="b">
        <f>+A72=datos31dic!C55</f>
        <v>0</v>
      </c>
      <c r="R72" s="34"/>
    </row>
    <row r="73" spans="1:22" hidden="1" x14ac:dyDescent="0.25">
      <c r="A73" s="10"/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4">
        <f t="shared" si="32"/>
        <v>0</v>
      </c>
      <c r="O73" s="14">
        <f t="shared" si="33"/>
        <v>0</v>
      </c>
      <c r="P73" s="34"/>
      <c r="Q73" s="34"/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>
        <f t="shared" si="32"/>
        <v>0</v>
      </c>
      <c r="O74" s="14">
        <f t="shared" si="33"/>
        <v>0</v>
      </c>
      <c r="P74" s="34"/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2"/>
        <v>0</v>
      </c>
      <c r="O75" s="14">
        <f t="shared" si="33"/>
        <v>0</v>
      </c>
      <c r="P75" s="34"/>
      <c r="Q75" s="34"/>
      <c r="R75" s="34"/>
    </row>
    <row r="76" spans="1:22" s="3" customFormat="1" x14ac:dyDescent="0.25">
      <c r="A76" s="79" t="s">
        <v>24</v>
      </c>
      <c r="B76" s="79"/>
      <c r="C76" s="7">
        <f>SUM(C77:C80)</f>
        <v>4649070000</v>
      </c>
      <c r="D76" s="7">
        <f>SUM(D77:D80)</f>
        <v>0</v>
      </c>
      <c r="E76" s="7">
        <f t="shared" ref="E76" si="34">SUM(E77:E80)</f>
        <v>0</v>
      </c>
      <c r="F76" s="7">
        <f>SUM(F77:F80)</f>
        <v>4649070000.0000095</v>
      </c>
      <c r="G76" s="7">
        <f t="shared" ref="G76:M76" si="35">SUM(G77:G80)</f>
        <v>3783070000.00001</v>
      </c>
      <c r="H76" s="7">
        <f t="shared" si="35"/>
        <v>108000000</v>
      </c>
      <c r="I76" s="7">
        <f t="shared" si="35"/>
        <v>758000000</v>
      </c>
      <c r="J76" s="7">
        <f t="shared" si="35"/>
        <v>8833884</v>
      </c>
      <c r="K76" s="7">
        <f t="shared" si="35"/>
        <v>8833884</v>
      </c>
      <c r="L76" s="7">
        <f t="shared" si="35"/>
        <v>8833884</v>
      </c>
      <c r="M76" s="7">
        <f t="shared" si="35"/>
        <v>8833884</v>
      </c>
      <c r="N76" s="8">
        <f t="shared" si="32"/>
        <v>1.9001400280055972E-3</v>
      </c>
      <c r="O76" s="9">
        <f t="shared" si="33"/>
        <v>1.9001400280055972E-3</v>
      </c>
      <c r="P76" s="34"/>
      <c r="Q76" s="34"/>
      <c r="R76" s="34"/>
      <c r="S76" s="20"/>
      <c r="T76" s="20"/>
      <c r="U76" s="20"/>
      <c r="V76" s="20"/>
    </row>
    <row r="77" spans="1:22" x14ac:dyDescent="0.25">
      <c r="A77" s="22" t="s">
        <v>102</v>
      </c>
      <c r="B77" s="23" t="s">
        <v>104</v>
      </c>
      <c r="C77" s="29">
        <v>3783070000</v>
      </c>
      <c r="D77" s="29">
        <v>0</v>
      </c>
      <c r="E77" s="29">
        <v>0</v>
      </c>
      <c r="F77" s="30">
        <v>3783070000.00001</v>
      </c>
      <c r="G77" s="29">
        <f>+F77</f>
        <v>3783070000.00001</v>
      </c>
      <c r="H77" s="29">
        <v>0</v>
      </c>
      <c r="I77" s="30">
        <f t="shared" ref="I77" si="36">+F77-G77-H77</f>
        <v>0</v>
      </c>
      <c r="J77" s="29">
        <v>0</v>
      </c>
      <c r="K77" s="29">
        <v>0</v>
      </c>
      <c r="L77" s="29">
        <v>0</v>
      </c>
      <c r="M77" s="29">
        <v>0</v>
      </c>
      <c r="N77" s="31">
        <f t="shared" si="32"/>
        <v>0</v>
      </c>
      <c r="O77" s="31">
        <f t="shared" si="33"/>
        <v>0</v>
      </c>
      <c r="P77" s="34"/>
      <c r="Q77" s="34"/>
      <c r="R77" s="34"/>
    </row>
    <row r="78" spans="1:22" x14ac:dyDescent="0.25">
      <c r="A78" s="10" t="s">
        <v>118</v>
      </c>
      <c r="B78" s="11" t="s">
        <v>120</v>
      </c>
      <c r="C78" s="12">
        <v>78000000</v>
      </c>
      <c r="D78" s="12">
        <v>0</v>
      </c>
      <c r="E78" s="12">
        <v>0</v>
      </c>
      <c r="F78" s="12">
        <v>78000000</v>
      </c>
      <c r="G78" s="12">
        <v>0</v>
      </c>
      <c r="H78" s="12">
        <v>78000000</v>
      </c>
      <c r="I78" s="12">
        <v>0</v>
      </c>
      <c r="J78" s="12">
        <v>3715470</v>
      </c>
      <c r="K78" s="12">
        <v>3715470</v>
      </c>
      <c r="L78" s="12">
        <v>3715470</v>
      </c>
      <c r="M78" s="12">
        <v>3715470</v>
      </c>
      <c r="N78" s="14">
        <f t="shared" si="32"/>
        <v>4.7634230769230769E-2</v>
      </c>
      <c r="O78" s="14">
        <f t="shared" si="33"/>
        <v>4.7634230769230769E-2</v>
      </c>
      <c r="P78" s="34"/>
      <c r="Q78" s="34" t="b">
        <f>+A78=datos31dic!C56</f>
        <v>0</v>
      </c>
      <c r="R78" s="34"/>
    </row>
    <row r="79" spans="1:22" ht="22.5" x14ac:dyDescent="0.25">
      <c r="A79" s="10" t="s">
        <v>119</v>
      </c>
      <c r="B79" s="11" t="s">
        <v>121</v>
      </c>
      <c r="C79" s="12">
        <v>30000000</v>
      </c>
      <c r="D79" s="12">
        <v>0</v>
      </c>
      <c r="E79" s="12">
        <v>0</v>
      </c>
      <c r="F79" s="12">
        <v>30000000</v>
      </c>
      <c r="G79" s="12">
        <v>0</v>
      </c>
      <c r="H79" s="12">
        <v>30000000</v>
      </c>
      <c r="I79" s="12">
        <v>0</v>
      </c>
      <c r="J79" s="12">
        <v>5118414</v>
      </c>
      <c r="K79" s="12">
        <v>5118414</v>
      </c>
      <c r="L79" s="12">
        <v>5118414</v>
      </c>
      <c r="M79" s="12">
        <v>5118414</v>
      </c>
      <c r="N79" s="14">
        <f t="shared" si="32"/>
        <v>0.17061380000000001</v>
      </c>
      <c r="O79" s="14">
        <f t="shared" si="33"/>
        <v>0.17061380000000001</v>
      </c>
      <c r="P79" s="34"/>
      <c r="Q79" s="34" t="b">
        <f>+A79=datos31dic!C57</f>
        <v>0</v>
      </c>
      <c r="R79" s="34"/>
    </row>
    <row r="80" spans="1:22" x14ac:dyDescent="0.25">
      <c r="A80" s="10" t="s">
        <v>103</v>
      </c>
      <c r="B80" s="11" t="s">
        <v>105</v>
      </c>
      <c r="C80" s="12">
        <v>758000000</v>
      </c>
      <c r="D80" s="12">
        <v>0</v>
      </c>
      <c r="E80" s="12">
        <v>0</v>
      </c>
      <c r="F80" s="13">
        <v>758000000</v>
      </c>
      <c r="G80" s="12">
        <v>0</v>
      </c>
      <c r="H80" s="12">
        <v>0</v>
      </c>
      <c r="I80" s="13">
        <v>758000000</v>
      </c>
      <c r="J80" s="12">
        <v>0</v>
      </c>
      <c r="K80" s="12">
        <v>0</v>
      </c>
      <c r="L80" s="12">
        <v>0</v>
      </c>
      <c r="M80" s="12">
        <v>0</v>
      </c>
      <c r="N80" s="14">
        <f t="shared" si="32"/>
        <v>0</v>
      </c>
      <c r="O80" s="14">
        <f t="shared" si="33"/>
        <v>0</v>
      </c>
      <c r="P80" s="34"/>
      <c r="Q80" s="34" t="b">
        <f>+A80=datos31dic!C58</f>
        <v>0</v>
      </c>
      <c r="R80" s="34"/>
    </row>
    <row r="81" spans="1:22" s="3" customFormat="1" x14ac:dyDescent="0.25">
      <c r="A81" s="79" t="s">
        <v>25</v>
      </c>
      <c r="B81" s="79"/>
      <c r="C81" s="7">
        <f>+C82+C86</f>
        <v>80000000</v>
      </c>
      <c r="D81" s="7">
        <f t="shared" ref="D81:M81" si="37">+D82+D86</f>
        <v>0</v>
      </c>
      <c r="E81" s="7">
        <f t="shared" si="37"/>
        <v>0</v>
      </c>
      <c r="F81" s="7">
        <f t="shared" si="37"/>
        <v>80000000</v>
      </c>
      <c r="G81" s="7">
        <f t="shared" si="37"/>
        <v>0</v>
      </c>
      <c r="H81" s="7">
        <f t="shared" si="37"/>
        <v>0</v>
      </c>
      <c r="I81" s="7">
        <f t="shared" si="37"/>
        <v>80000000</v>
      </c>
      <c r="J81" s="7">
        <f t="shared" si="37"/>
        <v>0</v>
      </c>
      <c r="K81" s="7">
        <f t="shared" si="37"/>
        <v>0</v>
      </c>
      <c r="L81" s="7">
        <f t="shared" si="37"/>
        <v>0</v>
      </c>
      <c r="M81" s="7">
        <f t="shared" si="37"/>
        <v>0</v>
      </c>
      <c r="N81" s="8">
        <f t="shared" si="32"/>
        <v>0</v>
      </c>
      <c r="O81" s="9">
        <f t="shared" si="33"/>
        <v>0</v>
      </c>
      <c r="P81" s="34"/>
      <c r="Q81" s="34"/>
      <c r="R81" s="34"/>
      <c r="S81" s="20"/>
      <c r="T81" s="20"/>
      <c r="U81" s="20"/>
      <c r="V81" s="20"/>
    </row>
    <row r="82" spans="1:22" x14ac:dyDescent="0.25">
      <c r="A82" s="15" t="s">
        <v>106</v>
      </c>
      <c r="B82" s="16" t="s">
        <v>107</v>
      </c>
      <c r="C82" s="17">
        <f>+C83</f>
        <v>20000000</v>
      </c>
      <c r="D82" s="17">
        <f t="shared" ref="D82:E82" si="38">+D83</f>
        <v>0</v>
      </c>
      <c r="E82" s="17">
        <f t="shared" si="38"/>
        <v>0</v>
      </c>
      <c r="F82" s="18">
        <f t="shared" ref="F82:F83" si="39">+C82+D82-E82</f>
        <v>20000000</v>
      </c>
      <c r="G82" s="17">
        <f t="shared" ref="G82:H82" si="40">+G83</f>
        <v>0</v>
      </c>
      <c r="H82" s="17">
        <f t="shared" si="40"/>
        <v>0</v>
      </c>
      <c r="I82" s="18">
        <f t="shared" ref="I82:I83" si="41">+F82-G82-H82</f>
        <v>20000000</v>
      </c>
      <c r="J82" s="17">
        <f t="shared" ref="J82:M82" si="42">+J83</f>
        <v>0</v>
      </c>
      <c r="K82" s="17">
        <f t="shared" si="42"/>
        <v>0</v>
      </c>
      <c r="L82" s="17">
        <f t="shared" si="42"/>
        <v>0</v>
      </c>
      <c r="M82" s="17">
        <f t="shared" si="42"/>
        <v>0</v>
      </c>
      <c r="N82" s="19">
        <f t="shared" si="32"/>
        <v>0</v>
      </c>
      <c r="O82" s="19">
        <f t="shared" si="33"/>
        <v>0</v>
      </c>
      <c r="P82" s="34"/>
      <c r="Q82" s="34"/>
      <c r="R82" s="34"/>
    </row>
    <row r="83" spans="1:22" s="20" customFormat="1" ht="11.25" x14ac:dyDescent="0.25">
      <c r="A83" s="15" t="s">
        <v>108</v>
      </c>
      <c r="B83" s="16" t="s">
        <v>109</v>
      </c>
      <c r="C83" s="17">
        <f>SUM(C84:C85)</f>
        <v>20000000</v>
      </c>
      <c r="D83" s="17">
        <f t="shared" ref="D83:E83" si="43">SUM(D84:D85)</f>
        <v>0</v>
      </c>
      <c r="E83" s="17">
        <f t="shared" si="43"/>
        <v>0</v>
      </c>
      <c r="F83" s="18">
        <f t="shared" si="39"/>
        <v>20000000</v>
      </c>
      <c r="G83" s="17">
        <f t="shared" ref="G83:H83" si="44">SUM(G84:G85)</f>
        <v>0</v>
      </c>
      <c r="H83" s="17">
        <f t="shared" si="44"/>
        <v>0</v>
      </c>
      <c r="I83" s="18">
        <f t="shared" si="41"/>
        <v>20000000</v>
      </c>
      <c r="J83" s="17">
        <f t="shared" ref="J83:M83" si="45">SUM(J84:J85)</f>
        <v>0</v>
      </c>
      <c r="K83" s="17">
        <f t="shared" si="45"/>
        <v>0</v>
      </c>
      <c r="L83" s="17">
        <f t="shared" si="45"/>
        <v>0</v>
      </c>
      <c r="M83" s="17">
        <f t="shared" si="45"/>
        <v>0</v>
      </c>
      <c r="N83" s="19">
        <f t="shared" si="32"/>
        <v>0</v>
      </c>
      <c r="O83" s="19">
        <f t="shared" si="33"/>
        <v>0</v>
      </c>
      <c r="P83" s="34"/>
      <c r="Q83" s="34"/>
      <c r="R83" s="34"/>
    </row>
    <row r="84" spans="1:22" s="20" customFormat="1" ht="11.25" x14ac:dyDescent="0.25">
      <c r="A84" s="10" t="s">
        <v>110</v>
      </c>
      <c r="B84" s="11" t="s">
        <v>112</v>
      </c>
      <c r="C84" s="12">
        <v>15000000</v>
      </c>
      <c r="D84" s="12">
        <v>0</v>
      </c>
      <c r="E84" s="12">
        <v>0</v>
      </c>
      <c r="F84" s="12">
        <v>15000000</v>
      </c>
      <c r="G84" s="12">
        <v>0</v>
      </c>
      <c r="H84" s="12">
        <v>0</v>
      </c>
      <c r="I84" s="12">
        <v>15000000</v>
      </c>
      <c r="J84" s="12">
        <v>0</v>
      </c>
      <c r="K84" s="12">
        <v>0</v>
      </c>
      <c r="L84" s="12">
        <v>0</v>
      </c>
      <c r="M84" s="12">
        <v>0</v>
      </c>
      <c r="N84" s="14">
        <f t="shared" si="32"/>
        <v>0</v>
      </c>
      <c r="O84" s="14">
        <f t="shared" si="33"/>
        <v>0</v>
      </c>
      <c r="P84" s="34"/>
      <c r="Q84" s="34" t="b">
        <f>+A84=datos31dic!C58</f>
        <v>0</v>
      </c>
      <c r="R84" s="34"/>
    </row>
    <row r="85" spans="1:22" s="20" customFormat="1" ht="11.25" x14ac:dyDescent="0.25">
      <c r="A85" s="10" t="s">
        <v>111</v>
      </c>
      <c r="B85" s="11" t="s">
        <v>113</v>
      </c>
      <c r="C85" s="12">
        <v>5000000</v>
      </c>
      <c r="D85" s="12">
        <v>0</v>
      </c>
      <c r="E85" s="12">
        <v>0</v>
      </c>
      <c r="F85" s="12">
        <v>5000000</v>
      </c>
      <c r="G85" s="12">
        <v>0</v>
      </c>
      <c r="H85" s="12">
        <v>0</v>
      </c>
      <c r="I85" s="12">
        <v>5000000</v>
      </c>
      <c r="J85" s="12">
        <v>0</v>
      </c>
      <c r="K85" s="12">
        <v>0</v>
      </c>
      <c r="L85" s="12">
        <v>0</v>
      </c>
      <c r="M85" s="12">
        <v>0</v>
      </c>
      <c r="N85" s="14">
        <f t="shared" si="32"/>
        <v>0</v>
      </c>
      <c r="O85" s="14">
        <f t="shared" si="33"/>
        <v>0</v>
      </c>
      <c r="P85" s="34"/>
      <c r="Q85" s="34" t="b">
        <f>+A85=datos31dic!C59</f>
        <v>0</v>
      </c>
      <c r="R85" s="34"/>
    </row>
    <row r="86" spans="1:22" s="20" customFormat="1" ht="11.25" x14ac:dyDescent="0.25">
      <c r="A86" s="15" t="s">
        <v>114</v>
      </c>
      <c r="B86" s="21" t="s">
        <v>115</v>
      </c>
      <c r="C86" s="32">
        <v>60000000</v>
      </c>
      <c r="D86" s="32">
        <v>0</v>
      </c>
      <c r="E86" s="32">
        <v>0</v>
      </c>
      <c r="F86" s="33">
        <f t="shared" si="19"/>
        <v>60000000</v>
      </c>
      <c r="G86" s="17">
        <v>0</v>
      </c>
      <c r="H86" s="17">
        <v>0</v>
      </c>
      <c r="I86" s="12">
        <f>+F86</f>
        <v>60000000</v>
      </c>
      <c r="J86" s="17">
        <v>0</v>
      </c>
      <c r="K86" s="17">
        <v>0</v>
      </c>
      <c r="L86" s="17">
        <v>0</v>
      </c>
      <c r="M86" s="17">
        <v>0</v>
      </c>
      <c r="N86" s="19">
        <f t="shared" si="32"/>
        <v>0</v>
      </c>
      <c r="O86" s="19">
        <f t="shared" si="33"/>
        <v>0</v>
      </c>
      <c r="P86" s="34"/>
      <c r="Q86" s="34"/>
      <c r="R86" s="34"/>
    </row>
    <row r="87" spans="1:22" s="20" customFormat="1" ht="12.75" x14ac:dyDescent="0.25">
      <c r="A87" s="80" t="s">
        <v>21</v>
      </c>
      <c r="B87" s="80"/>
      <c r="C87" s="7">
        <f t="shared" ref="C87:M87" si="46">+C88+C90+C94+C97+C102+C105</f>
        <v>21283374779</v>
      </c>
      <c r="D87" s="7">
        <f t="shared" si="46"/>
        <v>0</v>
      </c>
      <c r="E87" s="7">
        <f t="shared" si="46"/>
        <v>0</v>
      </c>
      <c r="F87" s="7">
        <f t="shared" si="46"/>
        <v>21283374779</v>
      </c>
      <c r="G87" s="7">
        <f t="shared" si="46"/>
        <v>0</v>
      </c>
      <c r="H87" s="7">
        <f t="shared" si="46"/>
        <v>486753594.89999998</v>
      </c>
      <c r="I87" s="7">
        <f t="shared" si="46"/>
        <v>20796621184.099998</v>
      </c>
      <c r="J87" s="7">
        <f t="shared" si="46"/>
        <v>0</v>
      </c>
      <c r="K87" s="7">
        <f t="shared" si="46"/>
        <v>0</v>
      </c>
      <c r="L87" s="7">
        <f t="shared" si="46"/>
        <v>0</v>
      </c>
      <c r="M87" s="7">
        <f t="shared" si="46"/>
        <v>0</v>
      </c>
      <c r="N87" s="8">
        <f t="shared" si="32"/>
        <v>0</v>
      </c>
      <c r="O87" s="9">
        <f t="shared" si="33"/>
        <v>0</v>
      </c>
      <c r="P87" s="34"/>
      <c r="Q87" s="34" t="e">
        <f>+C87-#REF!</f>
        <v>#REF!</v>
      </c>
      <c r="R87" s="34"/>
    </row>
    <row r="88" spans="1:22" s="20" customFormat="1" ht="22.5" x14ac:dyDescent="0.25">
      <c r="A88" s="15" t="s">
        <v>26</v>
      </c>
      <c r="B88" s="16" t="s">
        <v>32</v>
      </c>
      <c r="C88" s="17">
        <f>+C89</f>
        <v>530450000</v>
      </c>
      <c r="D88" s="17">
        <f t="shared" ref="D88:M88" si="47">+D89</f>
        <v>0</v>
      </c>
      <c r="E88" s="17">
        <f t="shared" si="47"/>
        <v>0</v>
      </c>
      <c r="F88" s="17">
        <f t="shared" si="47"/>
        <v>530450000</v>
      </c>
      <c r="G88" s="17">
        <f t="shared" si="47"/>
        <v>0</v>
      </c>
      <c r="H88" s="17">
        <f t="shared" si="47"/>
        <v>0</v>
      </c>
      <c r="I88" s="17">
        <f t="shared" si="47"/>
        <v>530450000</v>
      </c>
      <c r="J88" s="17">
        <f t="shared" si="47"/>
        <v>0</v>
      </c>
      <c r="K88" s="17">
        <f t="shared" si="47"/>
        <v>0</v>
      </c>
      <c r="L88" s="17">
        <f t="shared" si="47"/>
        <v>0</v>
      </c>
      <c r="M88" s="17">
        <f t="shared" si="47"/>
        <v>0</v>
      </c>
      <c r="N88" s="19">
        <f t="shared" si="32"/>
        <v>0</v>
      </c>
      <c r="O88" s="19">
        <f t="shared" si="33"/>
        <v>0</v>
      </c>
      <c r="P88" s="34"/>
      <c r="Q88" s="34" t="e">
        <f>+C88-#REF!</f>
        <v>#REF!</v>
      </c>
      <c r="R88" s="34"/>
    </row>
    <row r="89" spans="1:22" s="20" customFormat="1" ht="22.5" x14ac:dyDescent="0.25">
      <c r="A89" s="24" t="s">
        <v>308</v>
      </c>
      <c r="B89" s="11" t="s">
        <v>133</v>
      </c>
      <c r="C89" s="12">
        <v>530450000</v>
      </c>
      <c r="D89" s="12">
        <v>0</v>
      </c>
      <c r="E89" s="12">
        <v>0</v>
      </c>
      <c r="F89" s="12">
        <v>530450000</v>
      </c>
      <c r="G89" s="12">
        <v>0</v>
      </c>
      <c r="H89" s="12">
        <v>0</v>
      </c>
      <c r="I89" s="12">
        <v>530450000</v>
      </c>
      <c r="J89" s="12">
        <v>0</v>
      </c>
      <c r="K89" s="12">
        <v>0</v>
      </c>
      <c r="L89" s="12">
        <v>0</v>
      </c>
      <c r="M89" s="12">
        <v>0</v>
      </c>
      <c r="N89" s="14">
        <f t="shared" si="32"/>
        <v>0</v>
      </c>
      <c r="O89" s="14">
        <f t="shared" si="33"/>
        <v>0</v>
      </c>
      <c r="P89" s="34"/>
      <c r="Q89" s="34" t="e">
        <f>+C89-#REF!</f>
        <v>#REF!</v>
      </c>
      <c r="R89" s="34"/>
    </row>
    <row r="90" spans="1:22" s="20" customFormat="1" ht="33.75" x14ac:dyDescent="0.25">
      <c r="A90" s="25" t="s">
        <v>27</v>
      </c>
      <c r="B90" s="16" t="s">
        <v>33</v>
      </c>
      <c r="C90" s="17">
        <f>SUM(C91:C93)</f>
        <v>232000000</v>
      </c>
      <c r="D90" s="17">
        <f t="shared" ref="D90:M90" si="48">SUM(D91:D93)</f>
        <v>0</v>
      </c>
      <c r="E90" s="17">
        <f t="shared" si="48"/>
        <v>0</v>
      </c>
      <c r="F90" s="17">
        <f t="shared" si="48"/>
        <v>232000000</v>
      </c>
      <c r="G90" s="17">
        <f t="shared" si="48"/>
        <v>0</v>
      </c>
      <c r="H90" s="17">
        <f t="shared" si="48"/>
        <v>0</v>
      </c>
      <c r="I90" s="17">
        <f t="shared" si="48"/>
        <v>232000000</v>
      </c>
      <c r="J90" s="17">
        <f t="shared" si="48"/>
        <v>0</v>
      </c>
      <c r="K90" s="17">
        <f t="shared" si="48"/>
        <v>0</v>
      </c>
      <c r="L90" s="17">
        <f t="shared" si="48"/>
        <v>0</v>
      </c>
      <c r="M90" s="17">
        <f t="shared" si="48"/>
        <v>0</v>
      </c>
      <c r="N90" s="19">
        <f t="shared" si="32"/>
        <v>0</v>
      </c>
      <c r="O90" s="19">
        <f t="shared" si="33"/>
        <v>0</v>
      </c>
      <c r="P90" s="34"/>
      <c r="Q90" s="34" t="e">
        <f>+C90-#REF!</f>
        <v>#REF!</v>
      </c>
      <c r="R90" s="34"/>
    </row>
    <row r="91" spans="1:22" s="20" customFormat="1" ht="22.5" x14ac:dyDescent="0.25">
      <c r="A91" s="24" t="s">
        <v>130</v>
      </c>
      <c r="B91" s="11" t="s">
        <v>132</v>
      </c>
      <c r="C91" s="12">
        <v>232000000</v>
      </c>
      <c r="D91" s="12">
        <v>0</v>
      </c>
      <c r="E91" s="12">
        <v>0</v>
      </c>
      <c r="F91" s="12">
        <v>232000000</v>
      </c>
      <c r="G91" s="12">
        <v>0</v>
      </c>
      <c r="H91" s="12">
        <v>0</v>
      </c>
      <c r="I91" s="12">
        <v>232000000</v>
      </c>
      <c r="J91" s="12">
        <v>0</v>
      </c>
      <c r="K91" s="12">
        <v>0</v>
      </c>
      <c r="L91" s="12">
        <v>0</v>
      </c>
      <c r="M91" s="12">
        <v>0</v>
      </c>
      <c r="N91" s="14">
        <f t="shared" si="32"/>
        <v>0</v>
      </c>
      <c r="O91" s="14">
        <f t="shared" si="33"/>
        <v>0</v>
      </c>
      <c r="P91" s="34"/>
      <c r="Q91" s="34" t="e">
        <f>+C91-#REF!</f>
        <v>#REF!</v>
      </c>
      <c r="R91" s="34"/>
    </row>
    <row r="92" spans="1:22" s="20" customFormat="1" ht="22.5" hidden="1" x14ac:dyDescent="0.25">
      <c r="A92" s="24" t="s">
        <v>131</v>
      </c>
      <c r="B92" s="11" t="s">
        <v>133</v>
      </c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4">
        <f t="shared" si="32"/>
        <v>0</v>
      </c>
      <c r="O92" s="14">
        <f t="shared" si="33"/>
        <v>0</v>
      </c>
      <c r="P92" s="34"/>
      <c r="Q92" s="34" t="e">
        <f>+C92-#REF!</f>
        <v>#REF!</v>
      </c>
      <c r="R92" s="34"/>
    </row>
    <row r="93" spans="1:22" s="20" customFormat="1" ht="11.25" hidden="1" x14ac:dyDescent="0.25">
      <c r="A93" s="24"/>
      <c r="B93" s="11"/>
      <c r="C93" s="12"/>
      <c r="D93" s="12"/>
      <c r="E93" s="12"/>
      <c r="F93" s="30"/>
      <c r="G93" s="12"/>
      <c r="H93" s="12"/>
      <c r="I93" s="13"/>
      <c r="J93" s="12"/>
      <c r="K93" s="12"/>
      <c r="L93" s="12"/>
      <c r="M93" s="12"/>
      <c r="N93" s="14">
        <f t="shared" si="32"/>
        <v>0</v>
      </c>
      <c r="O93" s="14">
        <f t="shared" si="33"/>
        <v>0</v>
      </c>
      <c r="P93" s="34"/>
      <c r="Q93" s="34" t="e">
        <f>+C93-#REF!</f>
        <v>#REF!</v>
      </c>
      <c r="R93" s="34"/>
    </row>
    <row r="94" spans="1:22" s="20" customFormat="1" ht="67.5" x14ac:dyDescent="0.25">
      <c r="A94" s="25" t="s">
        <v>28</v>
      </c>
      <c r="B94" s="16" t="s">
        <v>34</v>
      </c>
      <c r="C94" s="17">
        <f>SUM(C95:C96)</f>
        <v>3068510562</v>
      </c>
      <c r="D94" s="17">
        <f t="shared" ref="D94:M94" si="49">SUM(D95:D96)</f>
        <v>0</v>
      </c>
      <c r="E94" s="17">
        <f t="shared" si="49"/>
        <v>0</v>
      </c>
      <c r="F94" s="17">
        <f t="shared" si="49"/>
        <v>3068510562</v>
      </c>
      <c r="G94" s="17">
        <f t="shared" si="49"/>
        <v>0</v>
      </c>
      <c r="H94" s="17">
        <f t="shared" si="49"/>
        <v>0</v>
      </c>
      <c r="I94" s="17">
        <f t="shared" si="49"/>
        <v>3068510562</v>
      </c>
      <c r="J94" s="17">
        <f t="shared" si="49"/>
        <v>0</v>
      </c>
      <c r="K94" s="17">
        <f t="shared" si="49"/>
        <v>0</v>
      </c>
      <c r="L94" s="17">
        <f t="shared" si="49"/>
        <v>0</v>
      </c>
      <c r="M94" s="17">
        <f t="shared" si="49"/>
        <v>0</v>
      </c>
      <c r="N94" s="19">
        <f t="shared" si="32"/>
        <v>0</v>
      </c>
      <c r="O94" s="19">
        <f t="shared" si="33"/>
        <v>0</v>
      </c>
      <c r="P94" s="34"/>
      <c r="Q94" s="34" t="e">
        <f>+C94-#REF!</f>
        <v>#REF!</v>
      </c>
      <c r="R94" s="34"/>
    </row>
    <row r="95" spans="1:22" s="20" customFormat="1" ht="22.5" x14ac:dyDescent="0.25">
      <c r="A95" s="24" t="s">
        <v>135</v>
      </c>
      <c r="B95" s="11" t="s">
        <v>134</v>
      </c>
      <c r="C95" s="12">
        <v>1775330624</v>
      </c>
      <c r="D95" s="12">
        <v>0</v>
      </c>
      <c r="E95" s="12">
        <v>0</v>
      </c>
      <c r="F95" s="12">
        <v>1775330624</v>
      </c>
      <c r="G95" s="12">
        <v>0</v>
      </c>
      <c r="H95" s="12">
        <v>0</v>
      </c>
      <c r="I95" s="12">
        <v>1775330624</v>
      </c>
      <c r="J95" s="12">
        <v>0</v>
      </c>
      <c r="K95" s="12">
        <v>0</v>
      </c>
      <c r="L95" s="12">
        <v>0</v>
      </c>
      <c r="M95" s="12">
        <v>0</v>
      </c>
      <c r="N95" s="14">
        <f t="shared" si="32"/>
        <v>0</v>
      </c>
      <c r="O95" s="14">
        <f t="shared" si="33"/>
        <v>0</v>
      </c>
      <c r="P95" s="34"/>
      <c r="Q95" s="34" t="e">
        <f>+C95-#REF!</f>
        <v>#REF!</v>
      </c>
      <c r="R95" s="34"/>
    </row>
    <row r="96" spans="1:22" s="20" customFormat="1" ht="22.5" x14ac:dyDescent="0.25">
      <c r="A96" s="24" t="s">
        <v>136</v>
      </c>
      <c r="B96" s="11" t="s">
        <v>137</v>
      </c>
      <c r="C96" s="12">
        <v>1293179938</v>
      </c>
      <c r="D96" s="12">
        <v>0</v>
      </c>
      <c r="E96" s="12">
        <v>0</v>
      </c>
      <c r="F96" s="12">
        <v>1293179938</v>
      </c>
      <c r="G96" s="12">
        <v>0</v>
      </c>
      <c r="H96" s="12">
        <v>0</v>
      </c>
      <c r="I96" s="12">
        <v>1293179938</v>
      </c>
      <c r="J96" s="12">
        <v>0</v>
      </c>
      <c r="K96" s="12">
        <v>0</v>
      </c>
      <c r="L96" s="12">
        <v>0</v>
      </c>
      <c r="M96" s="12">
        <v>0</v>
      </c>
      <c r="N96" s="14">
        <f t="shared" si="32"/>
        <v>0</v>
      </c>
      <c r="O96" s="14">
        <f t="shared" si="33"/>
        <v>0</v>
      </c>
      <c r="P96" s="34"/>
      <c r="Q96" s="34" t="e">
        <f>+C96-#REF!</f>
        <v>#REF!</v>
      </c>
      <c r="R96" s="34"/>
    </row>
    <row r="97" spans="1:18" s="20" customFormat="1" ht="45" x14ac:dyDescent="0.25">
      <c r="A97" s="25" t="s">
        <v>29</v>
      </c>
      <c r="B97" s="16" t="s">
        <v>35</v>
      </c>
      <c r="C97" s="17">
        <f>SUM(C98:C101)</f>
        <v>15789028074</v>
      </c>
      <c r="D97" s="17">
        <f t="shared" ref="D97:M97" si="50">SUM(D98:D101)</f>
        <v>0</v>
      </c>
      <c r="E97" s="17">
        <f t="shared" si="50"/>
        <v>0</v>
      </c>
      <c r="F97" s="17">
        <f t="shared" si="50"/>
        <v>15789028074</v>
      </c>
      <c r="G97" s="17">
        <f t="shared" si="50"/>
        <v>0</v>
      </c>
      <c r="H97" s="17">
        <f t="shared" si="50"/>
        <v>0</v>
      </c>
      <c r="I97" s="17">
        <f t="shared" si="50"/>
        <v>15789028074</v>
      </c>
      <c r="J97" s="17">
        <f t="shared" si="50"/>
        <v>0</v>
      </c>
      <c r="K97" s="17">
        <f t="shared" si="50"/>
        <v>0</v>
      </c>
      <c r="L97" s="17">
        <f t="shared" si="50"/>
        <v>0</v>
      </c>
      <c r="M97" s="17">
        <f t="shared" si="50"/>
        <v>0</v>
      </c>
      <c r="N97" s="19">
        <f t="shared" si="32"/>
        <v>0</v>
      </c>
      <c r="O97" s="19">
        <f t="shared" si="33"/>
        <v>0</v>
      </c>
      <c r="P97" s="34"/>
      <c r="Q97" s="34" t="e">
        <f>+C97-#REF!</f>
        <v>#REF!</v>
      </c>
      <c r="R97" s="34"/>
    </row>
    <row r="98" spans="1:18" s="20" customFormat="1" ht="22.5" x14ac:dyDescent="0.25">
      <c r="A98" s="24" t="s">
        <v>122</v>
      </c>
      <c r="B98" s="11" t="s">
        <v>126</v>
      </c>
      <c r="C98" s="12">
        <v>12939917086</v>
      </c>
      <c r="D98" s="12">
        <v>0</v>
      </c>
      <c r="E98" s="12">
        <v>0</v>
      </c>
      <c r="F98" s="12">
        <v>12939917086</v>
      </c>
      <c r="G98" s="12">
        <v>0</v>
      </c>
      <c r="H98" s="12">
        <v>0</v>
      </c>
      <c r="I98" s="12">
        <v>12939917086</v>
      </c>
      <c r="J98" s="12">
        <v>0</v>
      </c>
      <c r="K98" s="12">
        <v>0</v>
      </c>
      <c r="L98" s="12">
        <v>0</v>
      </c>
      <c r="M98" s="12">
        <v>0</v>
      </c>
      <c r="N98" s="14">
        <f t="shared" si="32"/>
        <v>0</v>
      </c>
      <c r="O98" s="14">
        <f t="shared" si="33"/>
        <v>0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123</v>
      </c>
      <c r="B99" s="11" t="s">
        <v>127</v>
      </c>
      <c r="C99" s="12">
        <v>917280120</v>
      </c>
      <c r="D99" s="12">
        <v>0</v>
      </c>
      <c r="E99" s="12">
        <v>0</v>
      </c>
      <c r="F99" s="12">
        <v>917280120</v>
      </c>
      <c r="G99" s="12">
        <v>0</v>
      </c>
      <c r="H99" s="12">
        <v>0</v>
      </c>
      <c r="I99" s="12">
        <v>917280120</v>
      </c>
      <c r="J99" s="12">
        <v>0</v>
      </c>
      <c r="K99" s="12">
        <v>0</v>
      </c>
      <c r="L99" s="12">
        <v>0</v>
      </c>
      <c r="M99" s="12">
        <v>0</v>
      </c>
      <c r="N99" s="14">
        <f t="shared" si="32"/>
        <v>0</v>
      </c>
      <c r="O99" s="14">
        <f t="shared" si="33"/>
        <v>0</v>
      </c>
      <c r="P99" s="34"/>
      <c r="Q99" s="34" t="e">
        <f>+C99-#REF!</f>
        <v>#REF!</v>
      </c>
      <c r="R99" s="34"/>
    </row>
    <row r="100" spans="1:18" s="20" customFormat="1" ht="33.75" x14ac:dyDescent="0.25">
      <c r="A100" s="24" t="s">
        <v>124</v>
      </c>
      <c r="B100" s="11" t="s">
        <v>128</v>
      </c>
      <c r="C100" s="12">
        <v>213474298</v>
      </c>
      <c r="D100" s="12">
        <v>0</v>
      </c>
      <c r="E100" s="12">
        <v>0</v>
      </c>
      <c r="F100" s="12">
        <v>213474298</v>
      </c>
      <c r="G100" s="12">
        <v>0</v>
      </c>
      <c r="H100" s="12">
        <v>0</v>
      </c>
      <c r="I100" s="12">
        <v>213474298</v>
      </c>
      <c r="J100" s="12">
        <v>0</v>
      </c>
      <c r="K100" s="12">
        <v>0</v>
      </c>
      <c r="L100" s="12">
        <v>0</v>
      </c>
      <c r="M100" s="12">
        <v>0</v>
      </c>
      <c r="N100" s="14">
        <f t="shared" si="32"/>
        <v>0</v>
      </c>
      <c r="O100" s="14">
        <f t="shared" si="33"/>
        <v>0</v>
      </c>
      <c r="P100" s="34"/>
      <c r="Q100" s="34" t="e">
        <f>+C100-#REF!</f>
        <v>#REF!</v>
      </c>
      <c r="R100" s="34"/>
    </row>
    <row r="101" spans="1:18" s="20" customFormat="1" ht="22.5" x14ac:dyDescent="0.25">
      <c r="A101" s="24" t="s">
        <v>125</v>
      </c>
      <c r="B101" s="11" t="s">
        <v>129</v>
      </c>
      <c r="C101" s="12">
        <v>1718356570</v>
      </c>
      <c r="D101" s="12">
        <v>0</v>
      </c>
      <c r="E101" s="12">
        <v>0</v>
      </c>
      <c r="F101" s="12">
        <v>1718356570</v>
      </c>
      <c r="G101" s="12">
        <v>0</v>
      </c>
      <c r="H101" s="12">
        <v>0</v>
      </c>
      <c r="I101" s="12">
        <v>1718356570</v>
      </c>
      <c r="J101" s="12">
        <v>0</v>
      </c>
      <c r="K101" s="12">
        <v>0</v>
      </c>
      <c r="L101" s="12">
        <v>0</v>
      </c>
      <c r="M101" s="12">
        <v>0</v>
      </c>
      <c r="N101" s="14">
        <f t="shared" si="32"/>
        <v>0</v>
      </c>
      <c r="O101" s="14">
        <f t="shared" si="33"/>
        <v>0</v>
      </c>
      <c r="P101" s="34"/>
      <c r="Q101" s="34" t="e">
        <f>+C101-#REF!</f>
        <v>#REF!</v>
      </c>
      <c r="R101" s="34"/>
    </row>
    <row r="102" spans="1:18" s="20" customFormat="1" ht="45" x14ac:dyDescent="0.25">
      <c r="A102" s="25" t="s">
        <v>30</v>
      </c>
      <c r="B102" s="16" t="s">
        <v>36</v>
      </c>
      <c r="C102" s="17">
        <f>SUM(C103:C104)</f>
        <v>762800000</v>
      </c>
      <c r="D102" s="17">
        <f t="shared" ref="D102:M102" si="51">SUM(D103:D104)</f>
        <v>0</v>
      </c>
      <c r="E102" s="17">
        <f t="shared" si="51"/>
        <v>0</v>
      </c>
      <c r="F102" s="17">
        <f t="shared" si="51"/>
        <v>762800000</v>
      </c>
      <c r="G102" s="17">
        <f t="shared" si="51"/>
        <v>0</v>
      </c>
      <c r="H102" s="17">
        <f t="shared" si="51"/>
        <v>0</v>
      </c>
      <c r="I102" s="17">
        <f t="shared" si="51"/>
        <v>762800000</v>
      </c>
      <c r="J102" s="17">
        <f t="shared" si="51"/>
        <v>0</v>
      </c>
      <c r="K102" s="17">
        <f t="shared" si="51"/>
        <v>0</v>
      </c>
      <c r="L102" s="17">
        <f t="shared" si="51"/>
        <v>0</v>
      </c>
      <c r="M102" s="17">
        <f t="shared" si="51"/>
        <v>0</v>
      </c>
      <c r="N102" s="19">
        <f t="shared" si="32"/>
        <v>0</v>
      </c>
      <c r="O102" s="19">
        <f t="shared" si="33"/>
        <v>0</v>
      </c>
      <c r="P102" s="34"/>
      <c r="Q102" s="34" t="e">
        <f>+C102-#REF!</f>
        <v>#REF!</v>
      </c>
      <c r="R102" s="34"/>
    </row>
    <row r="103" spans="1:18" s="20" customFormat="1" ht="22.5" x14ac:dyDescent="0.25">
      <c r="A103" s="24" t="s">
        <v>139</v>
      </c>
      <c r="B103" s="11" t="s">
        <v>133</v>
      </c>
      <c r="C103" s="12">
        <v>238000000</v>
      </c>
      <c r="D103" s="12">
        <v>0</v>
      </c>
      <c r="E103" s="12">
        <v>0</v>
      </c>
      <c r="F103" s="12">
        <v>238000000</v>
      </c>
      <c r="G103" s="12">
        <v>0</v>
      </c>
      <c r="H103" s="12">
        <v>0</v>
      </c>
      <c r="I103" s="12">
        <v>238000000</v>
      </c>
      <c r="J103" s="12">
        <v>0</v>
      </c>
      <c r="K103" s="12">
        <v>0</v>
      </c>
      <c r="L103" s="12">
        <v>0</v>
      </c>
      <c r="M103" s="12">
        <v>0</v>
      </c>
      <c r="N103" s="14">
        <f t="shared" si="32"/>
        <v>0</v>
      </c>
      <c r="O103" s="14">
        <f t="shared" si="33"/>
        <v>0</v>
      </c>
      <c r="P103" s="34"/>
      <c r="Q103" s="34" t="e">
        <f>+C103-#REF!</f>
        <v>#REF!</v>
      </c>
      <c r="R103" s="34"/>
    </row>
    <row r="104" spans="1:18" s="20" customFormat="1" ht="22.5" x14ac:dyDescent="0.25">
      <c r="A104" s="24" t="s">
        <v>138</v>
      </c>
      <c r="B104" s="11" t="s">
        <v>140</v>
      </c>
      <c r="C104" s="12">
        <v>524800000</v>
      </c>
      <c r="D104" s="12">
        <v>0</v>
      </c>
      <c r="E104" s="12">
        <v>0</v>
      </c>
      <c r="F104" s="12">
        <v>524800000</v>
      </c>
      <c r="G104" s="12">
        <v>0</v>
      </c>
      <c r="H104" s="12">
        <v>0</v>
      </c>
      <c r="I104" s="12">
        <v>524800000</v>
      </c>
      <c r="J104" s="12">
        <v>0</v>
      </c>
      <c r="K104" s="12">
        <v>0</v>
      </c>
      <c r="L104" s="12">
        <v>0</v>
      </c>
      <c r="M104" s="12">
        <v>0</v>
      </c>
      <c r="N104" s="14">
        <f t="shared" si="32"/>
        <v>0</v>
      </c>
      <c r="O104" s="14">
        <f t="shared" si="33"/>
        <v>0</v>
      </c>
      <c r="P104" s="34"/>
      <c r="Q104" s="34" t="e">
        <f>+C104-#REF!</f>
        <v>#REF!</v>
      </c>
      <c r="R104" s="34"/>
    </row>
    <row r="105" spans="1:18" s="20" customFormat="1" ht="33.75" x14ac:dyDescent="0.25">
      <c r="A105" s="25" t="s">
        <v>31</v>
      </c>
      <c r="B105" s="16" t="s">
        <v>37</v>
      </c>
      <c r="C105" s="17">
        <f>SUM(C106:C107)</f>
        <v>900586143</v>
      </c>
      <c r="D105" s="17">
        <f t="shared" ref="D105:M105" si="52">SUM(D106:D107)</f>
        <v>0</v>
      </c>
      <c r="E105" s="17">
        <f t="shared" si="52"/>
        <v>0</v>
      </c>
      <c r="F105" s="17">
        <f t="shared" si="52"/>
        <v>900586143</v>
      </c>
      <c r="G105" s="17">
        <f t="shared" si="52"/>
        <v>0</v>
      </c>
      <c r="H105" s="17">
        <f t="shared" si="52"/>
        <v>486753594.89999998</v>
      </c>
      <c r="I105" s="17">
        <f t="shared" si="52"/>
        <v>413832548.10000002</v>
      </c>
      <c r="J105" s="17">
        <f t="shared" si="52"/>
        <v>0</v>
      </c>
      <c r="K105" s="17">
        <f t="shared" si="52"/>
        <v>0</v>
      </c>
      <c r="L105" s="17">
        <f t="shared" si="52"/>
        <v>0</v>
      </c>
      <c r="M105" s="17">
        <f t="shared" si="52"/>
        <v>0</v>
      </c>
      <c r="N105" s="19">
        <f t="shared" si="32"/>
        <v>0</v>
      </c>
      <c r="O105" s="19">
        <f t="shared" si="33"/>
        <v>0</v>
      </c>
      <c r="P105" s="34"/>
      <c r="Q105" s="34" t="e">
        <f>+C105-#REF!</f>
        <v>#REF!</v>
      </c>
      <c r="R105" s="34"/>
    </row>
    <row r="106" spans="1:18" s="20" customFormat="1" ht="33.75" x14ac:dyDescent="0.25">
      <c r="A106" s="24" t="s">
        <v>142</v>
      </c>
      <c r="B106" s="11" t="s">
        <v>128</v>
      </c>
      <c r="C106" s="12">
        <v>58018854</v>
      </c>
      <c r="D106" s="12">
        <v>0</v>
      </c>
      <c r="E106" s="12">
        <v>0</v>
      </c>
      <c r="F106" s="12">
        <v>58018854</v>
      </c>
      <c r="G106" s="12">
        <v>0</v>
      </c>
      <c r="H106" s="12">
        <v>0</v>
      </c>
      <c r="I106" s="12">
        <v>58018854</v>
      </c>
      <c r="J106" s="12">
        <v>0</v>
      </c>
      <c r="K106" s="12">
        <v>0</v>
      </c>
      <c r="L106" s="12">
        <v>0</v>
      </c>
      <c r="M106" s="12">
        <v>0</v>
      </c>
      <c r="N106" s="14">
        <f t="shared" si="32"/>
        <v>0</v>
      </c>
      <c r="O106" s="14">
        <f t="shared" si="33"/>
        <v>0</v>
      </c>
      <c r="P106" s="34"/>
      <c r="Q106" s="34" t="e">
        <f>+C106-#REF!</f>
        <v>#REF!</v>
      </c>
      <c r="R106" s="34"/>
    </row>
    <row r="107" spans="1:18" s="20" customFormat="1" ht="22.5" x14ac:dyDescent="0.25">
      <c r="A107" s="24" t="s">
        <v>141</v>
      </c>
      <c r="B107" s="11" t="s">
        <v>140</v>
      </c>
      <c r="C107" s="12">
        <v>842567289</v>
      </c>
      <c r="D107" s="12">
        <v>0</v>
      </c>
      <c r="E107" s="12">
        <v>0</v>
      </c>
      <c r="F107" s="12">
        <v>842567289</v>
      </c>
      <c r="G107" s="12">
        <v>0</v>
      </c>
      <c r="H107" s="12">
        <v>486753594.89999998</v>
      </c>
      <c r="I107" s="12">
        <v>355813694.10000002</v>
      </c>
      <c r="J107" s="12">
        <v>0</v>
      </c>
      <c r="K107" s="12">
        <v>0</v>
      </c>
      <c r="L107" s="12">
        <v>0</v>
      </c>
      <c r="M107" s="12">
        <v>0</v>
      </c>
      <c r="N107" s="14">
        <f t="shared" si="32"/>
        <v>0</v>
      </c>
      <c r="O107" s="14">
        <f t="shared" si="33"/>
        <v>0</v>
      </c>
      <c r="P107" s="34"/>
      <c r="Q107" s="34" t="e">
        <f>+C107-#REF!</f>
        <v>#REF!</v>
      </c>
      <c r="R107" s="34"/>
    </row>
    <row r="108" spans="1:18" s="20" customFormat="1" ht="12" x14ac:dyDescent="0.25">
      <c r="A108" s="80" t="s">
        <v>116</v>
      </c>
      <c r="B108" s="80" t="s">
        <v>0</v>
      </c>
      <c r="C108" s="6">
        <f t="shared" ref="C108:M108" si="53">+C5+C87</f>
        <v>53020812779</v>
      </c>
      <c r="D108" s="7">
        <f t="shared" si="53"/>
        <v>0</v>
      </c>
      <c r="E108" s="7">
        <f t="shared" si="53"/>
        <v>0</v>
      </c>
      <c r="F108" s="7">
        <f t="shared" si="53"/>
        <v>53020812779.000107</v>
      </c>
      <c r="G108" s="7">
        <f t="shared" si="53"/>
        <v>4521492000.0001097</v>
      </c>
      <c r="H108" s="7">
        <f t="shared" si="53"/>
        <v>21079143868.420002</v>
      </c>
      <c r="I108" s="7">
        <f t="shared" si="53"/>
        <v>27420176910.579998</v>
      </c>
      <c r="J108" s="7">
        <f t="shared" si="53"/>
        <v>5022779381.5199995</v>
      </c>
      <c r="K108" s="7">
        <f t="shared" si="53"/>
        <v>3045491608</v>
      </c>
      <c r="L108" s="7">
        <f t="shared" si="53"/>
        <v>3002361319</v>
      </c>
      <c r="M108" s="7">
        <f t="shared" si="53"/>
        <v>3002361319</v>
      </c>
      <c r="N108" s="8">
        <f t="shared" si="32"/>
        <v>9.4732221523193355E-2</v>
      </c>
      <c r="O108" s="9">
        <f t="shared" si="33"/>
        <v>5.7439549648062437E-2</v>
      </c>
      <c r="P108" s="34"/>
      <c r="Q108" s="34"/>
      <c r="R108" s="34"/>
    </row>
    <row r="109" spans="1:18" s="20" customFormat="1" x14ac:dyDescent="0.25">
      <c r="A109" s="4" t="s">
        <v>22</v>
      </c>
      <c r="B109" s="1"/>
      <c r="C109" s="35"/>
      <c r="D109" s="1"/>
      <c r="E109" s="64"/>
      <c r="F109" s="64"/>
      <c r="G109" s="1"/>
      <c r="H109" s="38"/>
      <c r="I109" s="1"/>
      <c r="J109" s="38"/>
      <c r="K109" s="1"/>
      <c r="L109" s="1"/>
      <c r="M109" s="1"/>
      <c r="N109" s="1"/>
      <c r="O109" s="1"/>
      <c r="P109" s="27"/>
      <c r="Q109" s="27"/>
      <c r="R109" s="27"/>
    </row>
  </sheetData>
  <mergeCells count="10">
    <mergeCell ref="A76:B76"/>
    <mergeCell ref="A81:B81"/>
    <mergeCell ref="A87:B87"/>
    <mergeCell ref="A108:B108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1C359-9AC8-440A-8A8A-5B9D19EDDBBE}">
  <dimension ref="A1:R112"/>
  <sheetViews>
    <sheetView showGridLines="0" workbookViewId="0">
      <pane xSplit="1" ySplit="4" topLeftCell="B5" activePane="bottomRight" state="frozen"/>
      <selection activeCell="B81" sqref="B81"/>
      <selection pane="topRight" activeCell="B81" sqref="B81"/>
      <selection pane="bottomLeft" activeCell="B81" sqref="B81"/>
      <selection pane="bottomRight" activeCell="G30" sqref="G30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8" width="11.42578125" style="20"/>
    <col min="19" max="16384" width="11.42578125" style="1"/>
  </cols>
  <sheetData>
    <row r="1" spans="1:18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8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8" ht="15" customHeight="1" x14ac:dyDescent="0.25">
      <c r="A3" s="87" t="s">
        <v>321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8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0"/>
      <c r="R4" s="20"/>
    </row>
    <row r="5" spans="1:18" s="2" customFormat="1" ht="15" customHeight="1" x14ac:dyDescent="0.25">
      <c r="A5" s="90" t="s">
        <v>19</v>
      </c>
      <c r="B5" s="90"/>
      <c r="C5" s="6">
        <f t="shared" ref="C5:M5" si="0">+C6+C39+C78+C83</f>
        <v>31737438000</v>
      </c>
      <c r="D5" s="6">
        <f t="shared" si="0"/>
        <v>3454591335</v>
      </c>
      <c r="E5" s="6">
        <f t="shared" si="0"/>
        <v>4254591335</v>
      </c>
      <c r="F5" s="6">
        <f t="shared" si="0"/>
        <v>30937438000.000107</v>
      </c>
      <c r="G5" s="6">
        <f t="shared" si="0"/>
        <v>4521492000.0001097</v>
      </c>
      <c r="H5" s="6">
        <f t="shared" si="0"/>
        <v>25263887473.41</v>
      </c>
      <c r="I5" s="6">
        <f t="shared" si="0"/>
        <v>1152058526.5900002</v>
      </c>
      <c r="J5" s="6">
        <f t="shared" si="0"/>
        <v>21942035205.34</v>
      </c>
      <c r="K5" s="6">
        <f t="shared" si="0"/>
        <v>19684979825.5</v>
      </c>
      <c r="L5" s="6">
        <f t="shared" si="0"/>
        <v>19630370472.5</v>
      </c>
      <c r="M5" s="6">
        <f t="shared" si="0"/>
        <v>19559063627.619999</v>
      </c>
      <c r="N5" s="8">
        <f>+IF(F5=0,0,J5/F5)</f>
        <v>0.70923892293020274</v>
      </c>
      <c r="O5" s="9">
        <f>+IF(F5=0,0,K5/F5)</f>
        <v>0.63628345131552044</v>
      </c>
      <c r="P5" s="20"/>
      <c r="Q5" s="20"/>
      <c r="R5" s="20"/>
    </row>
    <row r="6" spans="1:18" s="2" customFormat="1" x14ac:dyDescent="0.25">
      <c r="A6" s="90" t="s">
        <v>20</v>
      </c>
      <c r="B6" s="90"/>
      <c r="C6" s="6">
        <f>+C7</f>
        <v>16720070000</v>
      </c>
      <c r="D6" s="6">
        <f>+D7+D37+D38</f>
        <v>45000000</v>
      </c>
      <c r="E6" s="6">
        <f>+E7+E37+E38</f>
        <v>845000000</v>
      </c>
      <c r="F6" s="6">
        <f>+F7</f>
        <v>15920070000.000099</v>
      </c>
      <c r="G6" s="6">
        <f>+G7</f>
        <v>738422000.00010002</v>
      </c>
      <c r="H6" s="6">
        <f t="shared" ref="H6:M6" si="1">+H7+H37+H38</f>
        <v>15181648000</v>
      </c>
      <c r="I6" s="6">
        <f>I37+I38</f>
        <v>0</v>
      </c>
      <c r="J6" s="6">
        <f t="shared" si="1"/>
        <v>12232735757</v>
      </c>
      <c r="K6" s="6">
        <f t="shared" si="1"/>
        <v>12191548013</v>
      </c>
      <c r="L6" s="6">
        <f t="shared" si="1"/>
        <v>12136938660</v>
      </c>
      <c r="M6" s="6">
        <f t="shared" si="1"/>
        <v>12121200038</v>
      </c>
      <c r="N6" s="8">
        <f t="shared" ref="N6" si="2">+IF(F6=0,0,J6/F6)</f>
        <v>0.76838454585940408</v>
      </c>
      <c r="O6" s="9">
        <f t="shared" ref="O6" si="3">+IF(F6=0,0,K6/F6)</f>
        <v>0.76579738738585468</v>
      </c>
      <c r="P6" s="20"/>
      <c r="Q6" s="20"/>
      <c r="R6" s="20"/>
    </row>
    <row r="7" spans="1:18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45000000</v>
      </c>
      <c r="E7" s="17">
        <f>+E8+E21+E31</f>
        <v>845000000</v>
      </c>
      <c r="F7" s="17">
        <f>+F8+F21+F31+F37</f>
        <v>15920070000.000099</v>
      </c>
      <c r="G7" s="17">
        <f>+G8+G21+G31+G37</f>
        <v>738422000.00010002</v>
      </c>
      <c r="H7" s="17">
        <f>+H8+H21+H31</f>
        <v>15181648000</v>
      </c>
      <c r="I7" s="18">
        <f>+F7-G7-H7</f>
        <v>0</v>
      </c>
      <c r="J7" s="17">
        <f>+J8+J21+J31</f>
        <v>12232735757</v>
      </c>
      <c r="K7" s="17">
        <f>+K8+K21+K31</f>
        <v>12191548013</v>
      </c>
      <c r="L7" s="17">
        <f>+L8+L21+L31</f>
        <v>12136938660</v>
      </c>
      <c r="M7" s="17">
        <f>+M8+M21+M31</f>
        <v>12121200038</v>
      </c>
      <c r="N7" s="19">
        <f t="shared" ref="N7:N70" si="4">+IF(F7=0,0,J7/F7)</f>
        <v>0.76838454585940408</v>
      </c>
      <c r="O7" s="19">
        <f t="shared" ref="O7:O70" si="5">+IF(F7=0,0,K7/F7)</f>
        <v>0.76579738738585468</v>
      </c>
    </row>
    <row r="8" spans="1:18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6">+C8+D8-E8</f>
        <v>10320372000</v>
      </c>
      <c r="G8" s="17">
        <f>+G9</f>
        <v>0</v>
      </c>
      <c r="H8" s="17">
        <f>+H9</f>
        <v>10320372000</v>
      </c>
      <c r="I8" s="18">
        <f t="shared" ref="I8" si="7">+F8-G8-H8</f>
        <v>0</v>
      </c>
      <c r="J8" s="17">
        <f>+J9</f>
        <v>8416126053</v>
      </c>
      <c r="K8" s="17">
        <f>+K9</f>
        <v>8391981215</v>
      </c>
      <c r="L8" s="17">
        <f>+L9</f>
        <v>8354974410</v>
      </c>
      <c r="M8" s="17">
        <f>+M9</f>
        <v>8354974410</v>
      </c>
      <c r="N8" s="19">
        <f t="shared" si="4"/>
        <v>0.81548669495634463</v>
      </c>
      <c r="O8" s="19">
        <f t="shared" si="5"/>
        <v>0.81314716320303182</v>
      </c>
    </row>
    <row r="9" spans="1:18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45000000</v>
      </c>
      <c r="E9" s="17">
        <f t="shared" si="8"/>
        <v>45000000</v>
      </c>
      <c r="F9" s="17">
        <f t="shared" si="8"/>
        <v>10320372000</v>
      </c>
      <c r="G9" s="17">
        <f t="shared" si="8"/>
        <v>0</v>
      </c>
      <c r="H9" s="17">
        <f t="shared" si="8"/>
        <v>10320372000</v>
      </c>
      <c r="I9" s="17">
        <f t="shared" si="8"/>
        <v>0</v>
      </c>
      <c r="J9" s="17">
        <f t="shared" si="8"/>
        <v>8416126053</v>
      </c>
      <c r="K9" s="17">
        <f t="shared" si="8"/>
        <v>8391981215</v>
      </c>
      <c r="L9" s="17">
        <f t="shared" si="8"/>
        <v>8354974410</v>
      </c>
      <c r="M9" s="17">
        <f t="shared" si="8"/>
        <v>8354974410</v>
      </c>
      <c r="N9" s="19">
        <f t="shared" si="4"/>
        <v>0.81548669495634463</v>
      </c>
      <c r="O9" s="19">
        <f t="shared" si="5"/>
        <v>0.81314716320303182</v>
      </c>
    </row>
    <row r="10" spans="1:18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45000000</v>
      </c>
      <c r="F10" s="12">
        <v>7855372000</v>
      </c>
      <c r="G10" s="12">
        <v>0</v>
      </c>
      <c r="H10" s="12">
        <v>7855372000</v>
      </c>
      <c r="I10" s="12">
        <v>0</v>
      </c>
      <c r="J10" s="12">
        <v>7078596929</v>
      </c>
      <c r="K10" s="12">
        <v>7076754731</v>
      </c>
      <c r="L10" s="12">
        <v>7072436839</v>
      </c>
      <c r="M10" s="12">
        <v>7072436839</v>
      </c>
      <c r="N10" s="14">
        <f t="shared" si="4"/>
        <v>0.90111543145251427</v>
      </c>
      <c r="O10" s="14">
        <f t="shared" si="5"/>
        <v>0.90088091703359174</v>
      </c>
    </row>
    <row r="11" spans="1:18" hidden="1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4"/>
        <v>0</v>
      </c>
      <c r="O11" s="14">
        <f t="shared" si="5"/>
        <v>0</v>
      </c>
    </row>
    <row r="12" spans="1:18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430531410</v>
      </c>
      <c r="K12" s="12">
        <v>429882616</v>
      </c>
      <c r="L12" s="12">
        <v>429882616</v>
      </c>
      <c r="M12" s="12">
        <v>429882616</v>
      </c>
      <c r="N12" s="14">
        <f t="shared" si="4"/>
        <v>0.86106282000000001</v>
      </c>
      <c r="O12" s="14">
        <f t="shared" si="5"/>
        <v>0.85976523199999999</v>
      </c>
    </row>
    <row r="13" spans="1:18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11835290</v>
      </c>
      <c r="K13" s="12">
        <v>11832874</v>
      </c>
      <c r="L13" s="12">
        <v>11832874</v>
      </c>
      <c r="M13" s="12">
        <v>11832874</v>
      </c>
      <c r="N13" s="14">
        <f t="shared" si="4"/>
        <v>0.59176450000000003</v>
      </c>
      <c r="O13" s="14">
        <f t="shared" si="5"/>
        <v>0.59164369999999999</v>
      </c>
    </row>
    <row r="14" spans="1:18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</row>
    <row r="15" spans="1:18" x14ac:dyDescent="0.25">
      <c r="A15" s="10" t="s">
        <v>53</v>
      </c>
      <c r="B15" s="11" t="s">
        <v>13</v>
      </c>
      <c r="C15" s="12">
        <v>350000000</v>
      </c>
      <c r="D15" s="12">
        <v>45000000</v>
      </c>
      <c r="E15" s="12">
        <v>0</v>
      </c>
      <c r="F15" s="12">
        <v>395000000</v>
      </c>
      <c r="G15" s="12">
        <v>0</v>
      </c>
      <c r="H15" s="12">
        <v>395000000</v>
      </c>
      <c r="I15" s="12">
        <v>0</v>
      </c>
      <c r="J15" s="12">
        <v>391002058</v>
      </c>
      <c r="K15" s="12">
        <v>391002058</v>
      </c>
      <c r="L15" s="12">
        <v>388116147</v>
      </c>
      <c r="M15" s="12">
        <v>388116147</v>
      </c>
      <c r="N15" s="14">
        <f t="shared" si="4"/>
        <v>0.98987862784810121</v>
      </c>
      <c r="O15" s="14">
        <f t="shared" si="5"/>
        <v>0.98987862784810121</v>
      </c>
    </row>
    <row r="16" spans="1:18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236972183</v>
      </c>
      <c r="K16" s="12">
        <v>232130083</v>
      </c>
      <c r="L16" s="12">
        <v>229867612</v>
      </c>
      <c r="M16" s="12">
        <v>229867612</v>
      </c>
      <c r="N16" s="14">
        <f t="shared" si="4"/>
        <v>0.78990727666666671</v>
      </c>
      <c r="O16" s="14">
        <f t="shared" si="5"/>
        <v>0.77376694333333329</v>
      </c>
    </row>
    <row r="17" spans="1:15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34473195</v>
      </c>
      <c r="K17" s="12">
        <v>34473195</v>
      </c>
      <c r="L17" s="12">
        <v>34473195</v>
      </c>
      <c r="M17" s="12">
        <v>34473195</v>
      </c>
      <c r="N17" s="14">
        <f t="shared" si="4"/>
        <v>0.86182987499999997</v>
      </c>
      <c r="O17" s="14">
        <f t="shared" si="5"/>
        <v>0.86182987499999997</v>
      </c>
    </row>
    <row r="18" spans="1:15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31736163</v>
      </c>
      <c r="K18" s="12">
        <v>14931873</v>
      </c>
      <c r="L18" s="12">
        <v>9456814</v>
      </c>
      <c r="M18" s="12">
        <v>9456814</v>
      </c>
      <c r="N18" s="14">
        <f t="shared" si="4"/>
        <v>3.9670203750000001E-2</v>
      </c>
      <c r="O18" s="14">
        <f t="shared" si="5"/>
        <v>1.8664841250000001E-2</v>
      </c>
    </row>
    <row r="19" spans="1:15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193781575</v>
      </c>
      <c r="K19" s="12">
        <v>193781575</v>
      </c>
      <c r="L19" s="12">
        <v>171716103</v>
      </c>
      <c r="M19" s="12">
        <v>171716103</v>
      </c>
      <c r="N19" s="14">
        <f t="shared" si="4"/>
        <v>0.48445393749999999</v>
      </c>
      <c r="O19" s="14">
        <f t="shared" si="5"/>
        <v>0.48445393749999999</v>
      </c>
    </row>
    <row r="20" spans="1:15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7197250</v>
      </c>
      <c r="K20" s="12">
        <v>7192210</v>
      </c>
      <c r="L20" s="12">
        <v>7192210</v>
      </c>
      <c r="M20" s="12">
        <v>7192210</v>
      </c>
      <c r="N20" s="14">
        <f t="shared" si="4"/>
        <v>0.71972499999999995</v>
      </c>
      <c r="O20" s="14">
        <f t="shared" si="5"/>
        <v>0.719221</v>
      </c>
    </row>
    <row r="21" spans="1:15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9">SUM(D22:D30)</f>
        <v>0</v>
      </c>
      <c r="E21" s="17">
        <f t="shared" si="9"/>
        <v>0</v>
      </c>
      <c r="F21" s="18">
        <f t="shared" si="6"/>
        <v>3819679000</v>
      </c>
      <c r="G21" s="17">
        <f t="shared" ref="G21:H21" si="10">SUM(G22:G30)</f>
        <v>0</v>
      </c>
      <c r="H21" s="17">
        <f t="shared" si="10"/>
        <v>3819679000</v>
      </c>
      <c r="I21" s="18">
        <f>+F21-G21-H21</f>
        <v>0</v>
      </c>
      <c r="J21" s="17">
        <f t="shared" ref="J21" si="11">SUM(J22:J30)</f>
        <v>3172189291</v>
      </c>
      <c r="K21" s="17">
        <f t="shared" ref="K21:M21" si="12">SUM(K22:K30)</f>
        <v>3172189291</v>
      </c>
      <c r="L21" s="17">
        <f t="shared" si="12"/>
        <v>3172189291</v>
      </c>
      <c r="M21" s="17">
        <f t="shared" si="12"/>
        <v>3156450669</v>
      </c>
      <c r="N21" s="19">
        <f t="shared" si="4"/>
        <v>0.83048583166281775</v>
      </c>
      <c r="O21" s="19">
        <f t="shared" si="5"/>
        <v>0.83048583166281775</v>
      </c>
    </row>
    <row r="22" spans="1:15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963871190</v>
      </c>
      <c r="K22" s="12">
        <v>963871190</v>
      </c>
      <c r="L22" s="12">
        <v>963871190</v>
      </c>
      <c r="M22" s="12">
        <v>963871190</v>
      </c>
      <c r="N22" s="14">
        <f t="shared" si="4"/>
        <v>0.85298335398230085</v>
      </c>
      <c r="O22" s="14">
        <f t="shared" si="5"/>
        <v>0.85298335398230085</v>
      </c>
    </row>
    <row r="23" spans="1:15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682760690</v>
      </c>
      <c r="K23" s="12">
        <v>682760690</v>
      </c>
      <c r="L23" s="12">
        <v>682760690</v>
      </c>
      <c r="M23" s="12">
        <v>682760690</v>
      </c>
      <c r="N23" s="14">
        <f t="shared" si="4"/>
        <v>0.85345086250000002</v>
      </c>
      <c r="O23" s="14">
        <f t="shared" si="5"/>
        <v>0.85345086250000002</v>
      </c>
    </row>
    <row r="24" spans="1:15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742072911</v>
      </c>
      <c r="K24" s="12">
        <v>742072911</v>
      </c>
      <c r="L24" s="12">
        <v>742072911</v>
      </c>
      <c r="M24" s="12">
        <v>726334289</v>
      </c>
      <c r="N24" s="14">
        <f t="shared" si="4"/>
        <v>0.80688252205389055</v>
      </c>
      <c r="O24" s="14">
        <f t="shared" si="5"/>
        <v>0.80688252205389055</v>
      </c>
    </row>
    <row r="25" spans="1:15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328931800</v>
      </c>
      <c r="K25" s="12">
        <v>328931800</v>
      </c>
      <c r="L25" s="12">
        <v>328931800</v>
      </c>
      <c r="M25" s="12">
        <v>328931800</v>
      </c>
      <c r="N25" s="14">
        <f t="shared" si="4"/>
        <v>0.82232950000000005</v>
      </c>
      <c r="O25" s="14">
        <f t="shared" si="5"/>
        <v>0.82232950000000005</v>
      </c>
    </row>
    <row r="26" spans="1:15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43165000</v>
      </c>
      <c r="K26" s="12">
        <v>43165000</v>
      </c>
      <c r="L26" s="12">
        <v>43165000</v>
      </c>
      <c r="M26" s="12">
        <v>43165000</v>
      </c>
      <c r="N26" s="14">
        <f t="shared" si="4"/>
        <v>0.7194166666666667</v>
      </c>
      <c r="O26" s="14">
        <f t="shared" si="5"/>
        <v>0.7194166666666667</v>
      </c>
    </row>
    <row r="27" spans="1:15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246714400</v>
      </c>
      <c r="K27" s="12">
        <v>246714400</v>
      </c>
      <c r="L27" s="12">
        <v>246714400</v>
      </c>
      <c r="M27" s="12">
        <v>246714400</v>
      </c>
      <c r="N27" s="14">
        <f t="shared" si="4"/>
        <v>0.8223813333333333</v>
      </c>
      <c r="O27" s="14">
        <f t="shared" si="5"/>
        <v>0.8223813333333333</v>
      </c>
    </row>
    <row r="28" spans="1:15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41188900</v>
      </c>
      <c r="K28" s="12">
        <v>41188900</v>
      </c>
      <c r="L28" s="12">
        <v>41188900</v>
      </c>
      <c r="M28" s="12">
        <v>41188900</v>
      </c>
      <c r="N28" s="14">
        <f t="shared" si="4"/>
        <v>0.74888909090909095</v>
      </c>
      <c r="O28" s="14">
        <f t="shared" si="5"/>
        <v>0.74888909090909095</v>
      </c>
    </row>
    <row r="29" spans="1:15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41188900</v>
      </c>
      <c r="K29" s="12">
        <v>41188900</v>
      </c>
      <c r="L29" s="12">
        <v>41188900</v>
      </c>
      <c r="M29" s="12">
        <v>41188900</v>
      </c>
      <c r="N29" s="14">
        <f t="shared" si="4"/>
        <v>0.74888909090909095</v>
      </c>
      <c r="O29" s="14">
        <f t="shared" si="5"/>
        <v>0.74888909090909095</v>
      </c>
    </row>
    <row r="30" spans="1:15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82295500</v>
      </c>
      <c r="K30" s="12">
        <v>82295500</v>
      </c>
      <c r="L30" s="12">
        <v>82295500</v>
      </c>
      <c r="M30" s="12">
        <v>82295500</v>
      </c>
      <c r="N30" s="14">
        <f t="shared" si="4"/>
        <v>0.82295499999999999</v>
      </c>
      <c r="O30" s="14">
        <f t="shared" si="5"/>
        <v>0.82295499999999999</v>
      </c>
    </row>
    <row r="31" spans="1:15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3">SUM(D32:D36)</f>
        <v>0</v>
      </c>
      <c r="E31" s="17">
        <f t="shared" si="13"/>
        <v>800000000</v>
      </c>
      <c r="F31" s="18">
        <f t="shared" si="6"/>
        <v>1041597000</v>
      </c>
      <c r="G31" s="17">
        <f t="shared" ref="G31:H31" si="14">SUM(G32:G36)</f>
        <v>0</v>
      </c>
      <c r="H31" s="17">
        <f t="shared" si="14"/>
        <v>1041597000</v>
      </c>
      <c r="I31" s="18">
        <f>+F31-G31-H31</f>
        <v>0</v>
      </c>
      <c r="J31" s="17">
        <f t="shared" ref="J31" si="15">SUM(J32:J36)</f>
        <v>644420413</v>
      </c>
      <c r="K31" s="17">
        <f t="shared" ref="K31:M31" si="16">SUM(K32:K36)</f>
        <v>627377507</v>
      </c>
      <c r="L31" s="17">
        <f t="shared" si="16"/>
        <v>609774959</v>
      </c>
      <c r="M31" s="17">
        <f t="shared" si="16"/>
        <v>609774959</v>
      </c>
      <c r="N31" s="19">
        <f t="shared" si="4"/>
        <v>0.61868497413106993</v>
      </c>
      <c r="O31" s="19">
        <f t="shared" si="5"/>
        <v>0.60232269006151129</v>
      </c>
    </row>
    <row r="32" spans="1:15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440000000</v>
      </c>
      <c r="F32" s="12">
        <v>501597000</v>
      </c>
      <c r="G32" s="12">
        <v>0</v>
      </c>
      <c r="H32" s="12">
        <v>501597000</v>
      </c>
      <c r="I32" s="12">
        <v>0</v>
      </c>
      <c r="J32" s="12">
        <v>231434074</v>
      </c>
      <c r="K32" s="12">
        <v>231348159</v>
      </c>
      <c r="L32" s="12">
        <v>231053303</v>
      </c>
      <c r="M32" s="12">
        <v>231053303</v>
      </c>
      <c r="N32" s="14">
        <f t="shared" si="4"/>
        <v>0.46139445411356128</v>
      </c>
      <c r="O32" s="14">
        <f t="shared" si="5"/>
        <v>0.46122317119121525</v>
      </c>
    </row>
    <row r="33" spans="1:18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300000000</v>
      </c>
      <c r="F33" s="12">
        <v>100000000</v>
      </c>
      <c r="G33" s="12">
        <v>0</v>
      </c>
      <c r="H33" s="12">
        <v>100000000</v>
      </c>
      <c r="I33" s="12">
        <v>0</v>
      </c>
      <c r="J33" s="12">
        <v>62165217</v>
      </c>
      <c r="K33" s="12">
        <v>46556246</v>
      </c>
      <c r="L33" s="12">
        <v>31160821</v>
      </c>
      <c r="M33" s="12">
        <v>31160821</v>
      </c>
      <c r="N33" s="14">
        <f t="shared" si="4"/>
        <v>0.62165216999999995</v>
      </c>
      <c r="O33" s="14">
        <f t="shared" si="5"/>
        <v>0.46556246000000001</v>
      </c>
    </row>
    <row r="34" spans="1:18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30000000</v>
      </c>
      <c r="F34" s="12">
        <v>70000000</v>
      </c>
      <c r="G34" s="12">
        <v>0</v>
      </c>
      <c r="H34" s="12">
        <v>70000000</v>
      </c>
      <c r="I34" s="12">
        <v>0</v>
      </c>
      <c r="J34" s="12">
        <v>22625870</v>
      </c>
      <c r="K34" s="12">
        <v>21277850</v>
      </c>
      <c r="L34" s="12">
        <v>19946587</v>
      </c>
      <c r="M34" s="12">
        <v>19946587</v>
      </c>
      <c r="N34" s="14">
        <f t="shared" si="4"/>
        <v>0.32322671428571431</v>
      </c>
      <c r="O34" s="14">
        <f t="shared" si="5"/>
        <v>0.30396928571428572</v>
      </c>
    </row>
    <row r="35" spans="1:18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244043309</v>
      </c>
      <c r="K35" s="12">
        <v>244043309</v>
      </c>
      <c r="L35" s="12">
        <v>243462305</v>
      </c>
      <c r="M35" s="12">
        <v>243462305</v>
      </c>
      <c r="N35" s="14">
        <f t="shared" si="4"/>
        <v>0.97617323600000006</v>
      </c>
      <c r="O35" s="14">
        <f t="shared" si="5"/>
        <v>0.97617323600000006</v>
      </c>
    </row>
    <row r="36" spans="1:18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30000000</v>
      </c>
      <c r="F36" s="12">
        <v>120000000</v>
      </c>
      <c r="G36" s="12">
        <v>0</v>
      </c>
      <c r="H36" s="12">
        <v>120000000</v>
      </c>
      <c r="I36" s="12">
        <v>0</v>
      </c>
      <c r="J36" s="12">
        <v>84151943</v>
      </c>
      <c r="K36" s="12">
        <v>84151943</v>
      </c>
      <c r="L36" s="12">
        <v>84151943</v>
      </c>
      <c r="M36" s="12">
        <v>84151943</v>
      </c>
      <c r="N36" s="14">
        <f t="shared" si="4"/>
        <v>0.70126619166666671</v>
      </c>
      <c r="O36" s="14">
        <f t="shared" si="5"/>
        <v>0.70126619166666671</v>
      </c>
    </row>
    <row r="37" spans="1:18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29">
        <v>738422000.00010002</v>
      </c>
      <c r="H37" s="29">
        <v>0</v>
      </c>
      <c r="I37" s="30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4"/>
        <v>0</v>
      </c>
      <c r="O37" s="14">
        <f t="shared" si="5"/>
        <v>0</v>
      </c>
    </row>
    <row r="38" spans="1:18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4"/>
        <v>0</v>
      </c>
      <c r="O38" s="14">
        <f t="shared" si="5"/>
        <v>0</v>
      </c>
    </row>
    <row r="39" spans="1:18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7">+D40+D44</f>
        <v>3347702120</v>
      </c>
      <c r="E39" s="7">
        <f t="shared" si="17"/>
        <v>3409591335</v>
      </c>
      <c r="F39" s="7">
        <f t="shared" si="17"/>
        <v>10226408785</v>
      </c>
      <c r="G39" s="7">
        <f t="shared" si="17"/>
        <v>0</v>
      </c>
      <c r="H39" s="7">
        <f t="shared" si="17"/>
        <v>9840011258.4099998</v>
      </c>
      <c r="I39" s="7">
        <f t="shared" si="17"/>
        <v>386397526.59000015</v>
      </c>
      <c r="J39" s="7">
        <f t="shared" si="17"/>
        <v>9526788560.3400002</v>
      </c>
      <c r="K39" s="7">
        <f t="shared" si="17"/>
        <v>7310920924.5</v>
      </c>
      <c r="L39" s="7">
        <f t="shared" si="17"/>
        <v>7310920924.5</v>
      </c>
      <c r="M39" s="7">
        <f t="shared" si="17"/>
        <v>7255352701.6199999</v>
      </c>
      <c r="N39" s="8">
        <f t="shared" si="4"/>
        <v>0.93158690999266569</v>
      </c>
      <c r="O39" s="9">
        <f t="shared" si="5"/>
        <v>0.71490599272968536</v>
      </c>
      <c r="P39" s="20"/>
      <c r="Q39" s="20"/>
      <c r="R39" s="20"/>
    </row>
    <row r="40" spans="1:18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0</v>
      </c>
      <c r="E40" s="17">
        <f t="shared" si="18"/>
        <v>0</v>
      </c>
      <c r="F40" s="18">
        <f t="shared" ref="F40:F55" si="19">+C40+D40-E40</f>
        <v>136931000</v>
      </c>
      <c r="G40" s="17">
        <f t="shared" ref="G40:H40" si="20">+G41</f>
        <v>0</v>
      </c>
      <c r="H40" s="17">
        <f t="shared" si="20"/>
        <v>53027590</v>
      </c>
      <c r="I40" s="18">
        <f t="shared" ref="I40:I55" si="21">+F40-G40-H40</f>
        <v>83903410</v>
      </c>
      <c r="J40" s="17">
        <f t="shared" ref="J40:M40" si="22">+J41</f>
        <v>53027590</v>
      </c>
      <c r="K40" s="17">
        <f t="shared" si="22"/>
        <v>53027590</v>
      </c>
      <c r="L40" s="17">
        <f t="shared" si="22"/>
        <v>53027590</v>
      </c>
      <c r="M40" s="17">
        <f t="shared" si="22"/>
        <v>53027590</v>
      </c>
      <c r="N40" s="19">
        <f t="shared" si="4"/>
        <v>0.38725774295082926</v>
      </c>
      <c r="O40" s="19">
        <f t="shared" si="5"/>
        <v>0.38725774295082926</v>
      </c>
    </row>
    <row r="41" spans="1:18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0</v>
      </c>
      <c r="E41" s="17">
        <f t="shared" si="23"/>
        <v>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53027590</v>
      </c>
      <c r="I41" s="18">
        <f t="shared" si="21"/>
        <v>83903410</v>
      </c>
      <c r="J41" s="17">
        <f t="shared" ref="J41:M41" si="25">SUM(J42:J43)</f>
        <v>53027590</v>
      </c>
      <c r="K41" s="17">
        <f t="shared" si="25"/>
        <v>53027590</v>
      </c>
      <c r="L41" s="17">
        <f t="shared" si="25"/>
        <v>53027590</v>
      </c>
      <c r="M41" s="17">
        <f t="shared" si="25"/>
        <v>53027590</v>
      </c>
      <c r="N41" s="19">
        <f t="shared" si="4"/>
        <v>0.38725774295082926</v>
      </c>
      <c r="O41" s="19">
        <f t="shared" si="5"/>
        <v>0.38725774295082926</v>
      </c>
    </row>
    <row r="42" spans="1:18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51278290</v>
      </c>
      <c r="I42" s="12">
        <v>28721710</v>
      </c>
      <c r="J42" s="12">
        <v>51278290</v>
      </c>
      <c r="K42" s="12">
        <v>51278290</v>
      </c>
      <c r="L42" s="12">
        <v>51278290</v>
      </c>
      <c r="M42" s="12">
        <v>51278290</v>
      </c>
      <c r="N42" s="14">
        <f t="shared" si="4"/>
        <v>0.64097862500000002</v>
      </c>
      <c r="O42" s="14">
        <f t="shared" si="5"/>
        <v>0.64097862500000002</v>
      </c>
    </row>
    <row r="43" spans="1:18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1749300</v>
      </c>
      <c r="L43" s="12">
        <v>1749300</v>
      </c>
      <c r="M43" s="12">
        <v>1749300</v>
      </c>
      <c r="N43" s="14">
        <f t="shared" si="4"/>
        <v>3.0726669125783843E-2</v>
      </c>
      <c r="O43" s="14">
        <f t="shared" si="5"/>
        <v>3.0726669125783843E-2</v>
      </c>
    </row>
    <row r="44" spans="1:18" x14ac:dyDescent="0.25">
      <c r="A44" s="15" t="s">
        <v>94</v>
      </c>
      <c r="B44" s="16" t="s">
        <v>95</v>
      </c>
      <c r="C44" s="17">
        <f>+C45+C55</f>
        <v>10151367000</v>
      </c>
      <c r="D44" s="17">
        <f t="shared" ref="D44:E44" si="26">+D45+D55</f>
        <v>3347702120</v>
      </c>
      <c r="E44" s="17">
        <f t="shared" si="26"/>
        <v>3409591335</v>
      </c>
      <c r="F44" s="18">
        <f t="shared" si="19"/>
        <v>10089477785</v>
      </c>
      <c r="G44" s="17">
        <f t="shared" ref="G44:H44" si="27">+G45+G55</f>
        <v>0</v>
      </c>
      <c r="H44" s="17">
        <f t="shared" si="27"/>
        <v>9786983668.4099998</v>
      </c>
      <c r="I44" s="18">
        <f t="shared" si="21"/>
        <v>302494116.59000015</v>
      </c>
      <c r="J44" s="17">
        <f t="shared" ref="J44:M44" si="28">+J45+J55</f>
        <v>9473760970.3400002</v>
      </c>
      <c r="K44" s="17">
        <f t="shared" si="28"/>
        <v>7257893334.5</v>
      </c>
      <c r="L44" s="17">
        <f t="shared" si="28"/>
        <v>7257893334.5</v>
      </c>
      <c r="M44" s="17">
        <f t="shared" si="28"/>
        <v>7202325111.6199999</v>
      </c>
      <c r="N44" s="19">
        <f t="shared" si="4"/>
        <v>0.93897436242187038</v>
      </c>
      <c r="O44" s="19">
        <f t="shared" si="5"/>
        <v>0.71935272460684641</v>
      </c>
    </row>
    <row r="45" spans="1:18" x14ac:dyDescent="0.25">
      <c r="A45" s="15" t="s">
        <v>96</v>
      </c>
      <c r="B45" s="16" t="s">
        <v>97</v>
      </c>
      <c r="C45" s="17">
        <f>SUM(C46:C54)</f>
        <v>234367000</v>
      </c>
      <c r="D45" s="17">
        <f t="shared" ref="D45:H45" si="29">SUM(D46:D54)</f>
        <v>1409914400</v>
      </c>
      <c r="E45" s="17">
        <f t="shared" si="29"/>
        <v>663300000</v>
      </c>
      <c r="F45" s="18">
        <f>+C45+D45-E45</f>
        <v>980981400</v>
      </c>
      <c r="G45" s="17">
        <f t="shared" si="29"/>
        <v>0</v>
      </c>
      <c r="H45" s="17">
        <f t="shared" si="29"/>
        <v>955397139.8900001</v>
      </c>
      <c r="I45" s="18">
        <f t="shared" si="21"/>
        <v>25584260.109999895</v>
      </c>
      <c r="J45" s="17">
        <f t="shared" ref="J45" si="30">SUM(J46:J54)</f>
        <v>933397139.8900001</v>
      </c>
      <c r="K45" s="17">
        <f t="shared" ref="K45:M45" si="31">SUM(K46:K54)</f>
        <v>871322848.71000004</v>
      </c>
      <c r="L45" s="17">
        <f t="shared" si="31"/>
        <v>871322848.71000004</v>
      </c>
      <c r="M45" s="17">
        <f t="shared" si="31"/>
        <v>871322848.71000004</v>
      </c>
      <c r="N45" s="19">
        <f t="shared" si="4"/>
        <v>0.95149320862760511</v>
      </c>
      <c r="O45" s="19">
        <f t="shared" si="5"/>
        <v>0.88821546332071133</v>
      </c>
    </row>
    <row r="46" spans="1:18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4"/>
        <v>0.3</v>
      </c>
      <c r="O46" s="14">
        <f t="shared" si="5"/>
        <v>0.3</v>
      </c>
    </row>
    <row r="47" spans="1:18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11323809.869999999</v>
      </c>
      <c r="I47" s="12">
        <v>8676190.1300000008</v>
      </c>
      <c r="J47" s="12">
        <v>11323809.869999999</v>
      </c>
      <c r="K47" s="12">
        <v>2650264.42</v>
      </c>
      <c r="L47" s="12">
        <v>2650264.42</v>
      </c>
      <c r="M47" s="12">
        <v>2650264.42</v>
      </c>
      <c r="N47" s="14">
        <f t="shared" si="4"/>
        <v>0.56619049349999995</v>
      </c>
      <c r="O47" s="14">
        <f t="shared" si="5"/>
        <v>0.13251322099999999</v>
      </c>
    </row>
    <row r="48" spans="1:18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2599285</v>
      </c>
      <c r="L48" s="12">
        <v>2599285</v>
      </c>
      <c r="M48" s="12">
        <v>2599285</v>
      </c>
      <c r="N48" s="14">
        <f t="shared" si="4"/>
        <v>0.51985700000000001</v>
      </c>
      <c r="O48" s="14">
        <f t="shared" si="5"/>
        <v>0.51985700000000001</v>
      </c>
    </row>
    <row r="49" spans="1:15" s="20" customFormat="1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11910112.34</v>
      </c>
      <c r="L49" s="12">
        <v>11910112.34</v>
      </c>
      <c r="M49" s="12">
        <v>11910112.34</v>
      </c>
      <c r="N49" s="14">
        <f t="shared" si="4"/>
        <v>0.96430199999999999</v>
      </c>
      <c r="O49" s="14">
        <f t="shared" si="5"/>
        <v>0.39700374466666666</v>
      </c>
    </row>
    <row r="50" spans="1:15" s="20" customFormat="1" ht="22.5" x14ac:dyDescent="0.25">
      <c r="A50" s="10" t="s">
        <v>311</v>
      </c>
      <c r="B50" s="11" t="s">
        <v>312</v>
      </c>
      <c r="C50" s="12">
        <v>0</v>
      </c>
      <c r="D50" s="12">
        <v>26414400</v>
      </c>
      <c r="E50" s="12">
        <v>0</v>
      </c>
      <c r="F50" s="12">
        <v>26414400</v>
      </c>
      <c r="G50" s="12">
        <v>0</v>
      </c>
      <c r="H50" s="12">
        <v>25913800</v>
      </c>
      <c r="I50" s="12">
        <v>500600</v>
      </c>
      <c r="J50" s="12">
        <v>25913800</v>
      </c>
      <c r="K50" s="12">
        <v>25913800</v>
      </c>
      <c r="L50" s="12">
        <v>25913800</v>
      </c>
      <c r="M50" s="12">
        <v>25913800</v>
      </c>
      <c r="N50" s="14">
        <f t="shared" si="4"/>
        <v>0.98104821612453819</v>
      </c>
      <c r="O50" s="14">
        <f t="shared" si="5"/>
        <v>0.98104821612453819</v>
      </c>
    </row>
    <row r="51" spans="1:15" s="20" customFormat="1" ht="11.25" x14ac:dyDescent="0.25">
      <c r="A51" s="10" t="s">
        <v>232</v>
      </c>
      <c r="B51" s="11" t="s">
        <v>233</v>
      </c>
      <c r="C51" s="12">
        <v>5000000</v>
      </c>
      <c r="D51" s="12">
        <v>0</v>
      </c>
      <c r="E51" s="12">
        <v>1000000</v>
      </c>
      <c r="F51" s="12">
        <v>4000000</v>
      </c>
      <c r="G51" s="12">
        <v>0</v>
      </c>
      <c r="H51" s="12">
        <v>700000</v>
      </c>
      <c r="I51" s="12">
        <v>3300000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4"/>
        <v>0.17499999999999999</v>
      </c>
      <c r="O51" s="14">
        <f t="shared" si="5"/>
        <v>0.17499999999999999</v>
      </c>
    </row>
    <row r="52" spans="1:15" s="20" customFormat="1" ht="22.5" x14ac:dyDescent="0.25">
      <c r="A52" s="10" t="s">
        <v>234</v>
      </c>
      <c r="B52" s="11" t="s">
        <v>221</v>
      </c>
      <c r="C52" s="12">
        <v>55000000</v>
      </c>
      <c r="D52" s="12">
        <v>3000000</v>
      </c>
      <c r="E52" s="12">
        <v>22000000</v>
      </c>
      <c r="F52" s="12">
        <v>36000000</v>
      </c>
      <c r="G52" s="12">
        <v>0</v>
      </c>
      <c r="H52" s="12">
        <v>27427807.579999998</v>
      </c>
      <c r="I52" s="12">
        <v>8572192.4199999999</v>
      </c>
      <c r="J52" s="12">
        <v>27427807.579999998</v>
      </c>
      <c r="K52" s="12">
        <v>15594627.51</v>
      </c>
      <c r="L52" s="12">
        <v>15594627.51</v>
      </c>
      <c r="M52" s="12">
        <v>15594627.51</v>
      </c>
      <c r="N52" s="14">
        <f t="shared" si="4"/>
        <v>0.76188354388888879</v>
      </c>
      <c r="O52" s="14">
        <f t="shared" si="5"/>
        <v>0.43318409749999998</v>
      </c>
    </row>
    <row r="53" spans="1:15" s="20" customFormat="1" ht="11.25" x14ac:dyDescent="0.25">
      <c r="A53" s="10" t="s">
        <v>319</v>
      </c>
      <c r="B53" s="11" t="s">
        <v>320</v>
      </c>
      <c r="C53" s="12">
        <v>0</v>
      </c>
      <c r="D53" s="12">
        <v>13500000</v>
      </c>
      <c r="E53" s="12">
        <v>3000000</v>
      </c>
      <c r="F53" s="12">
        <v>10500000</v>
      </c>
      <c r="G53" s="12">
        <v>0</v>
      </c>
      <c r="H53" s="12">
        <v>10163018</v>
      </c>
      <c r="I53" s="12">
        <v>336982</v>
      </c>
      <c r="J53" s="12">
        <v>10163018</v>
      </c>
      <c r="K53" s="12">
        <v>0</v>
      </c>
      <c r="L53" s="12">
        <v>0</v>
      </c>
      <c r="M53" s="12">
        <v>0</v>
      </c>
      <c r="N53" s="14">
        <f t="shared" si="4"/>
        <v>0.96790647619047621</v>
      </c>
      <c r="O53" s="14">
        <f t="shared" si="5"/>
        <v>0</v>
      </c>
    </row>
    <row r="54" spans="1:15" s="20" customFormat="1" ht="22.5" x14ac:dyDescent="0.25">
      <c r="A54" s="10" t="s">
        <v>235</v>
      </c>
      <c r="B54" s="11" t="s">
        <v>236</v>
      </c>
      <c r="C54" s="12">
        <v>118367000</v>
      </c>
      <c r="D54" s="12">
        <v>1367000000</v>
      </c>
      <c r="E54" s="12">
        <v>637300000</v>
      </c>
      <c r="F54" s="12">
        <v>848067000</v>
      </c>
      <c r="G54" s="12">
        <v>0</v>
      </c>
      <c r="H54" s="12">
        <v>848040359.44000006</v>
      </c>
      <c r="I54" s="12">
        <v>26640.560000000001</v>
      </c>
      <c r="J54" s="12">
        <v>826040359.44000006</v>
      </c>
      <c r="K54" s="12">
        <v>811654759.44000006</v>
      </c>
      <c r="L54" s="12">
        <v>811654759.44000006</v>
      </c>
      <c r="M54" s="12">
        <v>811654759.44000006</v>
      </c>
      <c r="N54" s="14">
        <f t="shared" si="4"/>
        <v>0.97402724011192521</v>
      </c>
      <c r="O54" s="14">
        <f t="shared" si="5"/>
        <v>0.95706442939060243</v>
      </c>
    </row>
    <row r="55" spans="1:15" s="20" customFormat="1" ht="11.25" x14ac:dyDescent="0.25">
      <c r="A55" s="15" t="s">
        <v>98</v>
      </c>
      <c r="B55" s="16" t="s">
        <v>99</v>
      </c>
      <c r="C55" s="17">
        <f>SUM(C56:C77)</f>
        <v>9917000000</v>
      </c>
      <c r="D55" s="17">
        <f>SUM(D56:D77)</f>
        <v>1937787720</v>
      </c>
      <c r="E55" s="17">
        <f>SUM(E56:E77)</f>
        <v>2746291335</v>
      </c>
      <c r="F55" s="18">
        <f t="shared" si="19"/>
        <v>9108496385</v>
      </c>
      <c r="G55" s="17">
        <f>SUM(G56:G77)</f>
        <v>0</v>
      </c>
      <c r="H55" s="17">
        <f>SUM(H56:H77)</f>
        <v>8831586528.5200005</v>
      </c>
      <c r="I55" s="18">
        <f t="shared" si="21"/>
        <v>276909856.47999954</v>
      </c>
      <c r="J55" s="17">
        <f>SUM(J56:J77)</f>
        <v>8540363830.4499998</v>
      </c>
      <c r="K55" s="17">
        <f>SUM(K56:K77)</f>
        <v>6386570485.79</v>
      </c>
      <c r="L55" s="17">
        <f>SUM(L56:L77)</f>
        <v>6386570485.79</v>
      </c>
      <c r="M55" s="17">
        <f>SUM(M56:M77)</f>
        <v>6331002262.9099998</v>
      </c>
      <c r="N55" s="19">
        <f t="shared" si="4"/>
        <v>0.9376260877167818</v>
      </c>
      <c r="O55" s="19">
        <f t="shared" si="5"/>
        <v>0.70116627551255262</v>
      </c>
    </row>
    <row r="56" spans="1:15" s="20" customFormat="1" ht="22.5" x14ac:dyDescent="0.25">
      <c r="A56" s="10" t="s">
        <v>237</v>
      </c>
      <c r="B56" s="11" t="s">
        <v>238</v>
      </c>
      <c r="C56" s="12">
        <v>40000000</v>
      </c>
      <c r="D56" s="12">
        <v>0</v>
      </c>
      <c r="E56" s="12">
        <v>30000000</v>
      </c>
      <c r="F56" s="12">
        <v>10000000</v>
      </c>
      <c r="G56" s="12">
        <v>0</v>
      </c>
      <c r="H56" s="12">
        <v>9700000</v>
      </c>
      <c r="I56" s="12">
        <v>300000</v>
      </c>
      <c r="J56" s="12">
        <v>4173222</v>
      </c>
      <c r="K56" s="12">
        <v>4173222</v>
      </c>
      <c r="L56" s="12">
        <v>4173222</v>
      </c>
      <c r="M56" s="12">
        <v>4173222</v>
      </c>
      <c r="N56" s="14">
        <f t="shared" si="4"/>
        <v>0.41732219999999998</v>
      </c>
      <c r="O56" s="14">
        <f t="shared" si="5"/>
        <v>0.41732219999999998</v>
      </c>
    </row>
    <row r="57" spans="1:15" s="20" customFormat="1" ht="15" customHeight="1" x14ac:dyDescent="0.25">
      <c r="A57" s="10" t="s">
        <v>239</v>
      </c>
      <c r="B57" s="11" t="s">
        <v>240</v>
      </c>
      <c r="C57" s="12">
        <v>1571000000</v>
      </c>
      <c r="D57" s="12">
        <v>30000000</v>
      </c>
      <c r="E57" s="12">
        <v>817100000</v>
      </c>
      <c r="F57" s="12">
        <v>783900000</v>
      </c>
      <c r="G57" s="12">
        <v>0</v>
      </c>
      <c r="H57" s="12">
        <v>783302197</v>
      </c>
      <c r="I57" s="12">
        <v>597803</v>
      </c>
      <c r="J57" s="12">
        <v>783302197</v>
      </c>
      <c r="K57" s="12">
        <v>346624999</v>
      </c>
      <c r="L57" s="12">
        <v>346624999</v>
      </c>
      <c r="M57" s="12">
        <v>346624999</v>
      </c>
      <c r="N57" s="14">
        <f t="shared" si="4"/>
        <v>0.99923739890292129</v>
      </c>
      <c r="O57" s="14">
        <f t="shared" si="5"/>
        <v>0.44218012374027299</v>
      </c>
    </row>
    <row r="58" spans="1:15" s="20" customFormat="1" ht="13.5" customHeight="1" x14ac:dyDescent="0.25">
      <c r="A58" s="10" t="s">
        <v>304</v>
      </c>
      <c r="B58" s="11" t="s">
        <v>305</v>
      </c>
      <c r="C58" s="12">
        <v>1000000</v>
      </c>
      <c r="D58" s="12">
        <v>10000000</v>
      </c>
      <c r="E58" s="12">
        <v>0</v>
      </c>
      <c r="F58" s="12">
        <v>11000000</v>
      </c>
      <c r="G58" s="12">
        <v>0</v>
      </c>
      <c r="H58" s="12">
        <v>10553939</v>
      </c>
      <c r="I58" s="12">
        <v>446061</v>
      </c>
      <c r="J58" s="12">
        <v>200000</v>
      </c>
      <c r="K58" s="12">
        <v>200000</v>
      </c>
      <c r="L58" s="12">
        <v>200000</v>
      </c>
      <c r="M58" s="12">
        <v>200000</v>
      </c>
      <c r="N58" s="14">
        <f t="shared" si="4"/>
        <v>1.8181818181818181E-2</v>
      </c>
      <c r="O58" s="14">
        <f t="shared" si="5"/>
        <v>1.8181818181818181E-2</v>
      </c>
    </row>
    <row r="59" spans="1:15" s="20" customFormat="1" ht="11.25" x14ac:dyDescent="0.25">
      <c r="A59" s="10" t="s">
        <v>241</v>
      </c>
      <c r="B59" s="11" t="s">
        <v>242</v>
      </c>
      <c r="C59" s="12">
        <v>27000000</v>
      </c>
      <c r="D59" s="12">
        <v>0</v>
      </c>
      <c r="E59" s="12">
        <v>0</v>
      </c>
      <c r="F59" s="12">
        <v>27000000</v>
      </c>
      <c r="G59" s="12">
        <v>0</v>
      </c>
      <c r="H59" s="12">
        <v>26325448</v>
      </c>
      <c r="I59" s="12">
        <v>674552</v>
      </c>
      <c r="J59" s="12">
        <v>26325448</v>
      </c>
      <c r="K59" s="12">
        <v>3885880</v>
      </c>
      <c r="L59" s="12">
        <v>3885880</v>
      </c>
      <c r="M59" s="12">
        <v>3885880</v>
      </c>
      <c r="N59" s="14">
        <f t="shared" si="4"/>
        <v>0.97501659259259255</v>
      </c>
      <c r="O59" s="14">
        <f t="shared" si="5"/>
        <v>0.14392148148148148</v>
      </c>
    </row>
    <row r="60" spans="1:15" s="20" customFormat="1" ht="22.5" x14ac:dyDescent="0.25">
      <c r="A60" s="10" t="s">
        <v>243</v>
      </c>
      <c r="B60" s="11" t="s">
        <v>244</v>
      </c>
      <c r="C60" s="12">
        <v>100000000</v>
      </c>
      <c r="D60" s="12">
        <v>0</v>
      </c>
      <c r="E60" s="12">
        <v>0</v>
      </c>
      <c r="F60" s="12">
        <v>100000000</v>
      </c>
      <c r="G60" s="12">
        <v>0</v>
      </c>
      <c r="H60" s="12">
        <v>100000000</v>
      </c>
      <c r="I60" s="12">
        <v>0</v>
      </c>
      <c r="J60" s="12">
        <v>54623306</v>
      </c>
      <c r="K60" s="12">
        <v>54623306</v>
      </c>
      <c r="L60" s="12">
        <v>54623306</v>
      </c>
      <c r="M60" s="12">
        <v>54623306</v>
      </c>
      <c r="N60" s="14">
        <f t="shared" si="4"/>
        <v>0.54623306000000005</v>
      </c>
      <c r="O60" s="14">
        <f t="shared" si="5"/>
        <v>0.54623306000000005</v>
      </c>
    </row>
    <row r="61" spans="1:15" s="20" customFormat="1" ht="14.25" customHeight="1" x14ac:dyDescent="0.25">
      <c r="A61" s="10" t="s">
        <v>245</v>
      </c>
      <c r="B61" s="11" t="s">
        <v>246</v>
      </c>
      <c r="C61" s="12">
        <v>13000000</v>
      </c>
      <c r="D61" s="12">
        <v>5000000</v>
      </c>
      <c r="E61" s="12">
        <v>3500000</v>
      </c>
      <c r="F61" s="12">
        <v>14500000</v>
      </c>
      <c r="G61" s="12">
        <v>0</v>
      </c>
      <c r="H61" s="12">
        <v>14421872</v>
      </c>
      <c r="I61" s="12">
        <v>78128</v>
      </c>
      <c r="J61" s="12">
        <v>14421872</v>
      </c>
      <c r="K61" s="12">
        <v>14259148.99</v>
      </c>
      <c r="L61" s="12">
        <v>14259148.99</v>
      </c>
      <c r="M61" s="12">
        <v>14259148.99</v>
      </c>
      <c r="N61" s="14">
        <f t="shared" si="4"/>
        <v>0.99461186206896557</v>
      </c>
      <c r="O61" s="14">
        <f t="shared" si="5"/>
        <v>0.98338958551724143</v>
      </c>
    </row>
    <row r="62" spans="1:15" s="20" customFormat="1" ht="12.75" customHeight="1" x14ac:dyDescent="0.25">
      <c r="A62" s="10" t="s">
        <v>247</v>
      </c>
      <c r="B62" s="11" t="s">
        <v>248</v>
      </c>
      <c r="C62" s="12">
        <v>4641000000</v>
      </c>
      <c r="D62" s="12">
        <v>0</v>
      </c>
      <c r="E62" s="12">
        <v>833787720</v>
      </c>
      <c r="F62" s="12">
        <v>3807212280</v>
      </c>
      <c r="G62" s="12">
        <v>0</v>
      </c>
      <c r="H62" s="12">
        <v>3735996931</v>
      </c>
      <c r="I62" s="12">
        <v>71215349</v>
      </c>
      <c r="J62" s="12">
        <v>3735996931</v>
      </c>
      <c r="K62" s="12">
        <v>3723048137</v>
      </c>
      <c r="L62" s="12">
        <v>3723048137</v>
      </c>
      <c r="M62" s="12">
        <v>3723048137</v>
      </c>
      <c r="N62" s="14">
        <f t="shared" si="4"/>
        <v>0.98129462090304043</v>
      </c>
      <c r="O62" s="14">
        <f t="shared" si="5"/>
        <v>0.97789349875704856</v>
      </c>
    </row>
    <row r="63" spans="1:15" s="20" customFormat="1" ht="13.5" customHeight="1" x14ac:dyDescent="0.25">
      <c r="A63" s="10" t="s">
        <v>249</v>
      </c>
      <c r="B63" s="11" t="s">
        <v>250</v>
      </c>
      <c r="C63" s="12">
        <v>800000000</v>
      </c>
      <c r="D63" s="12">
        <v>209553720</v>
      </c>
      <c r="E63" s="12">
        <v>30000000</v>
      </c>
      <c r="F63" s="12">
        <v>979553720</v>
      </c>
      <c r="G63" s="12">
        <v>0</v>
      </c>
      <c r="H63" s="12">
        <v>922071767</v>
      </c>
      <c r="I63" s="12">
        <v>57481953</v>
      </c>
      <c r="J63" s="12">
        <v>879783767</v>
      </c>
      <c r="K63" s="12">
        <v>599660800</v>
      </c>
      <c r="L63" s="12">
        <v>599660800</v>
      </c>
      <c r="M63" s="12">
        <v>599660800</v>
      </c>
      <c r="N63" s="14">
        <f t="shared" si="4"/>
        <v>0.89814754314852685</v>
      </c>
      <c r="O63" s="14">
        <f t="shared" si="5"/>
        <v>0.6121775536720947</v>
      </c>
    </row>
    <row r="64" spans="1:15" s="20" customFormat="1" ht="22.5" x14ac:dyDescent="0.25">
      <c r="A64" s="10" t="s">
        <v>251</v>
      </c>
      <c r="B64" s="11" t="s">
        <v>252</v>
      </c>
      <c r="C64" s="12">
        <v>337000000</v>
      </c>
      <c r="D64" s="12">
        <v>322234000</v>
      </c>
      <c r="E64" s="12">
        <v>8000000</v>
      </c>
      <c r="F64" s="12">
        <v>651234000</v>
      </c>
      <c r="G64" s="12">
        <v>0</v>
      </c>
      <c r="H64" s="12">
        <v>595579512</v>
      </c>
      <c r="I64" s="12">
        <v>55654488</v>
      </c>
      <c r="J64" s="12">
        <v>588649979</v>
      </c>
      <c r="K64" s="12">
        <v>390631897.5</v>
      </c>
      <c r="L64" s="12">
        <v>390631897.5</v>
      </c>
      <c r="M64" s="12">
        <v>390631897.5</v>
      </c>
      <c r="N64" s="14">
        <f t="shared" si="4"/>
        <v>0.90389933418709711</v>
      </c>
      <c r="O64" s="14">
        <f t="shared" si="5"/>
        <v>0.59983338938077557</v>
      </c>
    </row>
    <row r="65" spans="1:18" s="20" customFormat="1" ht="22.5" x14ac:dyDescent="0.25">
      <c r="A65" s="10" t="s">
        <v>253</v>
      </c>
      <c r="B65" s="11" t="s">
        <v>254</v>
      </c>
      <c r="C65" s="12">
        <v>119000000</v>
      </c>
      <c r="D65" s="12">
        <v>50000000</v>
      </c>
      <c r="E65" s="12">
        <v>52700000</v>
      </c>
      <c r="F65" s="12">
        <v>116300000</v>
      </c>
      <c r="G65" s="12">
        <v>0</v>
      </c>
      <c r="H65" s="12">
        <v>110271457.2</v>
      </c>
      <c r="I65" s="12">
        <v>6028542.7999999998</v>
      </c>
      <c r="J65" s="12">
        <v>88821771.129999995</v>
      </c>
      <c r="K65" s="12">
        <v>79932471.129999995</v>
      </c>
      <c r="L65" s="12">
        <v>79932471.129999995</v>
      </c>
      <c r="M65" s="12">
        <v>79932471.129999995</v>
      </c>
      <c r="N65" s="14">
        <f t="shared" si="4"/>
        <v>0.76372976036113494</v>
      </c>
      <c r="O65" s="14">
        <f t="shared" si="5"/>
        <v>0.68729553852106617</v>
      </c>
    </row>
    <row r="66" spans="1:18" s="20" customFormat="1" ht="11.25" x14ac:dyDescent="0.25">
      <c r="A66" s="10" t="s">
        <v>255</v>
      </c>
      <c r="B66" s="11" t="s">
        <v>256</v>
      </c>
      <c r="C66" s="12">
        <v>682000000</v>
      </c>
      <c r="D66" s="12">
        <v>123000000</v>
      </c>
      <c r="E66" s="12">
        <v>239600000</v>
      </c>
      <c r="F66" s="12">
        <v>565400000</v>
      </c>
      <c r="G66" s="12">
        <v>0</v>
      </c>
      <c r="H66" s="12">
        <v>564250150.62</v>
      </c>
      <c r="I66" s="12">
        <v>1149849.3799999999</v>
      </c>
      <c r="J66" s="12">
        <v>564250150.62</v>
      </c>
      <c r="K66" s="12">
        <v>361591442.91000003</v>
      </c>
      <c r="L66" s="12">
        <v>361591442.91000003</v>
      </c>
      <c r="M66" s="12">
        <v>361591442.91000003</v>
      </c>
      <c r="N66" s="14">
        <f t="shared" si="4"/>
        <v>0.99796630813583309</v>
      </c>
      <c r="O66" s="14">
        <f t="shared" si="5"/>
        <v>0.63953208862752042</v>
      </c>
    </row>
    <row r="67" spans="1:18" s="20" customFormat="1" ht="22.5" x14ac:dyDescent="0.25">
      <c r="A67" s="10" t="s">
        <v>257</v>
      </c>
      <c r="B67" s="11" t="s">
        <v>258</v>
      </c>
      <c r="C67" s="12">
        <v>350000000</v>
      </c>
      <c r="D67" s="12">
        <v>375000000</v>
      </c>
      <c r="E67" s="12">
        <v>37300000</v>
      </c>
      <c r="F67" s="12">
        <v>687700000</v>
      </c>
      <c r="G67" s="12">
        <v>0</v>
      </c>
      <c r="H67" s="12">
        <v>626614819.70000005</v>
      </c>
      <c r="I67" s="12">
        <v>61085180.299999997</v>
      </c>
      <c r="J67" s="12">
        <v>590614819.70000005</v>
      </c>
      <c r="K67" s="12">
        <v>210006747.25999999</v>
      </c>
      <c r="L67" s="12">
        <v>210006747.25999999</v>
      </c>
      <c r="M67" s="12">
        <v>189382056.38</v>
      </c>
      <c r="N67" s="14">
        <f t="shared" si="4"/>
        <v>0.8588262610149775</v>
      </c>
      <c r="O67" s="14">
        <f t="shared" si="5"/>
        <v>0.30537552313508798</v>
      </c>
    </row>
    <row r="68" spans="1:18" s="20" customFormat="1" ht="33.75" x14ac:dyDescent="0.25">
      <c r="A68" s="10" t="s">
        <v>259</v>
      </c>
      <c r="B68" s="11" t="s">
        <v>260</v>
      </c>
      <c r="C68" s="12">
        <v>15000000</v>
      </c>
      <c r="D68" s="12">
        <v>9000000</v>
      </c>
      <c r="E68" s="12">
        <v>0</v>
      </c>
      <c r="F68" s="12">
        <v>24000000</v>
      </c>
      <c r="G68" s="12">
        <v>0</v>
      </c>
      <c r="H68" s="12">
        <v>22800000</v>
      </c>
      <c r="I68" s="12">
        <v>1200000</v>
      </c>
      <c r="J68" s="12">
        <v>22800000</v>
      </c>
      <c r="K68" s="12">
        <v>20145900</v>
      </c>
      <c r="L68" s="12">
        <v>20145900</v>
      </c>
      <c r="M68" s="12">
        <v>20145900</v>
      </c>
      <c r="N68" s="14">
        <f t="shared" si="4"/>
        <v>0.95</v>
      </c>
      <c r="O68" s="14">
        <f t="shared" si="5"/>
        <v>0.83941250000000001</v>
      </c>
    </row>
    <row r="69" spans="1:18" x14ac:dyDescent="0.25">
      <c r="A69" s="10" t="s">
        <v>261</v>
      </c>
      <c r="B69" s="11" t="s">
        <v>262</v>
      </c>
      <c r="C69" s="12">
        <v>0</v>
      </c>
      <c r="D69" s="12">
        <v>300000000</v>
      </c>
      <c r="E69" s="12">
        <v>0</v>
      </c>
      <c r="F69" s="12">
        <v>300000000</v>
      </c>
      <c r="G69" s="12">
        <v>0</v>
      </c>
      <c r="H69" s="12">
        <v>300000000</v>
      </c>
      <c r="I69" s="12">
        <v>0</v>
      </c>
      <c r="J69" s="12">
        <v>300000000</v>
      </c>
      <c r="K69" s="12">
        <v>0</v>
      </c>
      <c r="L69" s="12">
        <v>0</v>
      </c>
      <c r="M69" s="12">
        <v>0</v>
      </c>
      <c r="N69" s="14">
        <f t="shared" si="4"/>
        <v>1</v>
      </c>
      <c r="O69" s="14">
        <f t="shared" si="5"/>
        <v>0</v>
      </c>
    </row>
    <row r="70" spans="1:18" ht="22.5" x14ac:dyDescent="0.25">
      <c r="A70" s="10" t="s">
        <v>263</v>
      </c>
      <c r="B70" s="11" t="s">
        <v>264</v>
      </c>
      <c r="C70" s="12">
        <v>114000000</v>
      </c>
      <c r="D70" s="12">
        <v>0</v>
      </c>
      <c r="E70" s="12">
        <v>28414400</v>
      </c>
      <c r="F70" s="12">
        <v>85585600</v>
      </c>
      <c r="G70" s="12">
        <v>0</v>
      </c>
      <c r="H70" s="12">
        <v>65198435</v>
      </c>
      <c r="I70" s="12">
        <v>20387165</v>
      </c>
      <c r="J70" s="12">
        <v>65198435</v>
      </c>
      <c r="K70" s="12">
        <v>23122000</v>
      </c>
      <c r="L70" s="12">
        <v>23122000</v>
      </c>
      <c r="M70" s="12">
        <v>23122000</v>
      </c>
      <c r="N70" s="14">
        <f t="shared" si="4"/>
        <v>0.7617921122244864</v>
      </c>
      <c r="O70" s="14">
        <f t="shared" si="5"/>
        <v>0.27016227028845974</v>
      </c>
    </row>
    <row r="71" spans="1:18" ht="33.75" x14ac:dyDescent="0.25">
      <c r="A71" s="10" t="s">
        <v>265</v>
      </c>
      <c r="B71" s="11" t="s">
        <v>266</v>
      </c>
      <c r="C71" s="12">
        <v>20000000</v>
      </c>
      <c r="D71" s="12">
        <v>0</v>
      </c>
      <c r="E71" s="12">
        <v>0</v>
      </c>
      <c r="F71" s="12">
        <v>20000000</v>
      </c>
      <c r="G71" s="12">
        <v>0</v>
      </c>
      <c r="H71" s="12">
        <v>20000000</v>
      </c>
      <c r="I71" s="12">
        <v>0</v>
      </c>
      <c r="J71" s="12">
        <v>2284264</v>
      </c>
      <c r="K71" s="12">
        <v>2284264</v>
      </c>
      <c r="L71" s="12">
        <v>2284264</v>
      </c>
      <c r="M71" s="12">
        <v>2284264</v>
      </c>
      <c r="N71" s="14">
        <f t="shared" ref="N71:N109" si="32">+IF(F71=0,0,J71/F71)</f>
        <v>0.1142132</v>
      </c>
      <c r="O71" s="14">
        <f t="shared" ref="O71:O109" si="33">+IF(F71=0,0,K71/F71)</f>
        <v>0.1142132</v>
      </c>
    </row>
    <row r="72" spans="1:18" ht="22.5" x14ac:dyDescent="0.25">
      <c r="A72" s="10" t="s">
        <v>267</v>
      </c>
      <c r="B72" s="11" t="s">
        <v>268</v>
      </c>
      <c r="C72" s="12">
        <v>83000000</v>
      </c>
      <c r="D72" s="12">
        <v>504000000</v>
      </c>
      <c r="E72" s="12">
        <v>0</v>
      </c>
      <c r="F72" s="12">
        <v>587000000</v>
      </c>
      <c r="G72" s="12">
        <v>0</v>
      </c>
      <c r="H72" s="12">
        <v>586400000</v>
      </c>
      <c r="I72" s="12">
        <v>600000</v>
      </c>
      <c r="J72" s="12">
        <v>504000000</v>
      </c>
      <c r="K72" s="12">
        <v>247745007</v>
      </c>
      <c r="L72" s="12">
        <v>247745007</v>
      </c>
      <c r="M72" s="12">
        <v>213647583</v>
      </c>
      <c r="N72" s="14">
        <f t="shared" si="32"/>
        <v>0.858603066439523</v>
      </c>
      <c r="O72" s="14">
        <f t="shared" si="33"/>
        <v>0.42205282282793866</v>
      </c>
    </row>
    <row r="73" spans="1:18" x14ac:dyDescent="0.25">
      <c r="A73" s="10" t="s">
        <v>306</v>
      </c>
      <c r="B73" s="11" t="s">
        <v>307</v>
      </c>
      <c r="C73" s="12">
        <v>504000000</v>
      </c>
      <c r="D73" s="12">
        <v>0</v>
      </c>
      <c r="E73" s="12">
        <v>504000000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4">
        <f t="shared" si="32"/>
        <v>0</v>
      </c>
      <c r="O73" s="14">
        <f t="shared" si="33"/>
        <v>0</v>
      </c>
    </row>
    <row r="74" spans="1:18" x14ac:dyDescent="0.25">
      <c r="A74" s="10" t="s">
        <v>100</v>
      </c>
      <c r="B74" s="11" t="s">
        <v>101</v>
      </c>
      <c r="C74" s="12">
        <v>500000000</v>
      </c>
      <c r="D74" s="12">
        <v>0</v>
      </c>
      <c r="E74" s="12">
        <v>161889215</v>
      </c>
      <c r="F74" s="12">
        <v>338110785</v>
      </c>
      <c r="G74" s="12">
        <v>0</v>
      </c>
      <c r="H74" s="12">
        <v>338100000</v>
      </c>
      <c r="I74" s="12">
        <v>10785</v>
      </c>
      <c r="J74" s="12">
        <v>314917668</v>
      </c>
      <c r="K74" s="12">
        <v>304635263</v>
      </c>
      <c r="L74" s="12">
        <v>304635263</v>
      </c>
      <c r="M74" s="12">
        <v>303789155</v>
      </c>
      <c r="N74" s="14">
        <f t="shared" si="32"/>
        <v>0.93140379417355768</v>
      </c>
      <c r="O74" s="14">
        <f t="shared" si="33"/>
        <v>0.90099244541992352</v>
      </c>
    </row>
    <row r="75" spans="1:18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2"/>
        <v>0</v>
      </c>
      <c r="O75" s="14">
        <f t="shared" si="33"/>
        <v>0</v>
      </c>
    </row>
    <row r="76" spans="1:18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2"/>
        <v>0</v>
      </c>
      <c r="O76" s="14">
        <f t="shared" si="33"/>
        <v>0</v>
      </c>
    </row>
    <row r="77" spans="1:18" hidden="1" x14ac:dyDescent="0.25">
      <c r="A77" s="10"/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4">
        <f t="shared" si="32"/>
        <v>0</v>
      </c>
      <c r="O77" s="14">
        <f t="shared" si="33"/>
        <v>0</v>
      </c>
    </row>
    <row r="78" spans="1:18" s="3" customFormat="1" x14ac:dyDescent="0.25">
      <c r="A78" s="79" t="s">
        <v>24</v>
      </c>
      <c r="B78" s="79"/>
      <c r="C78" s="7">
        <f>SUM(C79:C82)</f>
        <v>4649070000</v>
      </c>
      <c r="D78" s="7">
        <f>SUM(D79:D82)</f>
        <v>0</v>
      </c>
      <c r="E78" s="7">
        <f t="shared" ref="E78" si="34">SUM(E79:E82)</f>
        <v>0</v>
      </c>
      <c r="F78" s="7">
        <f>SUM(F79:F82)</f>
        <v>4649070000.0000095</v>
      </c>
      <c r="G78" s="7">
        <f t="shared" ref="G78:M78" si="35">SUM(G79:G82)</f>
        <v>3783070000.00001</v>
      </c>
      <c r="H78" s="7">
        <f t="shared" si="35"/>
        <v>108000000</v>
      </c>
      <c r="I78" s="7">
        <f t="shared" si="35"/>
        <v>758000000</v>
      </c>
      <c r="J78" s="7">
        <f t="shared" si="35"/>
        <v>48282673</v>
      </c>
      <c r="K78" s="7">
        <f t="shared" si="35"/>
        <v>48282673</v>
      </c>
      <c r="L78" s="7">
        <f t="shared" si="35"/>
        <v>48282673</v>
      </c>
      <c r="M78" s="7">
        <f t="shared" si="35"/>
        <v>48282673</v>
      </c>
      <c r="N78" s="8">
        <f t="shared" si="32"/>
        <v>1.038544762715982E-2</v>
      </c>
      <c r="O78" s="9">
        <f t="shared" si="33"/>
        <v>1.038544762715982E-2</v>
      </c>
      <c r="P78" s="20"/>
      <c r="Q78" s="20"/>
      <c r="R78" s="20"/>
    </row>
    <row r="79" spans="1:18" x14ac:dyDescent="0.25">
      <c r="A79" s="22" t="s">
        <v>102</v>
      </c>
      <c r="B79" s="23" t="s">
        <v>104</v>
      </c>
      <c r="C79" s="29">
        <v>3783070000</v>
      </c>
      <c r="D79" s="29">
        <v>0</v>
      </c>
      <c r="E79" s="29">
        <v>0</v>
      </c>
      <c r="F79" s="30">
        <v>3783070000.00001</v>
      </c>
      <c r="G79" s="29">
        <v>3783070000.00001</v>
      </c>
      <c r="H79" s="29">
        <v>0</v>
      </c>
      <c r="I79" s="30">
        <v>0</v>
      </c>
      <c r="J79" s="29">
        <v>0</v>
      </c>
      <c r="K79" s="29">
        <v>0</v>
      </c>
      <c r="L79" s="29">
        <v>0</v>
      </c>
      <c r="M79" s="29">
        <v>0</v>
      </c>
      <c r="N79" s="31">
        <f t="shared" si="32"/>
        <v>0</v>
      </c>
      <c r="O79" s="31">
        <f t="shared" si="33"/>
        <v>0</v>
      </c>
    </row>
    <row r="80" spans="1:18" x14ac:dyDescent="0.25">
      <c r="A80" s="10" t="s">
        <v>118</v>
      </c>
      <c r="B80" s="11" t="s">
        <v>120</v>
      </c>
      <c r="C80" s="12">
        <v>78000000</v>
      </c>
      <c r="D80" s="12">
        <v>0</v>
      </c>
      <c r="E80" s="12">
        <v>0</v>
      </c>
      <c r="F80" s="12">
        <v>78000000</v>
      </c>
      <c r="G80" s="12">
        <v>0</v>
      </c>
      <c r="H80" s="12">
        <v>78000000</v>
      </c>
      <c r="I80" s="12">
        <v>0</v>
      </c>
      <c r="J80" s="12">
        <v>47784388</v>
      </c>
      <c r="K80" s="12">
        <v>47784388</v>
      </c>
      <c r="L80" s="12">
        <v>47784388</v>
      </c>
      <c r="M80" s="12">
        <v>47784388</v>
      </c>
      <c r="N80" s="14">
        <f t="shared" si="32"/>
        <v>0.61262035897435896</v>
      </c>
      <c r="O80" s="14">
        <f t="shared" si="33"/>
        <v>0.61262035897435896</v>
      </c>
    </row>
    <row r="81" spans="1:18" ht="22.5" x14ac:dyDescent="0.25">
      <c r="A81" s="10" t="s">
        <v>119</v>
      </c>
      <c r="B81" s="11" t="s">
        <v>121</v>
      </c>
      <c r="C81" s="12">
        <v>30000000</v>
      </c>
      <c r="D81" s="12">
        <v>0</v>
      </c>
      <c r="E81" s="12">
        <v>0</v>
      </c>
      <c r="F81" s="12">
        <v>30000000</v>
      </c>
      <c r="G81" s="12">
        <v>0</v>
      </c>
      <c r="H81" s="12">
        <v>30000000</v>
      </c>
      <c r="I81" s="12">
        <v>0</v>
      </c>
      <c r="J81" s="12">
        <v>498285</v>
      </c>
      <c r="K81" s="12">
        <v>498285</v>
      </c>
      <c r="L81" s="12">
        <v>498285</v>
      </c>
      <c r="M81" s="12">
        <v>498285</v>
      </c>
      <c r="N81" s="14">
        <f t="shared" si="32"/>
        <v>1.6609499999999999E-2</v>
      </c>
      <c r="O81" s="14">
        <f t="shared" si="33"/>
        <v>1.6609499999999999E-2</v>
      </c>
    </row>
    <row r="82" spans="1:18" x14ac:dyDescent="0.25">
      <c r="A82" s="10" t="s">
        <v>103</v>
      </c>
      <c r="B82" s="11" t="s">
        <v>105</v>
      </c>
      <c r="C82" s="12">
        <v>758000000</v>
      </c>
      <c r="D82" s="12">
        <v>0</v>
      </c>
      <c r="E82" s="12">
        <v>0</v>
      </c>
      <c r="F82" s="13">
        <v>758000000</v>
      </c>
      <c r="G82" s="12">
        <v>0</v>
      </c>
      <c r="H82" s="12">
        <v>0</v>
      </c>
      <c r="I82" s="13">
        <v>758000000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32"/>
        <v>0</v>
      </c>
      <c r="O82" s="14">
        <f t="shared" si="33"/>
        <v>0</v>
      </c>
    </row>
    <row r="83" spans="1:18" s="3" customFormat="1" x14ac:dyDescent="0.25">
      <c r="A83" s="79" t="s">
        <v>25</v>
      </c>
      <c r="B83" s="79"/>
      <c r="C83" s="7">
        <f>+C84+C88</f>
        <v>80000000</v>
      </c>
      <c r="D83" s="7">
        <f t="shared" ref="D83:M83" si="36">+D84+D88</f>
        <v>61889215</v>
      </c>
      <c r="E83" s="7">
        <f t="shared" si="36"/>
        <v>0</v>
      </c>
      <c r="F83" s="7">
        <f t="shared" si="36"/>
        <v>141889215</v>
      </c>
      <c r="G83" s="7">
        <f t="shared" si="36"/>
        <v>0</v>
      </c>
      <c r="H83" s="7">
        <f t="shared" si="36"/>
        <v>134228215</v>
      </c>
      <c r="I83" s="7">
        <f t="shared" si="36"/>
        <v>7661000</v>
      </c>
      <c r="J83" s="7">
        <f t="shared" si="36"/>
        <v>134228215</v>
      </c>
      <c r="K83" s="7">
        <f t="shared" si="36"/>
        <v>134228215</v>
      </c>
      <c r="L83" s="7">
        <f t="shared" si="36"/>
        <v>134228215</v>
      </c>
      <c r="M83" s="7">
        <f t="shared" si="36"/>
        <v>134228215</v>
      </c>
      <c r="N83" s="8">
        <f t="shared" si="32"/>
        <v>0.94600717186292138</v>
      </c>
      <c r="O83" s="9">
        <f t="shared" si="33"/>
        <v>0.94600717186292138</v>
      </c>
      <c r="P83" s="20"/>
      <c r="Q83" s="20"/>
      <c r="R83" s="20"/>
    </row>
    <row r="84" spans="1:18" s="20" customFormat="1" ht="11.25" x14ac:dyDescent="0.25">
      <c r="A84" s="15" t="s">
        <v>106</v>
      </c>
      <c r="B84" s="16" t="s">
        <v>107</v>
      </c>
      <c r="C84" s="17">
        <f>+C85</f>
        <v>20000000</v>
      </c>
      <c r="D84" s="17">
        <f t="shared" ref="D84:E84" si="37">+D85</f>
        <v>0</v>
      </c>
      <c r="E84" s="17">
        <f t="shared" si="37"/>
        <v>0</v>
      </c>
      <c r="F84" s="18">
        <f t="shared" ref="F84:F85" si="38">+C84+D84-E84</f>
        <v>20000000</v>
      </c>
      <c r="G84" s="17">
        <f t="shared" ref="G84:H84" si="39">+G85</f>
        <v>0</v>
      </c>
      <c r="H84" s="17">
        <f t="shared" si="39"/>
        <v>12339000</v>
      </c>
      <c r="I84" s="18">
        <f t="shared" ref="I84:I85" si="40">+F84-G84-H84</f>
        <v>7661000</v>
      </c>
      <c r="J84" s="17">
        <f t="shared" ref="J84:M84" si="41">+J85</f>
        <v>12339000</v>
      </c>
      <c r="K84" s="17">
        <f t="shared" si="41"/>
        <v>12339000</v>
      </c>
      <c r="L84" s="17">
        <f t="shared" si="41"/>
        <v>12339000</v>
      </c>
      <c r="M84" s="17">
        <f t="shared" si="41"/>
        <v>12339000</v>
      </c>
      <c r="N84" s="19">
        <f t="shared" si="32"/>
        <v>0.61695</v>
      </c>
      <c r="O84" s="19">
        <f t="shared" si="33"/>
        <v>0.61695</v>
      </c>
    </row>
    <row r="85" spans="1:18" s="20" customFormat="1" ht="11.25" x14ac:dyDescent="0.25">
      <c r="A85" s="15" t="s">
        <v>108</v>
      </c>
      <c r="B85" s="16" t="s">
        <v>109</v>
      </c>
      <c r="C85" s="17">
        <f>SUM(C86:C87)</f>
        <v>20000000</v>
      </c>
      <c r="D85" s="17">
        <f t="shared" ref="D85:E85" si="42">SUM(D86:D87)</f>
        <v>0</v>
      </c>
      <c r="E85" s="17">
        <f t="shared" si="42"/>
        <v>0</v>
      </c>
      <c r="F85" s="18">
        <f t="shared" si="38"/>
        <v>20000000</v>
      </c>
      <c r="G85" s="17">
        <f t="shared" ref="G85:H85" si="43">SUM(G86:G87)</f>
        <v>0</v>
      </c>
      <c r="H85" s="17">
        <f t="shared" si="43"/>
        <v>12339000</v>
      </c>
      <c r="I85" s="18">
        <f t="shared" si="40"/>
        <v>7661000</v>
      </c>
      <c r="J85" s="17">
        <f t="shared" ref="J85:M85" si="44">SUM(J86:J87)</f>
        <v>12339000</v>
      </c>
      <c r="K85" s="17">
        <f t="shared" si="44"/>
        <v>12339000</v>
      </c>
      <c r="L85" s="17">
        <f t="shared" si="44"/>
        <v>12339000</v>
      </c>
      <c r="M85" s="17">
        <f t="shared" si="44"/>
        <v>12339000</v>
      </c>
      <c r="N85" s="19">
        <f t="shared" si="32"/>
        <v>0.61695</v>
      </c>
      <c r="O85" s="19">
        <f t="shared" si="33"/>
        <v>0.61695</v>
      </c>
    </row>
    <row r="86" spans="1:18" s="20" customFormat="1" ht="11.25" x14ac:dyDescent="0.25">
      <c r="A86" s="10" t="s">
        <v>110</v>
      </c>
      <c r="B86" s="11" t="s">
        <v>112</v>
      </c>
      <c r="C86" s="12">
        <v>15000000</v>
      </c>
      <c r="D86" s="12">
        <v>0</v>
      </c>
      <c r="E86" s="12">
        <v>0</v>
      </c>
      <c r="F86" s="12">
        <v>15000000</v>
      </c>
      <c r="G86" s="12">
        <v>0</v>
      </c>
      <c r="H86" s="12">
        <v>11973000</v>
      </c>
      <c r="I86" s="12">
        <v>3027000</v>
      </c>
      <c r="J86" s="12">
        <v>11973000</v>
      </c>
      <c r="K86" s="12">
        <v>11973000</v>
      </c>
      <c r="L86" s="12">
        <v>11973000</v>
      </c>
      <c r="M86" s="12">
        <v>11973000</v>
      </c>
      <c r="N86" s="14">
        <f t="shared" si="32"/>
        <v>0.79820000000000002</v>
      </c>
      <c r="O86" s="14">
        <f t="shared" si="33"/>
        <v>0.79820000000000002</v>
      </c>
    </row>
    <row r="87" spans="1:18" s="20" customFormat="1" ht="11.25" x14ac:dyDescent="0.25">
      <c r="A87" s="10" t="s">
        <v>111</v>
      </c>
      <c r="B87" s="11" t="s">
        <v>113</v>
      </c>
      <c r="C87" s="12">
        <v>5000000</v>
      </c>
      <c r="D87" s="12">
        <v>0</v>
      </c>
      <c r="E87" s="12">
        <v>0</v>
      </c>
      <c r="F87" s="12">
        <v>5000000</v>
      </c>
      <c r="G87" s="12">
        <v>0</v>
      </c>
      <c r="H87" s="12">
        <v>366000</v>
      </c>
      <c r="I87" s="12">
        <v>4634000</v>
      </c>
      <c r="J87" s="12">
        <v>366000</v>
      </c>
      <c r="K87" s="12">
        <v>366000</v>
      </c>
      <c r="L87" s="12">
        <v>366000</v>
      </c>
      <c r="M87" s="12">
        <v>366000</v>
      </c>
      <c r="N87" s="14">
        <f t="shared" si="32"/>
        <v>7.3200000000000001E-2</v>
      </c>
      <c r="O87" s="14">
        <f t="shared" si="33"/>
        <v>7.3200000000000001E-2</v>
      </c>
    </row>
    <row r="88" spans="1:18" s="20" customFormat="1" ht="11.25" x14ac:dyDescent="0.25">
      <c r="A88" s="15" t="s">
        <v>114</v>
      </c>
      <c r="B88" s="21" t="s">
        <v>115</v>
      </c>
      <c r="C88" s="32">
        <v>60000000</v>
      </c>
      <c r="D88" s="32">
        <v>61889215</v>
      </c>
      <c r="E88" s="32">
        <v>0</v>
      </c>
      <c r="F88" s="33">
        <v>121889215</v>
      </c>
      <c r="G88" s="17">
        <v>0</v>
      </c>
      <c r="H88" s="33">
        <v>121889215</v>
      </c>
      <c r="I88" s="18">
        <v>0</v>
      </c>
      <c r="J88" s="33">
        <v>121889215</v>
      </c>
      <c r="K88" s="33">
        <v>121889215</v>
      </c>
      <c r="L88" s="33">
        <v>121889215</v>
      </c>
      <c r="M88" s="33">
        <v>121889215</v>
      </c>
      <c r="N88" s="19">
        <f t="shared" si="32"/>
        <v>1</v>
      </c>
      <c r="O88" s="19">
        <f t="shared" si="33"/>
        <v>1</v>
      </c>
    </row>
    <row r="89" spans="1:18" s="20" customFormat="1" ht="12.75" x14ac:dyDescent="0.25">
      <c r="A89" s="80" t="s">
        <v>21</v>
      </c>
      <c r="B89" s="80"/>
      <c r="C89" s="7">
        <f t="shared" ref="C89:M89" si="45">+C90+C92+C96+C99+C104+C107</f>
        <v>21283374779</v>
      </c>
      <c r="D89" s="7">
        <f t="shared" si="45"/>
        <v>234745370</v>
      </c>
      <c r="E89" s="7">
        <f t="shared" si="45"/>
        <v>234745370</v>
      </c>
      <c r="F89" s="7">
        <f t="shared" si="45"/>
        <v>21283374779</v>
      </c>
      <c r="G89" s="7">
        <f t="shared" si="45"/>
        <v>0</v>
      </c>
      <c r="H89" s="7">
        <f t="shared" si="45"/>
        <v>16863869303.200001</v>
      </c>
      <c r="I89" s="7">
        <f t="shared" si="45"/>
        <v>4419505475.8000002</v>
      </c>
      <c r="J89" s="7">
        <f t="shared" si="45"/>
        <v>16120416182.719999</v>
      </c>
      <c r="K89" s="7">
        <f t="shared" si="45"/>
        <v>8653777956.6599998</v>
      </c>
      <c r="L89" s="7">
        <f t="shared" si="45"/>
        <v>8653777956.6599998</v>
      </c>
      <c r="M89" s="7">
        <f t="shared" si="45"/>
        <v>8552210765.6599998</v>
      </c>
      <c r="N89" s="8">
        <f t="shared" si="32"/>
        <v>0.75741823606967551</v>
      </c>
      <c r="O89" s="9">
        <f t="shared" si="33"/>
        <v>0.4065980158935395</v>
      </c>
    </row>
    <row r="90" spans="1:18" s="20" customFormat="1" ht="22.5" x14ac:dyDescent="0.25">
      <c r="A90" s="15" t="s">
        <v>26</v>
      </c>
      <c r="B90" s="16" t="s">
        <v>32</v>
      </c>
      <c r="C90" s="17">
        <f>+C91</f>
        <v>530450000</v>
      </c>
      <c r="D90" s="17">
        <f t="shared" ref="D90:M90" si="46">+D91</f>
        <v>0</v>
      </c>
      <c r="E90" s="17">
        <f t="shared" si="46"/>
        <v>0</v>
      </c>
      <c r="F90" s="17">
        <f t="shared" si="46"/>
        <v>530450000</v>
      </c>
      <c r="G90" s="17">
        <f t="shared" si="46"/>
        <v>0</v>
      </c>
      <c r="H90" s="17">
        <f t="shared" si="46"/>
        <v>515180720</v>
      </c>
      <c r="I90" s="17">
        <f t="shared" si="46"/>
        <v>15269280</v>
      </c>
      <c r="J90" s="17">
        <f t="shared" si="46"/>
        <v>515180720</v>
      </c>
      <c r="K90" s="17">
        <f t="shared" si="46"/>
        <v>0</v>
      </c>
      <c r="L90" s="17">
        <f t="shared" si="46"/>
        <v>0</v>
      </c>
      <c r="M90" s="17">
        <f t="shared" si="46"/>
        <v>0</v>
      </c>
      <c r="N90" s="19">
        <f t="shared" si="32"/>
        <v>0.97121447827316432</v>
      </c>
      <c r="O90" s="19">
        <f t="shared" si="33"/>
        <v>0</v>
      </c>
    </row>
    <row r="91" spans="1:18" s="20" customFormat="1" ht="22.5" x14ac:dyDescent="0.25">
      <c r="A91" s="24" t="s">
        <v>308</v>
      </c>
      <c r="B91" s="11" t="s">
        <v>133</v>
      </c>
      <c r="C91" s="12">
        <v>530450000</v>
      </c>
      <c r="D91" s="12">
        <v>0</v>
      </c>
      <c r="E91" s="12">
        <v>0</v>
      </c>
      <c r="F91" s="12">
        <v>530450000</v>
      </c>
      <c r="G91" s="12">
        <v>0</v>
      </c>
      <c r="H91" s="12">
        <v>515180720</v>
      </c>
      <c r="I91" s="12">
        <v>15269280</v>
      </c>
      <c r="J91" s="12">
        <v>515180720</v>
      </c>
      <c r="K91" s="12">
        <v>0</v>
      </c>
      <c r="L91" s="12">
        <v>0</v>
      </c>
      <c r="M91" s="12">
        <v>0</v>
      </c>
      <c r="N91" s="14">
        <f t="shared" si="32"/>
        <v>0.97121447827316432</v>
      </c>
      <c r="O91" s="14">
        <f t="shared" si="33"/>
        <v>0</v>
      </c>
    </row>
    <row r="92" spans="1:18" s="20" customFormat="1" ht="33.75" x14ac:dyDescent="0.25">
      <c r="A92" s="25" t="s">
        <v>27</v>
      </c>
      <c r="B92" s="16" t="s">
        <v>33</v>
      </c>
      <c r="C92" s="17">
        <f>SUM(C93:C95)</f>
        <v>232000000</v>
      </c>
      <c r="D92" s="17">
        <f t="shared" ref="D92:M92" si="47">SUM(D93:D95)</f>
        <v>0</v>
      </c>
      <c r="E92" s="17">
        <f t="shared" si="47"/>
        <v>0</v>
      </c>
      <c r="F92" s="17">
        <f t="shared" si="47"/>
        <v>232000000</v>
      </c>
      <c r="G92" s="17">
        <f t="shared" si="47"/>
        <v>0</v>
      </c>
      <c r="H92" s="17">
        <f t="shared" si="47"/>
        <v>216653388.43000001</v>
      </c>
      <c r="I92" s="17">
        <f t="shared" si="47"/>
        <v>15346611.57</v>
      </c>
      <c r="J92" s="17">
        <f t="shared" si="47"/>
        <v>174665388.43000001</v>
      </c>
      <c r="K92" s="17">
        <f t="shared" si="47"/>
        <v>21270234</v>
      </c>
      <c r="L92" s="17">
        <f t="shared" si="47"/>
        <v>21270234</v>
      </c>
      <c r="M92" s="17">
        <f t="shared" si="47"/>
        <v>21270234</v>
      </c>
      <c r="N92" s="19">
        <f t="shared" si="32"/>
        <v>0.75286805357758624</v>
      </c>
      <c r="O92" s="19">
        <f t="shared" si="33"/>
        <v>9.1682043103448282E-2</v>
      </c>
    </row>
    <row r="93" spans="1:18" s="20" customFormat="1" ht="22.5" x14ac:dyDescent="0.25">
      <c r="A93" s="24" t="s">
        <v>130</v>
      </c>
      <c r="B93" s="11" t="s">
        <v>132</v>
      </c>
      <c r="C93" s="12">
        <v>232000000</v>
      </c>
      <c r="D93" s="12">
        <v>0</v>
      </c>
      <c r="E93" s="12">
        <v>0</v>
      </c>
      <c r="F93" s="12">
        <v>232000000</v>
      </c>
      <c r="G93" s="12">
        <v>0</v>
      </c>
      <c r="H93" s="12">
        <v>216653388.43000001</v>
      </c>
      <c r="I93" s="12">
        <v>15346611.57</v>
      </c>
      <c r="J93" s="12">
        <v>174665388.43000001</v>
      </c>
      <c r="K93" s="12">
        <v>21270234</v>
      </c>
      <c r="L93" s="12">
        <v>21270234</v>
      </c>
      <c r="M93" s="12">
        <v>21270234</v>
      </c>
      <c r="N93" s="14">
        <f t="shared" si="32"/>
        <v>0.75286805357758624</v>
      </c>
      <c r="O93" s="14">
        <f t="shared" si="33"/>
        <v>9.1682043103448282E-2</v>
      </c>
    </row>
    <row r="94" spans="1:18" s="20" customFormat="1" ht="22.5" hidden="1" x14ac:dyDescent="0.25">
      <c r="A94" s="24" t="s">
        <v>131</v>
      </c>
      <c r="B94" s="11" t="s">
        <v>133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4">
        <f t="shared" si="32"/>
        <v>0</v>
      </c>
      <c r="O94" s="14">
        <f t="shared" si="33"/>
        <v>0</v>
      </c>
    </row>
    <row r="95" spans="1:18" s="20" customFormat="1" ht="11.25" hidden="1" x14ac:dyDescent="0.25">
      <c r="A95" s="24"/>
      <c r="B95" s="11"/>
      <c r="C95" s="12"/>
      <c r="D95" s="12"/>
      <c r="E95" s="12"/>
      <c r="F95" s="30"/>
      <c r="G95" s="12"/>
      <c r="H95" s="12"/>
      <c r="I95" s="13"/>
      <c r="J95" s="12"/>
      <c r="K95" s="12"/>
      <c r="L95" s="12"/>
      <c r="M95" s="12"/>
      <c r="N95" s="14">
        <f t="shared" si="32"/>
        <v>0</v>
      </c>
      <c r="O95" s="14">
        <f t="shared" si="33"/>
        <v>0</v>
      </c>
    </row>
    <row r="96" spans="1:18" s="20" customFormat="1" ht="56.25" x14ac:dyDescent="0.25">
      <c r="A96" s="25" t="s">
        <v>28</v>
      </c>
      <c r="B96" s="16" t="s">
        <v>34</v>
      </c>
      <c r="C96" s="17">
        <f>SUM(C97:C98)</f>
        <v>3068510562</v>
      </c>
      <c r="D96" s="17">
        <f t="shared" ref="D96:M96" si="48">SUM(D97:D98)</f>
        <v>0</v>
      </c>
      <c r="E96" s="17">
        <f t="shared" si="48"/>
        <v>0</v>
      </c>
      <c r="F96" s="17">
        <f t="shared" si="48"/>
        <v>3068510562</v>
      </c>
      <c r="G96" s="17">
        <f t="shared" si="48"/>
        <v>0</v>
      </c>
      <c r="H96" s="17">
        <f t="shared" si="48"/>
        <v>2853843582.4000001</v>
      </c>
      <c r="I96" s="17">
        <f t="shared" si="48"/>
        <v>214666979.59999999</v>
      </c>
      <c r="J96" s="17">
        <f t="shared" si="48"/>
        <v>2629127475.4000001</v>
      </c>
      <c r="K96" s="17">
        <f t="shared" si="48"/>
        <v>1175868024.71</v>
      </c>
      <c r="L96" s="17">
        <f t="shared" si="48"/>
        <v>1175868024.71</v>
      </c>
      <c r="M96" s="17">
        <f t="shared" si="48"/>
        <v>1175868024.71</v>
      </c>
      <c r="N96" s="19">
        <f t="shared" si="32"/>
        <v>0.85680900302535767</v>
      </c>
      <c r="O96" s="19">
        <f t="shared" si="33"/>
        <v>0.38320481580600796</v>
      </c>
    </row>
    <row r="97" spans="1:15" s="20" customFormat="1" ht="22.5" x14ac:dyDescent="0.25">
      <c r="A97" s="24" t="s">
        <v>135</v>
      </c>
      <c r="B97" s="11" t="s">
        <v>134</v>
      </c>
      <c r="C97" s="12">
        <v>1775330624</v>
      </c>
      <c r="D97" s="12">
        <v>0</v>
      </c>
      <c r="E97" s="12">
        <v>0</v>
      </c>
      <c r="F97" s="12">
        <v>1775330624</v>
      </c>
      <c r="G97" s="12">
        <v>0</v>
      </c>
      <c r="H97" s="12">
        <v>1743167400.4000001</v>
      </c>
      <c r="I97" s="12">
        <v>32163223.600000001</v>
      </c>
      <c r="J97" s="12">
        <v>1518451293.4000001</v>
      </c>
      <c r="K97" s="12">
        <v>937586836.71000004</v>
      </c>
      <c r="L97" s="12">
        <v>937586836.71000004</v>
      </c>
      <c r="M97" s="12">
        <v>937586836.71000004</v>
      </c>
      <c r="N97" s="14">
        <f t="shared" si="32"/>
        <v>0.8553062020519735</v>
      </c>
      <c r="O97" s="14">
        <f t="shared" si="33"/>
        <v>0.52811956490533674</v>
      </c>
    </row>
    <row r="98" spans="1:15" s="20" customFormat="1" ht="22.5" x14ac:dyDescent="0.25">
      <c r="A98" s="24" t="s">
        <v>136</v>
      </c>
      <c r="B98" s="11" t="s">
        <v>137</v>
      </c>
      <c r="C98" s="12">
        <v>1293179938</v>
      </c>
      <c r="D98" s="12">
        <v>0</v>
      </c>
      <c r="E98" s="12">
        <v>0</v>
      </c>
      <c r="F98" s="12">
        <v>1293179938</v>
      </c>
      <c r="G98" s="12">
        <v>0</v>
      </c>
      <c r="H98" s="12">
        <v>1110676182</v>
      </c>
      <c r="I98" s="12">
        <v>182503756</v>
      </c>
      <c r="J98" s="12">
        <v>1110676182</v>
      </c>
      <c r="K98" s="12">
        <v>238281188</v>
      </c>
      <c r="L98" s="12">
        <v>238281188</v>
      </c>
      <c r="M98" s="12">
        <v>238281188</v>
      </c>
      <c r="N98" s="14">
        <f t="shared" si="32"/>
        <v>0.85887211003114095</v>
      </c>
      <c r="O98" s="14">
        <f t="shared" si="33"/>
        <v>0.18425988603606067</v>
      </c>
    </row>
    <row r="99" spans="1:15" s="20" customFormat="1" ht="45" x14ac:dyDescent="0.25">
      <c r="A99" s="25" t="s">
        <v>29</v>
      </c>
      <c r="B99" s="16" t="s">
        <v>35</v>
      </c>
      <c r="C99" s="17">
        <f>SUM(C100:C103)</f>
        <v>15789028074</v>
      </c>
      <c r="D99" s="17">
        <f t="shared" ref="D99:M99" si="49">SUM(D100:D103)</f>
        <v>234745370</v>
      </c>
      <c r="E99" s="17">
        <f t="shared" si="49"/>
        <v>234745370</v>
      </c>
      <c r="F99" s="17">
        <f t="shared" si="49"/>
        <v>15789028074</v>
      </c>
      <c r="G99" s="17">
        <f t="shared" si="49"/>
        <v>0</v>
      </c>
      <c r="H99" s="17">
        <f t="shared" si="49"/>
        <v>11643360451</v>
      </c>
      <c r="I99" s="17">
        <f t="shared" si="49"/>
        <v>4145667623</v>
      </c>
      <c r="J99" s="17">
        <f t="shared" si="49"/>
        <v>11197033126</v>
      </c>
      <c r="K99" s="17">
        <f t="shared" si="49"/>
        <v>6527711889</v>
      </c>
      <c r="L99" s="17">
        <f t="shared" si="49"/>
        <v>6527711889</v>
      </c>
      <c r="M99" s="17">
        <f t="shared" si="49"/>
        <v>6521062278</v>
      </c>
      <c r="N99" s="19">
        <f t="shared" si="32"/>
        <v>0.70916544536634918</v>
      </c>
      <c r="O99" s="19">
        <f t="shared" si="33"/>
        <v>0.41343342087973539</v>
      </c>
    </row>
    <row r="100" spans="1:15" s="20" customFormat="1" ht="22.5" x14ac:dyDescent="0.25">
      <c r="A100" s="24" t="s">
        <v>122</v>
      </c>
      <c r="B100" s="11" t="s">
        <v>126</v>
      </c>
      <c r="C100" s="12">
        <v>12939917086</v>
      </c>
      <c r="D100" s="12">
        <v>58107168</v>
      </c>
      <c r="E100" s="12">
        <v>0</v>
      </c>
      <c r="F100" s="12">
        <v>12998024254</v>
      </c>
      <c r="G100" s="12">
        <v>0</v>
      </c>
      <c r="H100" s="12">
        <v>9009861005</v>
      </c>
      <c r="I100" s="12">
        <v>3988163249</v>
      </c>
      <c r="J100" s="12">
        <v>8628270510</v>
      </c>
      <c r="K100" s="12">
        <v>5005644317</v>
      </c>
      <c r="L100" s="12">
        <v>5005644317</v>
      </c>
      <c r="M100" s="12">
        <v>4999691291</v>
      </c>
      <c r="N100" s="14">
        <f t="shared" si="32"/>
        <v>0.66381400291238446</v>
      </c>
      <c r="O100" s="14">
        <f t="shared" si="33"/>
        <v>0.38510809175168048</v>
      </c>
    </row>
    <row r="101" spans="1:15" s="20" customFormat="1" ht="22.5" x14ac:dyDescent="0.25">
      <c r="A101" s="24" t="s">
        <v>123</v>
      </c>
      <c r="B101" s="11" t="s">
        <v>127</v>
      </c>
      <c r="C101" s="12">
        <v>917280120</v>
      </c>
      <c r="D101" s="12">
        <v>0</v>
      </c>
      <c r="E101" s="12">
        <v>0</v>
      </c>
      <c r="F101" s="12">
        <v>917280120</v>
      </c>
      <c r="G101" s="12">
        <v>0</v>
      </c>
      <c r="H101" s="12">
        <v>846119113</v>
      </c>
      <c r="I101" s="12">
        <v>71161007</v>
      </c>
      <c r="J101" s="12">
        <v>786666289</v>
      </c>
      <c r="K101" s="12">
        <v>555312737</v>
      </c>
      <c r="L101" s="12">
        <v>555312737</v>
      </c>
      <c r="M101" s="12">
        <v>554616152</v>
      </c>
      <c r="N101" s="14">
        <f t="shared" si="32"/>
        <v>0.85760747654707703</v>
      </c>
      <c r="O101" s="14">
        <f t="shared" si="33"/>
        <v>0.60539057251126294</v>
      </c>
    </row>
    <row r="102" spans="1:15" s="20" customFormat="1" ht="33.75" x14ac:dyDescent="0.25">
      <c r="A102" s="24" t="s">
        <v>124</v>
      </c>
      <c r="B102" s="11" t="s">
        <v>128</v>
      </c>
      <c r="C102" s="12">
        <v>213474298</v>
      </c>
      <c r="D102" s="12">
        <v>176638202</v>
      </c>
      <c r="E102" s="12">
        <v>0</v>
      </c>
      <c r="F102" s="12">
        <v>390112500</v>
      </c>
      <c r="G102" s="12">
        <v>0</v>
      </c>
      <c r="H102" s="12">
        <v>382731000</v>
      </c>
      <c r="I102" s="12">
        <v>7381500</v>
      </c>
      <c r="J102" s="12">
        <v>382731000</v>
      </c>
      <c r="K102" s="12">
        <v>186046000</v>
      </c>
      <c r="L102" s="12">
        <v>186046000</v>
      </c>
      <c r="M102" s="12">
        <v>186046000</v>
      </c>
      <c r="N102" s="14">
        <f t="shared" si="32"/>
        <v>0.98107853503796982</v>
      </c>
      <c r="O102" s="14">
        <f t="shared" si="33"/>
        <v>0.47690345733602485</v>
      </c>
    </row>
    <row r="103" spans="1:15" s="20" customFormat="1" ht="22.5" x14ac:dyDescent="0.25">
      <c r="A103" s="24" t="s">
        <v>125</v>
      </c>
      <c r="B103" s="11" t="s">
        <v>129</v>
      </c>
      <c r="C103" s="12">
        <v>1718356570</v>
      </c>
      <c r="D103" s="12">
        <v>0</v>
      </c>
      <c r="E103" s="12">
        <v>234745370</v>
      </c>
      <c r="F103" s="12">
        <v>1483611200</v>
      </c>
      <c r="G103" s="12">
        <v>0</v>
      </c>
      <c r="H103" s="12">
        <v>1404649333</v>
      </c>
      <c r="I103" s="12">
        <v>78961867</v>
      </c>
      <c r="J103" s="12">
        <v>1399365327</v>
      </c>
      <c r="K103" s="12">
        <v>780708835</v>
      </c>
      <c r="L103" s="12">
        <v>780708835</v>
      </c>
      <c r="M103" s="12">
        <v>780708835</v>
      </c>
      <c r="N103" s="14">
        <f t="shared" si="32"/>
        <v>0.94321566661130629</v>
      </c>
      <c r="O103" s="14">
        <f t="shared" si="33"/>
        <v>0.5262219879440112</v>
      </c>
    </row>
    <row r="104" spans="1:15" s="20" customFormat="1" ht="45" x14ac:dyDescent="0.25">
      <c r="A104" s="25" t="s">
        <v>30</v>
      </c>
      <c r="B104" s="16" t="s">
        <v>36</v>
      </c>
      <c r="C104" s="17">
        <f>SUM(C105:C106)</f>
        <v>762800000</v>
      </c>
      <c r="D104" s="17">
        <f t="shared" ref="D104:M104" si="50">SUM(D105:D106)</f>
        <v>0</v>
      </c>
      <c r="E104" s="17">
        <f t="shared" si="50"/>
        <v>0</v>
      </c>
      <c r="F104" s="17">
        <f t="shared" si="50"/>
        <v>762800000</v>
      </c>
      <c r="G104" s="17">
        <f t="shared" si="50"/>
        <v>0</v>
      </c>
      <c r="H104" s="17">
        <f t="shared" si="50"/>
        <v>734271603</v>
      </c>
      <c r="I104" s="17">
        <f t="shared" si="50"/>
        <v>28528397</v>
      </c>
      <c r="J104" s="17">
        <f t="shared" si="50"/>
        <v>723197749</v>
      </c>
      <c r="K104" s="17">
        <f t="shared" si="50"/>
        <v>359227143</v>
      </c>
      <c r="L104" s="17">
        <f t="shared" si="50"/>
        <v>359227143</v>
      </c>
      <c r="M104" s="17">
        <f t="shared" si="50"/>
        <v>264309563</v>
      </c>
      <c r="N104" s="19">
        <f t="shared" si="32"/>
        <v>0.9480830479811222</v>
      </c>
      <c r="O104" s="19">
        <f t="shared" si="33"/>
        <v>0.47093227975878343</v>
      </c>
    </row>
    <row r="105" spans="1:15" s="20" customFormat="1" ht="22.5" x14ac:dyDescent="0.25">
      <c r="A105" s="24" t="s">
        <v>139</v>
      </c>
      <c r="B105" s="11" t="s">
        <v>133</v>
      </c>
      <c r="C105" s="12">
        <v>238000000</v>
      </c>
      <c r="D105" s="12">
        <v>0</v>
      </c>
      <c r="E105" s="12">
        <v>0</v>
      </c>
      <c r="F105" s="12">
        <v>238000000</v>
      </c>
      <c r="G105" s="12">
        <v>0</v>
      </c>
      <c r="H105" s="12">
        <v>223174341</v>
      </c>
      <c r="I105" s="12">
        <v>14825659</v>
      </c>
      <c r="J105" s="12">
        <v>212100487</v>
      </c>
      <c r="K105" s="12">
        <v>120513136</v>
      </c>
      <c r="L105" s="12">
        <v>120513136</v>
      </c>
      <c r="M105" s="12">
        <v>120513136</v>
      </c>
      <c r="N105" s="14">
        <f t="shared" si="32"/>
        <v>0.89117851680672266</v>
      </c>
      <c r="O105" s="14">
        <f t="shared" si="33"/>
        <v>0.5063577142857143</v>
      </c>
    </row>
    <row r="106" spans="1:15" s="20" customFormat="1" ht="22.5" x14ac:dyDescent="0.25">
      <c r="A106" s="24" t="s">
        <v>138</v>
      </c>
      <c r="B106" s="11" t="s">
        <v>140</v>
      </c>
      <c r="C106" s="12">
        <v>524800000</v>
      </c>
      <c r="D106" s="12">
        <v>0</v>
      </c>
      <c r="E106" s="12">
        <v>0</v>
      </c>
      <c r="F106" s="12">
        <v>524800000</v>
      </c>
      <c r="G106" s="12">
        <v>0</v>
      </c>
      <c r="H106" s="12">
        <v>511097262</v>
      </c>
      <c r="I106" s="12">
        <v>13702738</v>
      </c>
      <c r="J106" s="12">
        <v>511097262</v>
      </c>
      <c r="K106" s="12">
        <v>238714007</v>
      </c>
      <c r="L106" s="12">
        <v>238714007</v>
      </c>
      <c r="M106" s="12">
        <v>143796427</v>
      </c>
      <c r="N106" s="14">
        <f t="shared" si="32"/>
        <v>0.97388959984756096</v>
      </c>
      <c r="O106" s="14">
        <f t="shared" si="33"/>
        <v>0.45486662919207316</v>
      </c>
    </row>
    <row r="107" spans="1:15" s="20" customFormat="1" ht="33.75" x14ac:dyDescent="0.25">
      <c r="A107" s="25" t="s">
        <v>31</v>
      </c>
      <c r="B107" s="16" t="s">
        <v>37</v>
      </c>
      <c r="C107" s="17">
        <f>SUM(C108:C109)</f>
        <v>900586143</v>
      </c>
      <c r="D107" s="17">
        <f t="shared" ref="D107:M107" si="51">SUM(D108:D109)</f>
        <v>0</v>
      </c>
      <c r="E107" s="17">
        <f t="shared" si="51"/>
        <v>0</v>
      </c>
      <c r="F107" s="17">
        <f t="shared" si="51"/>
        <v>900586143</v>
      </c>
      <c r="G107" s="17">
        <f t="shared" si="51"/>
        <v>0</v>
      </c>
      <c r="H107" s="17">
        <f t="shared" si="51"/>
        <v>900559558.37</v>
      </c>
      <c r="I107" s="17">
        <f t="shared" si="51"/>
        <v>26584.63</v>
      </c>
      <c r="J107" s="17">
        <f t="shared" si="51"/>
        <v>881211723.88999999</v>
      </c>
      <c r="K107" s="17">
        <f t="shared" si="51"/>
        <v>569700665.94999993</v>
      </c>
      <c r="L107" s="17">
        <f t="shared" si="51"/>
        <v>569700665.94999993</v>
      </c>
      <c r="M107" s="17">
        <f t="shared" si="51"/>
        <v>569700665.94999993</v>
      </c>
      <c r="N107" s="19">
        <f t="shared" si="32"/>
        <v>0.97848687850619076</v>
      </c>
      <c r="O107" s="19">
        <f t="shared" si="33"/>
        <v>0.63258875386671354</v>
      </c>
    </row>
    <row r="108" spans="1:15" s="20" customFormat="1" ht="33.75" x14ac:dyDescent="0.25">
      <c r="A108" s="24" t="s">
        <v>142</v>
      </c>
      <c r="B108" s="11" t="s">
        <v>128</v>
      </c>
      <c r="C108" s="12">
        <v>58018854</v>
      </c>
      <c r="D108" s="12">
        <v>0</v>
      </c>
      <c r="E108" s="12">
        <v>0</v>
      </c>
      <c r="F108" s="12">
        <v>58018854</v>
      </c>
      <c r="G108" s="12">
        <v>0</v>
      </c>
      <c r="H108" s="12">
        <v>58018854</v>
      </c>
      <c r="I108" s="12">
        <v>0</v>
      </c>
      <c r="J108" s="12">
        <v>58018854</v>
      </c>
      <c r="K108" s="12">
        <v>38513197.799999997</v>
      </c>
      <c r="L108" s="12">
        <v>38513197.799999997</v>
      </c>
      <c r="M108" s="12">
        <v>38513197.799999997</v>
      </c>
      <c r="N108" s="14">
        <f t="shared" si="32"/>
        <v>1</v>
      </c>
      <c r="O108" s="14">
        <f t="shared" si="33"/>
        <v>0.66380486936194905</v>
      </c>
    </row>
    <row r="109" spans="1:15" s="20" customFormat="1" ht="22.5" x14ac:dyDescent="0.25">
      <c r="A109" s="24" t="s">
        <v>141</v>
      </c>
      <c r="B109" s="11" t="s">
        <v>140</v>
      </c>
      <c r="C109" s="12">
        <v>842567289</v>
      </c>
      <c r="D109" s="12">
        <v>0</v>
      </c>
      <c r="E109" s="12">
        <v>0</v>
      </c>
      <c r="F109" s="12">
        <v>842567289</v>
      </c>
      <c r="G109" s="12">
        <v>0</v>
      </c>
      <c r="H109" s="12">
        <v>842540704.37</v>
      </c>
      <c r="I109" s="12">
        <v>26584.63</v>
      </c>
      <c r="J109" s="12">
        <v>823192869.88999999</v>
      </c>
      <c r="K109" s="12">
        <v>531187468.14999998</v>
      </c>
      <c r="L109" s="12">
        <v>531187468.14999998</v>
      </c>
      <c r="M109" s="12">
        <v>531187468.14999998</v>
      </c>
      <c r="N109" s="14">
        <f t="shared" si="32"/>
        <v>0.97700549337371678</v>
      </c>
      <c r="O109" s="14">
        <f t="shared" si="33"/>
        <v>0.63043922436205568</v>
      </c>
    </row>
    <row r="110" spans="1:15" s="20" customFormat="1" ht="12" x14ac:dyDescent="0.25">
      <c r="A110" s="80" t="s">
        <v>116</v>
      </c>
      <c r="B110" s="80" t="s">
        <v>0</v>
      </c>
      <c r="C110" s="6">
        <f t="shared" ref="C110:M110" si="52">+C5+C89</f>
        <v>53020812779</v>
      </c>
      <c r="D110" s="7">
        <f t="shared" si="52"/>
        <v>3689336705</v>
      </c>
      <c r="E110" s="7">
        <f t="shared" si="52"/>
        <v>4489336705</v>
      </c>
      <c r="F110" s="7">
        <f t="shared" si="52"/>
        <v>52220812779.000107</v>
      </c>
      <c r="G110" s="7">
        <f t="shared" si="52"/>
        <v>4521492000.0001097</v>
      </c>
      <c r="H110" s="7">
        <f t="shared" si="52"/>
        <v>42127756776.610001</v>
      </c>
      <c r="I110" s="7">
        <f t="shared" si="52"/>
        <v>5571564002.3900003</v>
      </c>
      <c r="J110" s="7">
        <f t="shared" si="52"/>
        <v>38062451388.059998</v>
      </c>
      <c r="K110" s="7">
        <f t="shared" si="52"/>
        <v>28338757782.16</v>
      </c>
      <c r="L110" s="7">
        <f t="shared" si="52"/>
        <v>28284148429.16</v>
      </c>
      <c r="M110" s="7">
        <f t="shared" si="52"/>
        <v>28111274393.279999</v>
      </c>
      <c r="N110" s="8">
        <f>+IF(F110=0,0,J110/F110)</f>
        <v>0.72887512396908338</v>
      </c>
      <c r="O110" s="9">
        <f>+IF(F110=0,0,K110/F110)</f>
        <v>0.54267171026407401</v>
      </c>
    </row>
    <row r="111" spans="1:15" s="20" customFormat="1" x14ac:dyDescent="0.25">
      <c r="A111" s="4" t="s">
        <v>22</v>
      </c>
      <c r="B111" s="1"/>
      <c r="C111" s="35"/>
      <c r="D111" s="1"/>
      <c r="E111" s="64"/>
      <c r="F111" s="64"/>
      <c r="G111" s="1"/>
      <c r="H111" s="38"/>
      <c r="I111" s="1"/>
      <c r="J111" s="38"/>
      <c r="K111" s="1"/>
      <c r="L111" s="1"/>
      <c r="M111" s="1"/>
      <c r="N111" s="1"/>
      <c r="O111" s="1"/>
    </row>
    <row r="112" spans="1:15" x14ac:dyDescent="0.25">
      <c r="F112" s="71"/>
    </row>
  </sheetData>
  <mergeCells count="10">
    <mergeCell ref="A78:B78"/>
    <mergeCell ref="A83:B83"/>
    <mergeCell ref="A89:B89"/>
    <mergeCell ref="A110:B110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85B36-CD9A-4681-B248-590509DE7570}">
  <dimension ref="A1:Q112"/>
  <sheetViews>
    <sheetView showGridLines="0" workbookViewId="0">
      <pane xSplit="1" ySplit="4" topLeftCell="F5" activePane="bottomRight" state="frozen"/>
      <selection activeCell="B81" sqref="B81"/>
      <selection pane="topRight" activeCell="B81" sqref="B81"/>
      <selection pane="bottomLeft" activeCell="B81" sqref="B81"/>
      <selection pane="bottomRight" activeCell="P8" sqref="P8:U122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1.42578125" style="20"/>
    <col min="17" max="16384" width="11.42578125" style="1"/>
  </cols>
  <sheetData>
    <row r="1" spans="1:16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6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6" ht="15" customHeight="1" x14ac:dyDescent="0.25">
      <c r="A3" s="87" t="s">
        <v>322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6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</row>
    <row r="5" spans="1:16" s="2" customFormat="1" ht="15" customHeight="1" x14ac:dyDescent="0.25">
      <c r="A5" s="90" t="s">
        <v>19</v>
      </c>
      <c r="B5" s="90"/>
      <c r="C5" s="6">
        <f t="shared" ref="C5:M5" si="0">+C6+C39+C78+C83</f>
        <v>31737438000</v>
      </c>
      <c r="D5" s="6">
        <f t="shared" si="0"/>
        <v>4326591335</v>
      </c>
      <c r="E5" s="6">
        <f t="shared" si="0"/>
        <v>4334252335</v>
      </c>
      <c r="F5" s="6">
        <f t="shared" si="0"/>
        <v>31729777000.000107</v>
      </c>
      <c r="G5" s="6">
        <f t="shared" si="0"/>
        <v>4521492000.0001097</v>
      </c>
      <c r="H5" s="6">
        <f t="shared" si="0"/>
        <v>26020558269.029999</v>
      </c>
      <c r="I5" s="6">
        <f t="shared" si="0"/>
        <v>1187726730.9699993</v>
      </c>
      <c r="J5" s="6">
        <f t="shared" si="0"/>
        <v>24268833689.91</v>
      </c>
      <c r="K5" s="6">
        <f t="shared" si="0"/>
        <v>22576937940.580002</v>
      </c>
      <c r="L5" s="6">
        <f t="shared" si="0"/>
        <v>22576937940.580002</v>
      </c>
      <c r="M5" s="6">
        <f t="shared" si="0"/>
        <v>22520476030.580002</v>
      </c>
      <c r="N5" s="8">
        <f>+IF(F5=0,0,J5/F5)</f>
        <v>0.76485988823400552</v>
      </c>
      <c r="O5" s="9">
        <f>+IF(F5=0,0,K5/F5)</f>
        <v>0.71153786995036006</v>
      </c>
      <c r="P5" s="20"/>
    </row>
    <row r="6" spans="1:16" s="2" customFormat="1" x14ac:dyDescent="0.25">
      <c r="A6" s="90" t="s">
        <v>20</v>
      </c>
      <c r="B6" s="90"/>
      <c r="C6" s="6">
        <f>+C7</f>
        <v>16720070000</v>
      </c>
      <c r="D6" s="6">
        <f>+D7+D37+D38</f>
        <v>915000000</v>
      </c>
      <c r="E6" s="6">
        <f>+E7+E37+E38</f>
        <v>915000000</v>
      </c>
      <c r="F6" s="6">
        <f>+F7</f>
        <v>16720070000.000099</v>
      </c>
      <c r="G6" s="6">
        <f>+G7</f>
        <v>738422000.00010002</v>
      </c>
      <c r="H6" s="6">
        <f t="shared" ref="H6:M6" si="1">+H7+H37+H38</f>
        <v>15981648000</v>
      </c>
      <c r="I6" s="6">
        <f t="shared" si="1"/>
        <v>0</v>
      </c>
      <c r="J6" s="6">
        <f t="shared" si="1"/>
        <v>14375504354</v>
      </c>
      <c r="K6" s="6">
        <f t="shared" si="1"/>
        <v>14370951965</v>
      </c>
      <c r="L6" s="6">
        <f t="shared" si="1"/>
        <v>14370951965</v>
      </c>
      <c r="M6" s="6">
        <f t="shared" si="1"/>
        <v>14370951965</v>
      </c>
      <c r="N6" s="8">
        <f t="shared" ref="N6" si="2">+IF(F6=0,0,J6/F6)</f>
        <v>0.85977536900263662</v>
      </c>
      <c r="O6" s="9">
        <f t="shared" ref="O6" si="3">+IF(F6=0,0,K6/F6)</f>
        <v>0.85950309807314895</v>
      </c>
      <c r="P6" s="20"/>
    </row>
    <row r="7" spans="1:16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915000000</v>
      </c>
      <c r="E7" s="17">
        <f>+E8+E21+E31</f>
        <v>915000000</v>
      </c>
      <c r="F7" s="17">
        <f>+F8+F21+F31+F37</f>
        <v>16720070000.000099</v>
      </c>
      <c r="G7" s="17">
        <f>+G8+G21+G31+G37</f>
        <v>738422000.00010002</v>
      </c>
      <c r="H7" s="17">
        <f>+H8+H21+H31</f>
        <v>15981648000</v>
      </c>
      <c r="I7" s="18">
        <f>+F7-G7-H7</f>
        <v>0</v>
      </c>
      <c r="J7" s="17">
        <f>+J8+J21+J31</f>
        <v>14375504354</v>
      </c>
      <c r="K7" s="17">
        <f>+K8+K21+K31</f>
        <v>14370951965</v>
      </c>
      <c r="L7" s="17">
        <f>+L8+L21+L31</f>
        <v>14370951965</v>
      </c>
      <c r="M7" s="17">
        <f>+M8+M21+M31</f>
        <v>14370951965</v>
      </c>
      <c r="N7" s="19">
        <f t="shared" ref="N7:N70" si="4">+IF(F7=0,0,J7/F7)</f>
        <v>0.85977536900263662</v>
      </c>
      <c r="O7" s="19">
        <f t="shared" ref="O7:O70" si="5">+IF(F7=0,0,K7/F7)</f>
        <v>0.85950309807314895</v>
      </c>
    </row>
    <row r="8" spans="1:16" x14ac:dyDescent="0.25">
      <c r="A8" s="15" t="s">
        <v>40</v>
      </c>
      <c r="B8" s="16" t="s">
        <v>41</v>
      </c>
      <c r="C8" s="17">
        <f>+C9</f>
        <v>10320372000</v>
      </c>
      <c r="D8" s="17">
        <f>+D9</f>
        <v>785000000</v>
      </c>
      <c r="E8" s="17">
        <f>+E9</f>
        <v>65000000</v>
      </c>
      <c r="F8" s="18">
        <f t="shared" ref="F8:F31" si="6">+C8+D8-E8</f>
        <v>11040372000</v>
      </c>
      <c r="G8" s="17">
        <f>+G9</f>
        <v>0</v>
      </c>
      <c r="H8" s="17">
        <f>+H9</f>
        <v>11040372000</v>
      </c>
      <c r="I8" s="18">
        <f t="shared" ref="I8" si="7">+F8-G8-H8</f>
        <v>0</v>
      </c>
      <c r="J8" s="17">
        <f>+J9</f>
        <v>10105673174</v>
      </c>
      <c r="K8" s="17">
        <f>+K9</f>
        <v>10102896034</v>
      </c>
      <c r="L8" s="17">
        <f>+L9</f>
        <v>10102896034</v>
      </c>
      <c r="M8" s="17">
        <f>+M9</f>
        <v>10102896034</v>
      </c>
      <c r="N8" s="19">
        <f t="shared" si="4"/>
        <v>0.91533810400591575</v>
      </c>
      <c r="O8" s="19">
        <f t="shared" si="5"/>
        <v>0.91508655994562504</v>
      </c>
    </row>
    <row r="9" spans="1:16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785000000</v>
      </c>
      <c r="E9" s="17">
        <f t="shared" si="8"/>
        <v>65000000</v>
      </c>
      <c r="F9" s="17">
        <f t="shared" si="8"/>
        <v>11040372000</v>
      </c>
      <c r="G9" s="17">
        <f t="shared" si="8"/>
        <v>0</v>
      </c>
      <c r="H9" s="17">
        <f t="shared" si="8"/>
        <v>11040372000</v>
      </c>
      <c r="I9" s="17">
        <f t="shared" si="8"/>
        <v>0</v>
      </c>
      <c r="J9" s="17">
        <f t="shared" si="8"/>
        <v>10105673174</v>
      </c>
      <c r="K9" s="17">
        <f t="shared" si="8"/>
        <v>10102896034</v>
      </c>
      <c r="L9" s="17">
        <f t="shared" si="8"/>
        <v>10102896034</v>
      </c>
      <c r="M9" s="17">
        <f t="shared" si="8"/>
        <v>10102896034</v>
      </c>
      <c r="N9" s="19">
        <f t="shared" si="4"/>
        <v>0.91533810400591575</v>
      </c>
      <c r="O9" s="19">
        <f t="shared" si="5"/>
        <v>0.91508655994562504</v>
      </c>
    </row>
    <row r="10" spans="1:16" x14ac:dyDescent="0.25">
      <c r="A10" s="10" t="s">
        <v>44</v>
      </c>
      <c r="B10" s="11" t="s">
        <v>45</v>
      </c>
      <c r="C10" s="12">
        <v>7900372000</v>
      </c>
      <c r="D10" s="12">
        <v>620000000</v>
      </c>
      <c r="E10" s="12">
        <v>45000000</v>
      </c>
      <c r="F10" s="12">
        <v>8475372000</v>
      </c>
      <c r="G10" s="12">
        <v>0</v>
      </c>
      <c r="H10" s="12">
        <v>8475372000</v>
      </c>
      <c r="I10" s="12">
        <v>0</v>
      </c>
      <c r="J10" s="12">
        <v>7822204995</v>
      </c>
      <c r="K10" s="12">
        <v>7821986908</v>
      </c>
      <c r="L10" s="12">
        <v>7821986908</v>
      </c>
      <c r="M10" s="12">
        <v>7821986908</v>
      </c>
      <c r="N10" s="14">
        <f t="shared" si="4"/>
        <v>0.92293352964330067</v>
      </c>
      <c r="O10" s="14">
        <f t="shared" si="5"/>
        <v>0.92290779779341836</v>
      </c>
    </row>
    <row r="11" spans="1:16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4"/>
        <v>0</v>
      </c>
      <c r="O11" s="14">
        <f t="shared" si="5"/>
        <v>0</v>
      </c>
    </row>
    <row r="12" spans="1:16" x14ac:dyDescent="0.25">
      <c r="A12" s="10" t="s">
        <v>48</v>
      </c>
      <c r="B12" s="11" t="s">
        <v>49</v>
      </c>
      <c r="C12" s="12">
        <v>500000000</v>
      </c>
      <c r="D12" s="12">
        <v>22000000</v>
      </c>
      <c r="E12" s="12">
        <v>0</v>
      </c>
      <c r="F12" s="12">
        <v>522000000</v>
      </c>
      <c r="G12" s="12">
        <v>0</v>
      </c>
      <c r="H12" s="12">
        <v>522000000</v>
      </c>
      <c r="I12" s="12">
        <v>0</v>
      </c>
      <c r="J12" s="12">
        <v>476472157</v>
      </c>
      <c r="K12" s="12">
        <v>476463114</v>
      </c>
      <c r="L12" s="12">
        <v>476463114</v>
      </c>
      <c r="M12" s="12">
        <v>476463114</v>
      </c>
      <c r="N12" s="14">
        <f t="shared" si="4"/>
        <v>0.91278190996168584</v>
      </c>
      <c r="O12" s="14">
        <f t="shared" si="5"/>
        <v>0.9127645862068966</v>
      </c>
    </row>
    <row r="13" spans="1:16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13074208</v>
      </c>
      <c r="K13" s="12">
        <v>13074208</v>
      </c>
      <c r="L13" s="12">
        <v>13074208</v>
      </c>
      <c r="M13" s="12">
        <v>13074208</v>
      </c>
      <c r="N13" s="14">
        <f t="shared" si="4"/>
        <v>0.65371040000000002</v>
      </c>
      <c r="O13" s="14">
        <f t="shared" si="5"/>
        <v>0.65371040000000002</v>
      </c>
    </row>
    <row r="14" spans="1:16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</row>
    <row r="15" spans="1:16" x14ac:dyDescent="0.25">
      <c r="A15" s="10" t="s">
        <v>53</v>
      </c>
      <c r="B15" s="11" t="s">
        <v>13</v>
      </c>
      <c r="C15" s="12">
        <v>350000000</v>
      </c>
      <c r="D15" s="12">
        <v>45000000</v>
      </c>
      <c r="E15" s="12">
        <v>0</v>
      </c>
      <c r="F15" s="12">
        <v>395000000</v>
      </c>
      <c r="G15" s="12">
        <v>0</v>
      </c>
      <c r="H15" s="12">
        <v>395000000</v>
      </c>
      <c r="I15" s="12">
        <v>0</v>
      </c>
      <c r="J15" s="12">
        <v>391002058</v>
      </c>
      <c r="K15" s="12">
        <v>391002058</v>
      </c>
      <c r="L15" s="12">
        <v>391002058</v>
      </c>
      <c r="M15" s="12">
        <v>391002058</v>
      </c>
      <c r="N15" s="14">
        <f t="shared" si="4"/>
        <v>0.98987862784810121</v>
      </c>
      <c r="O15" s="14">
        <f t="shared" si="5"/>
        <v>0.98987862784810121</v>
      </c>
    </row>
    <row r="16" spans="1:16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20000000</v>
      </c>
      <c r="F16" s="12">
        <v>280000000</v>
      </c>
      <c r="G16" s="12">
        <v>0</v>
      </c>
      <c r="H16" s="12">
        <v>280000000</v>
      </c>
      <c r="I16" s="12">
        <v>0</v>
      </c>
      <c r="J16" s="12">
        <v>260510826</v>
      </c>
      <c r="K16" s="12">
        <v>259699036</v>
      </c>
      <c r="L16" s="12">
        <v>259699036</v>
      </c>
      <c r="M16" s="12">
        <v>259699036</v>
      </c>
      <c r="N16" s="14">
        <f t="shared" si="4"/>
        <v>0.93039580714285719</v>
      </c>
      <c r="O16" s="14">
        <f t="shared" si="5"/>
        <v>0.92749655714285717</v>
      </c>
    </row>
    <row r="17" spans="1:15" x14ac:dyDescent="0.25">
      <c r="A17" s="10" t="s">
        <v>56</v>
      </c>
      <c r="B17" s="11" t="s">
        <v>57</v>
      </c>
      <c r="C17" s="12">
        <v>40000000</v>
      </c>
      <c r="D17" s="12">
        <v>8000000</v>
      </c>
      <c r="E17" s="12">
        <v>0</v>
      </c>
      <c r="F17" s="12">
        <v>48000000</v>
      </c>
      <c r="G17" s="12">
        <v>0</v>
      </c>
      <c r="H17" s="12">
        <v>48000000</v>
      </c>
      <c r="I17" s="12">
        <v>0</v>
      </c>
      <c r="J17" s="12">
        <v>38951010</v>
      </c>
      <c r="K17" s="12">
        <v>38951010</v>
      </c>
      <c r="L17" s="12">
        <v>38951010</v>
      </c>
      <c r="M17" s="12">
        <v>38951010</v>
      </c>
      <c r="N17" s="14">
        <f t="shared" si="4"/>
        <v>0.811479375</v>
      </c>
      <c r="O17" s="14">
        <f t="shared" si="5"/>
        <v>0.811479375</v>
      </c>
    </row>
    <row r="18" spans="1:15" x14ac:dyDescent="0.25">
      <c r="A18" s="10" t="s">
        <v>58</v>
      </c>
      <c r="B18" s="11" t="s">
        <v>15</v>
      </c>
      <c r="C18" s="12">
        <v>800000000</v>
      </c>
      <c r="D18" s="12">
        <v>90000000</v>
      </c>
      <c r="E18" s="12">
        <v>0</v>
      </c>
      <c r="F18" s="12">
        <v>890000000</v>
      </c>
      <c r="G18" s="12">
        <v>0</v>
      </c>
      <c r="H18" s="12">
        <v>890000000</v>
      </c>
      <c r="I18" s="12">
        <v>0</v>
      </c>
      <c r="J18" s="12">
        <v>888289923</v>
      </c>
      <c r="K18" s="12">
        <v>887777704</v>
      </c>
      <c r="L18" s="12">
        <v>887777704</v>
      </c>
      <c r="M18" s="12">
        <v>887777704</v>
      </c>
      <c r="N18" s="14">
        <f t="shared" si="4"/>
        <v>0.99807856516853932</v>
      </c>
      <c r="O18" s="14">
        <f t="shared" si="5"/>
        <v>0.99750303820224717</v>
      </c>
    </row>
    <row r="19" spans="1:15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207346216</v>
      </c>
      <c r="K19" s="12">
        <v>206120215</v>
      </c>
      <c r="L19" s="12">
        <v>206120215</v>
      </c>
      <c r="M19" s="12">
        <v>206120215</v>
      </c>
      <c r="N19" s="14">
        <f t="shared" si="4"/>
        <v>0.51836554000000001</v>
      </c>
      <c r="O19" s="14">
        <f t="shared" si="5"/>
        <v>0.51530053750000004</v>
      </c>
    </row>
    <row r="20" spans="1:15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7821781</v>
      </c>
      <c r="K20" s="12">
        <v>7821781</v>
      </c>
      <c r="L20" s="12">
        <v>7821781</v>
      </c>
      <c r="M20" s="12">
        <v>7821781</v>
      </c>
      <c r="N20" s="14">
        <f t="shared" si="4"/>
        <v>0.78217809999999999</v>
      </c>
      <c r="O20" s="14">
        <f t="shared" si="5"/>
        <v>0.78217809999999999</v>
      </c>
    </row>
    <row r="21" spans="1:15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9">SUM(D22:D30)</f>
        <v>80000000</v>
      </c>
      <c r="E21" s="17">
        <f t="shared" si="9"/>
        <v>0</v>
      </c>
      <c r="F21" s="18">
        <f t="shared" si="6"/>
        <v>3899679000</v>
      </c>
      <c r="G21" s="17">
        <f t="shared" ref="G21:H21" si="10">SUM(G22:G30)</f>
        <v>0</v>
      </c>
      <c r="H21" s="17">
        <f t="shared" si="10"/>
        <v>3899679000</v>
      </c>
      <c r="I21" s="18">
        <f>+F21-G21-H21</f>
        <v>0</v>
      </c>
      <c r="J21" s="17">
        <f t="shared" ref="J21" si="11">SUM(J22:J30)</f>
        <v>3567030970</v>
      </c>
      <c r="K21" s="17">
        <f t="shared" ref="K21:M21" si="12">SUM(K22:K30)</f>
        <v>3567030970</v>
      </c>
      <c r="L21" s="17">
        <f t="shared" si="12"/>
        <v>3567030970</v>
      </c>
      <c r="M21" s="17">
        <f t="shared" si="12"/>
        <v>3567030970</v>
      </c>
      <c r="N21" s="19">
        <f t="shared" si="4"/>
        <v>0.91469861237296712</v>
      </c>
      <c r="O21" s="19">
        <f t="shared" si="5"/>
        <v>0.91469861237296712</v>
      </c>
    </row>
    <row r="22" spans="1:15" s="20" customFormat="1" ht="11.25" x14ac:dyDescent="0.25">
      <c r="A22" s="10" t="s">
        <v>62</v>
      </c>
      <c r="B22" s="11" t="s">
        <v>63</v>
      </c>
      <c r="C22" s="12">
        <v>1130000000</v>
      </c>
      <c r="D22" s="12">
        <v>40000000</v>
      </c>
      <c r="E22" s="12">
        <v>0</v>
      </c>
      <c r="F22" s="12">
        <v>1170000000</v>
      </c>
      <c r="G22" s="12">
        <v>0</v>
      </c>
      <c r="H22" s="12">
        <v>1170000000</v>
      </c>
      <c r="I22" s="12">
        <v>0</v>
      </c>
      <c r="J22" s="12">
        <v>1064671606</v>
      </c>
      <c r="K22" s="12">
        <v>1064671606</v>
      </c>
      <c r="L22" s="12">
        <v>1064671606</v>
      </c>
      <c r="M22" s="12">
        <v>1064671606</v>
      </c>
      <c r="N22" s="14">
        <f t="shared" si="4"/>
        <v>0.90997573162393164</v>
      </c>
      <c r="O22" s="14">
        <f t="shared" si="5"/>
        <v>0.90997573162393164</v>
      </c>
    </row>
    <row r="23" spans="1:15" s="20" customFormat="1" ht="11.25" x14ac:dyDescent="0.25">
      <c r="A23" s="10" t="s">
        <v>64</v>
      </c>
      <c r="B23" s="11" t="s">
        <v>65</v>
      </c>
      <c r="C23" s="12">
        <v>800000000</v>
      </c>
      <c r="D23" s="12">
        <v>20000000</v>
      </c>
      <c r="E23" s="12">
        <v>0</v>
      </c>
      <c r="F23" s="12">
        <v>820000000</v>
      </c>
      <c r="G23" s="12">
        <v>0</v>
      </c>
      <c r="H23" s="12">
        <v>820000000</v>
      </c>
      <c r="I23" s="12">
        <v>0</v>
      </c>
      <c r="J23" s="12">
        <v>754164406</v>
      </c>
      <c r="K23" s="12">
        <v>754164406</v>
      </c>
      <c r="L23" s="12">
        <v>754164406</v>
      </c>
      <c r="M23" s="12">
        <v>754164406</v>
      </c>
      <c r="N23" s="14">
        <f t="shared" si="4"/>
        <v>0.91971269024390245</v>
      </c>
      <c r="O23" s="14">
        <f t="shared" si="5"/>
        <v>0.91971269024390245</v>
      </c>
    </row>
    <row r="24" spans="1:15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884851258</v>
      </c>
      <c r="K24" s="12">
        <v>884851258</v>
      </c>
      <c r="L24" s="12">
        <v>884851258</v>
      </c>
      <c r="M24" s="12">
        <v>884851258</v>
      </c>
      <c r="N24" s="14">
        <f t="shared" si="4"/>
        <v>0.96213054554904487</v>
      </c>
      <c r="O24" s="14">
        <f t="shared" si="5"/>
        <v>0.96213054554904487</v>
      </c>
    </row>
    <row r="25" spans="1:15" s="20" customFormat="1" ht="11.25" x14ac:dyDescent="0.25">
      <c r="A25" s="10" t="s">
        <v>68</v>
      </c>
      <c r="B25" s="11" t="s">
        <v>69</v>
      </c>
      <c r="C25" s="12">
        <v>400000000</v>
      </c>
      <c r="D25" s="12">
        <v>10000000</v>
      </c>
      <c r="E25" s="12">
        <v>0</v>
      </c>
      <c r="F25" s="12">
        <v>410000000</v>
      </c>
      <c r="G25" s="12">
        <v>0</v>
      </c>
      <c r="H25" s="12">
        <v>410000000</v>
      </c>
      <c r="I25" s="12">
        <v>0</v>
      </c>
      <c r="J25" s="12">
        <v>362343800</v>
      </c>
      <c r="K25" s="12">
        <v>362343800</v>
      </c>
      <c r="L25" s="12">
        <v>362343800</v>
      </c>
      <c r="M25" s="12">
        <v>362343800</v>
      </c>
      <c r="N25" s="14">
        <f t="shared" si="4"/>
        <v>0.8837653658536585</v>
      </c>
      <c r="O25" s="14">
        <f t="shared" si="5"/>
        <v>0.8837653658536585</v>
      </c>
    </row>
    <row r="26" spans="1:15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47830700</v>
      </c>
      <c r="K26" s="12">
        <v>47830700</v>
      </c>
      <c r="L26" s="12">
        <v>47830700</v>
      </c>
      <c r="M26" s="12">
        <v>47830700</v>
      </c>
      <c r="N26" s="14">
        <f t="shared" si="4"/>
        <v>0.79717833333333332</v>
      </c>
      <c r="O26" s="14">
        <f t="shared" si="5"/>
        <v>0.79717833333333332</v>
      </c>
    </row>
    <row r="27" spans="1:15" s="20" customFormat="1" ht="11.25" x14ac:dyDescent="0.25">
      <c r="A27" s="10" t="s">
        <v>72</v>
      </c>
      <c r="B27" s="11" t="s">
        <v>16</v>
      </c>
      <c r="C27" s="12">
        <v>300000000</v>
      </c>
      <c r="D27" s="12">
        <v>10000000</v>
      </c>
      <c r="E27" s="12">
        <v>0</v>
      </c>
      <c r="F27" s="12">
        <v>310000000</v>
      </c>
      <c r="G27" s="12">
        <v>0</v>
      </c>
      <c r="H27" s="12">
        <v>310000000</v>
      </c>
      <c r="I27" s="12">
        <v>0</v>
      </c>
      <c r="J27" s="12">
        <v>271772300</v>
      </c>
      <c r="K27" s="12">
        <v>271772300</v>
      </c>
      <c r="L27" s="12">
        <v>271772300</v>
      </c>
      <c r="M27" s="12">
        <v>271772300</v>
      </c>
      <c r="N27" s="14">
        <f t="shared" si="4"/>
        <v>0.87668483870967739</v>
      </c>
      <c r="O27" s="14">
        <f t="shared" si="5"/>
        <v>0.87668483870967739</v>
      </c>
    </row>
    <row r="28" spans="1:15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45371600</v>
      </c>
      <c r="K28" s="12">
        <v>45371600</v>
      </c>
      <c r="L28" s="12">
        <v>45371600</v>
      </c>
      <c r="M28" s="12">
        <v>45371600</v>
      </c>
      <c r="N28" s="14">
        <f t="shared" si="4"/>
        <v>0.82493818181818179</v>
      </c>
      <c r="O28" s="14">
        <f t="shared" si="5"/>
        <v>0.82493818181818179</v>
      </c>
    </row>
    <row r="29" spans="1:15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45371600</v>
      </c>
      <c r="K29" s="12">
        <v>45371600</v>
      </c>
      <c r="L29" s="12">
        <v>45371600</v>
      </c>
      <c r="M29" s="12">
        <v>45371600</v>
      </c>
      <c r="N29" s="14">
        <f t="shared" si="4"/>
        <v>0.82493818181818179</v>
      </c>
      <c r="O29" s="14">
        <f t="shared" si="5"/>
        <v>0.82493818181818179</v>
      </c>
    </row>
    <row r="30" spans="1:15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90653700</v>
      </c>
      <c r="K30" s="12">
        <v>90653700</v>
      </c>
      <c r="L30" s="12">
        <v>90653700</v>
      </c>
      <c r="M30" s="12">
        <v>90653700</v>
      </c>
      <c r="N30" s="14">
        <f t="shared" si="4"/>
        <v>0.90653700000000004</v>
      </c>
      <c r="O30" s="14">
        <f t="shared" si="5"/>
        <v>0.90653700000000004</v>
      </c>
    </row>
    <row r="31" spans="1:15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3">SUM(D32:D36)</f>
        <v>50000000</v>
      </c>
      <c r="E31" s="17">
        <f t="shared" si="13"/>
        <v>850000000</v>
      </c>
      <c r="F31" s="18">
        <f t="shared" si="6"/>
        <v>1041597000</v>
      </c>
      <c r="G31" s="17">
        <f t="shared" ref="G31:H31" si="14">SUM(G32:G36)</f>
        <v>0</v>
      </c>
      <c r="H31" s="17">
        <f t="shared" si="14"/>
        <v>1041597000</v>
      </c>
      <c r="I31" s="18">
        <f>+F31-G31-H31</f>
        <v>0</v>
      </c>
      <c r="J31" s="17">
        <f t="shared" ref="J31" si="15">SUM(J32:J36)</f>
        <v>702800210</v>
      </c>
      <c r="K31" s="17">
        <f t="shared" ref="K31:M31" si="16">SUM(K32:K36)</f>
        <v>701024961</v>
      </c>
      <c r="L31" s="17">
        <f t="shared" si="16"/>
        <v>701024961</v>
      </c>
      <c r="M31" s="17">
        <f t="shared" si="16"/>
        <v>701024961</v>
      </c>
      <c r="N31" s="19">
        <f t="shared" si="4"/>
        <v>0.67473332776496087</v>
      </c>
      <c r="O31" s="19">
        <f t="shared" si="5"/>
        <v>0.67302897473783052</v>
      </c>
    </row>
    <row r="32" spans="1:15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490000000</v>
      </c>
      <c r="F32" s="12">
        <v>451597000</v>
      </c>
      <c r="G32" s="12">
        <v>0</v>
      </c>
      <c r="H32" s="12">
        <v>451597000</v>
      </c>
      <c r="I32" s="12">
        <v>0</v>
      </c>
      <c r="J32" s="12">
        <v>248516796</v>
      </c>
      <c r="K32" s="12">
        <v>248516796</v>
      </c>
      <c r="L32" s="12">
        <v>248516796</v>
      </c>
      <c r="M32" s="12">
        <v>248516796</v>
      </c>
      <c r="N32" s="14">
        <f t="shared" si="4"/>
        <v>0.55030656979563641</v>
      </c>
      <c r="O32" s="14">
        <f t="shared" si="5"/>
        <v>0.55030656979563641</v>
      </c>
    </row>
    <row r="33" spans="1:16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300000000</v>
      </c>
      <c r="F33" s="12">
        <v>100000000</v>
      </c>
      <c r="G33" s="12">
        <v>0</v>
      </c>
      <c r="H33" s="12">
        <v>100000000</v>
      </c>
      <c r="I33" s="12">
        <v>0</v>
      </c>
      <c r="J33" s="12">
        <v>63784784</v>
      </c>
      <c r="K33" s="12">
        <v>62165217</v>
      </c>
      <c r="L33" s="12">
        <v>62165217</v>
      </c>
      <c r="M33" s="12">
        <v>62165217</v>
      </c>
      <c r="N33" s="14">
        <f t="shared" si="4"/>
        <v>0.63784784000000005</v>
      </c>
      <c r="O33" s="14">
        <f t="shared" si="5"/>
        <v>0.62165216999999995</v>
      </c>
    </row>
    <row r="34" spans="1:16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30000000</v>
      </c>
      <c r="F34" s="12">
        <v>70000000</v>
      </c>
      <c r="G34" s="12">
        <v>0</v>
      </c>
      <c r="H34" s="12">
        <v>70000000</v>
      </c>
      <c r="I34" s="12">
        <v>0</v>
      </c>
      <c r="J34" s="12">
        <v>24318793</v>
      </c>
      <c r="K34" s="12">
        <v>24163111</v>
      </c>
      <c r="L34" s="12">
        <v>24163111</v>
      </c>
      <c r="M34" s="12">
        <v>24163111</v>
      </c>
      <c r="N34" s="14">
        <f t="shared" si="4"/>
        <v>0.34741132857142859</v>
      </c>
      <c r="O34" s="14">
        <f t="shared" si="5"/>
        <v>0.34518729999999997</v>
      </c>
    </row>
    <row r="35" spans="1:16" x14ac:dyDescent="0.25">
      <c r="A35" s="10" t="s">
        <v>85</v>
      </c>
      <c r="B35" s="11" t="s">
        <v>86</v>
      </c>
      <c r="C35" s="12">
        <v>250000000</v>
      </c>
      <c r="D35" s="12">
        <v>50000000</v>
      </c>
      <c r="E35" s="12">
        <v>0</v>
      </c>
      <c r="F35" s="12">
        <v>300000000</v>
      </c>
      <c r="G35" s="12">
        <v>0</v>
      </c>
      <c r="H35" s="12">
        <v>300000000</v>
      </c>
      <c r="I35" s="12">
        <v>0</v>
      </c>
      <c r="J35" s="12">
        <v>273852063</v>
      </c>
      <c r="K35" s="12">
        <v>273852063</v>
      </c>
      <c r="L35" s="12">
        <v>273852063</v>
      </c>
      <c r="M35" s="12">
        <v>273852063</v>
      </c>
      <c r="N35" s="14">
        <f t="shared" si="4"/>
        <v>0.91284021000000004</v>
      </c>
      <c r="O35" s="14">
        <f t="shared" si="5"/>
        <v>0.91284021000000004</v>
      </c>
    </row>
    <row r="36" spans="1:16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30000000</v>
      </c>
      <c r="F36" s="12">
        <v>120000000</v>
      </c>
      <c r="G36" s="12">
        <v>0</v>
      </c>
      <c r="H36" s="12">
        <v>120000000</v>
      </c>
      <c r="I36" s="12">
        <v>0</v>
      </c>
      <c r="J36" s="12">
        <v>92327774</v>
      </c>
      <c r="K36" s="12">
        <v>92327774</v>
      </c>
      <c r="L36" s="12">
        <v>92327774</v>
      </c>
      <c r="M36" s="12">
        <v>92327774</v>
      </c>
      <c r="N36" s="14">
        <f t="shared" si="4"/>
        <v>0.76939811666666669</v>
      </c>
      <c r="O36" s="14">
        <f t="shared" si="5"/>
        <v>0.76939811666666669</v>
      </c>
    </row>
    <row r="37" spans="1:16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29">
        <v>738422000.00010002</v>
      </c>
      <c r="H37" s="29">
        <v>0</v>
      </c>
      <c r="I37" s="30"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4"/>
        <v>0</v>
      </c>
      <c r="O37" s="14">
        <f t="shared" si="5"/>
        <v>0</v>
      </c>
    </row>
    <row r="38" spans="1:16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4"/>
        <v>0</v>
      </c>
      <c r="O38" s="14">
        <f t="shared" si="5"/>
        <v>0</v>
      </c>
    </row>
    <row r="39" spans="1:16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7">+D40+D44</f>
        <v>3349702120</v>
      </c>
      <c r="E39" s="7">
        <f t="shared" si="17"/>
        <v>3411591335</v>
      </c>
      <c r="F39" s="7">
        <f t="shared" si="17"/>
        <v>10226408785</v>
      </c>
      <c r="G39" s="7">
        <f t="shared" si="17"/>
        <v>0</v>
      </c>
      <c r="H39" s="7">
        <f t="shared" si="17"/>
        <v>9796682054.0300007</v>
      </c>
      <c r="I39" s="7">
        <f t="shared" si="17"/>
        <v>429726730.96999931</v>
      </c>
      <c r="J39" s="7">
        <f t="shared" si="17"/>
        <v>9708227151.9099998</v>
      </c>
      <c r="K39" s="7">
        <f t="shared" si="17"/>
        <v>8024403918.5799999</v>
      </c>
      <c r="L39" s="7">
        <f t="shared" si="17"/>
        <v>8024403918.5799999</v>
      </c>
      <c r="M39" s="7">
        <f t="shared" si="17"/>
        <v>7967942008.5799999</v>
      </c>
      <c r="N39" s="8">
        <f t="shared" si="4"/>
        <v>0.94932907103713049</v>
      </c>
      <c r="O39" s="9">
        <f t="shared" si="5"/>
        <v>0.78467466803694763</v>
      </c>
      <c r="P39" s="20"/>
    </row>
    <row r="40" spans="1:16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0</v>
      </c>
      <c r="E40" s="17">
        <f t="shared" si="18"/>
        <v>0</v>
      </c>
      <c r="F40" s="18">
        <f t="shared" ref="F40:F55" si="19">+C40+D40-E40</f>
        <v>136931000</v>
      </c>
      <c r="G40" s="17">
        <f t="shared" ref="G40:H40" si="20">+G41</f>
        <v>0</v>
      </c>
      <c r="H40" s="17">
        <f t="shared" si="20"/>
        <v>53902240</v>
      </c>
      <c r="I40" s="18">
        <f t="shared" ref="I40:I55" si="21">+F40-G40-H40</f>
        <v>83028760</v>
      </c>
      <c r="J40" s="17">
        <f t="shared" ref="J40:M40" si="22">+J41</f>
        <v>53902240</v>
      </c>
      <c r="K40" s="17">
        <f t="shared" si="22"/>
        <v>53027590</v>
      </c>
      <c r="L40" s="17">
        <f t="shared" si="22"/>
        <v>53027590</v>
      </c>
      <c r="M40" s="17">
        <f t="shared" si="22"/>
        <v>53027590</v>
      </c>
      <c r="N40" s="19">
        <f t="shared" si="4"/>
        <v>0.39364526659412402</v>
      </c>
      <c r="O40" s="19">
        <f t="shared" si="5"/>
        <v>0.38725774295082926</v>
      </c>
    </row>
    <row r="41" spans="1:16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0</v>
      </c>
      <c r="E41" s="17">
        <f t="shared" si="23"/>
        <v>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53902240</v>
      </c>
      <c r="I41" s="18">
        <f t="shared" si="21"/>
        <v>83028760</v>
      </c>
      <c r="J41" s="17">
        <f t="shared" ref="J41:M41" si="25">SUM(J42:J43)</f>
        <v>53902240</v>
      </c>
      <c r="K41" s="17">
        <f t="shared" si="25"/>
        <v>53027590</v>
      </c>
      <c r="L41" s="17">
        <f t="shared" si="25"/>
        <v>53027590</v>
      </c>
      <c r="M41" s="17">
        <f t="shared" si="25"/>
        <v>53027590</v>
      </c>
      <c r="N41" s="19">
        <f t="shared" si="4"/>
        <v>0.39364526659412402</v>
      </c>
      <c r="O41" s="19">
        <f t="shared" si="5"/>
        <v>0.38725774295082926</v>
      </c>
    </row>
    <row r="42" spans="1:16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51278290</v>
      </c>
      <c r="I42" s="12">
        <v>28721710</v>
      </c>
      <c r="J42" s="12">
        <v>51278290</v>
      </c>
      <c r="K42" s="12">
        <v>51278290</v>
      </c>
      <c r="L42" s="12">
        <v>51278290</v>
      </c>
      <c r="M42" s="12">
        <v>51278290</v>
      </c>
      <c r="N42" s="14">
        <f t="shared" si="4"/>
        <v>0.64097862500000002</v>
      </c>
      <c r="O42" s="14">
        <f t="shared" si="5"/>
        <v>0.64097862500000002</v>
      </c>
    </row>
    <row r="43" spans="1:16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2623950</v>
      </c>
      <c r="I43" s="12">
        <v>54307050</v>
      </c>
      <c r="J43" s="12">
        <v>2623950</v>
      </c>
      <c r="K43" s="12">
        <v>1749300</v>
      </c>
      <c r="L43" s="12">
        <v>1749300</v>
      </c>
      <c r="M43" s="12">
        <v>1749300</v>
      </c>
      <c r="N43" s="14">
        <f t="shared" si="4"/>
        <v>4.6090003688675767E-2</v>
      </c>
      <c r="O43" s="14">
        <f t="shared" si="5"/>
        <v>3.0726669125783843E-2</v>
      </c>
    </row>
    <row r="44" spans="1:16" x14ac:dyDescent="0.25">
      <c r="A44" s="15" t="s">
        <v>94</v>
      </c>
      <c r="B44" s="16" t="s">
        <v>95</v>
      </c>
      <c r="C44" s="17">
        <f>+C45+C55</f>
        <v>10151367000</v>
      </c>
      <c r="D44" s="17">
        <f t="shared" ref="D44:E44" si="26">+D45+D55</f>
        <v>3349702120</v>
      </c>
      <c r="E44" s="17">
        <f t="shared" si="26"/>
        <v>3411591335</v>
      </c>
      <c r="F44" s="18">
        <f t="shared" si="19"/>
        <v>10089477785</v>
      </c>
      <c r="G44" s="17">
        <f t="shared" ref="G44:H44" si="27">+G45+G55</f>
        <v>0</v>
      </c>
      <c r="H44" s="17">
        <f t="shared" si="27"/>
        <v>9742779814.0300007</v>
      </c>
      <c r="I44" s="18">
        <f t="shared" si="21"/>
        <v>346697970.96999931</v>
      </c>
      <c r="J44" s="17">
        <f t="shared" ref="J44:M44" si="28">+J45+J55</f>
        <v>9654324911.9099998</v>
      </c>
      <c r="K44" s="17">
        <f t="shared" si="28"/>
        <v>7971376328.5799999</v>
      </c>
      <c r="L44" s="17">
        <f t="shared" si="28"/>
        <v>7971376328.5799999</v>
      </c>
      <c r="M44" s="17">
        <f t="shared" si="28"/>
        <v>7914914418.5799999</v>
      </c>
      <c r="N44" s="19">
        <f t="shared" si="4"/>
        <v>0.95687062478724705</v>
      </c>
      <c r="O44" s="19">
        <f t="shared" si="5"/>
        <v>0.79006827691627646</v>
      </c>
    </row>
    <row r="45" spans="1:16" x14ac:dyDescent="0.25">
      <c r="A45" s="15" t="s">
        <v>96</v>
      </c>
      <c r="B45" s="16" t="s">
        <v>97</v>
      </c>
      <c r="C45" s="17">
        <f>SUM(C46:C54)</f>
        <v>234367000</v>
      </c>
      <c r="D45" s="17">
        <f t="shared" ref="D45:H45" si="29">SUM(D46:D54)</f>
        <v>1409914400</v>
      </c>
      <c r="E45" s="17">
        <f t="shared" si="29"/>
        <v>665300000</v>
      </c>
      <c r="F45" s="18">
        <f>+C45+D45-E45</f>
        <v>978981400</v>
      </c>
      <c r="G45" s="17">
        <f t="shared" si="29"/>
        <v>0</v>
      </c>
      <c r="H45" s="17">
        <f t="shared" si="29"/>
        <v>949623845.51000011</v>
      </c>
      <c r="I45" s="18">
        <f t="shared" si="21"/>
        <v>29357554.48999989</v>
      </c>
      <c r="J45" s="17">
        <f t="shared" ref="J45" si="30">SUM(J46:J54)</f>
        <v>949333909.20000005</v>
      </c>
      <c r="K45" s="17">
        <f t="shared" ref="K45:M45" si="31">SUM(K46:K54)</f>
        <v>886628396.53000009</v>
      </c>
      <c r="L45" s="17">
        <f t="shared" si="31"/>
        <v>886628396.53000009</v>
      </c>
      <c r="M45" s="17">
        <f t="shared" si="31"/>
        <v>886628396.53000009</v>
      </c>
      <c r="N45" s="19">
        <f t="shared" si="4"/>
        <v>0.96971598152937333</v>
      </c>
      <c r="O45" s="19">
        <f t="shared" si="5"/>
        <v>0.90566418987122743</v>
      </c>
    </row>
    <row r="46" spans="1:16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4"/>
        <v>0.3</v>
      </c>
      <c r="O46" s="14">
        <f t="shared" si="5"/>
        <v>0.3</v>
      </c>
    </row>
    <row r="47" spans="1:16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11610403.99</v>
      </c>
      <c r="I47" s="12">
        <v>8389596.0099999998</v>
      </c>
      <c r="J47" s="12">
        <v>11320467.68</v>
      </c>
      <c r="K47" s="12">
        <v>2650264.42</v>
      </c>
      <c r="L47" s="12">
        <v>2650264.42</v>
      </c>
      <c r="M47" s="12">
        <v>2650264.42</v>
      </c>
      <c r="N47" s="14">
        <f t="shared" si="4"/>
        <v>0.56602338399999996</v>
      </c>
      <c r="O47" s="14">
        <f t="shared" si="5"/>
        <v>0.13251322099999999</v>
      </c>
    </row>
    <row r="48" spans="1:16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2599285</v>
      </c>
      <c r="L48" s="12">
        <v>2599285</v>
      </c>
      <c r="M48" s="12">
        <v>2599285</v>
      </c>
      <c r="N48" s="14">
        <f t="shared" si="4"/>
        <v>0.51985700000000001</v>
      </c>
      <c r="O48" s="14">
        <f t="shared" si="5"/>
        <v>0.51985700000000001</v>
      </c>
    </row>
    <row r="49" spans="1:15" s="20" customFormat="1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12830060.16</v>
      </c>
      <c r="L49" s="12">
        <v>12830060.16</v>
      </c>
      <c r="M49" s="12">
        <v>12830060.16</v>
      </c>
      <c r="N49" s="14">
        <f t="shared" si="4"/>
        <v>0.96430199999999999</v>
      </c>
      <c r="O49" s="14">
        <f t="shared" si="5"/>
        <v>0.42766867200000003</v>
      </c>
    </row>
    <row r="50" spans="1:15" s="20" customFormat="1" ht="22.5" x14ac:dyDescent="0.25">
      <c r="A50" s="10" t="s">
        <v>311</v>
      </c>
      <c r="B50" s="11" t="s">
        <v>312</v>
      </c>
      <c r="C50" s="12">
        <v>0</v>
      </c>
      <c r="D50" s="12">
        <v>26414400</v>
      </c>
      <c r="E50" s="12">
        <v>0</v>
      </c>
      <c r="F50" s="12">
        <v>26414400</v>
      </c>
      <c r="G50" s="12">
        <v>0</v>
      </c>
      <c r="H50" s="12">
        <v>25913800</v>
      </c>
      <c r="I50" s="12">
        <v>500600</v>
      </c>
      <c r="J50" s="12">
        <v>25913800</v>
      </c>
      <c r="K50" s="12">
        <v>25913800</v>
      </c>
      <c r="L50" s="12">
        <v>25913800</v>
      </c>
      <c r="M50" s="12">
        <v>25913800</v>
      </c>
      <c r="N50" s="14">
        <f t="shared" si="4"/>
        <v>0.98104821612453819</v>
      </c>
      <c r="O50" s="14">
        <f t="shared" si="5"/>
        <v>0.98104821612453819</v>
      </c>
    </row>
    <row r="51" spans="1:15" s="20" customFormat="1" ht="11.25" x14ac:dyDescent="0.25">
      <c r="A51" s="10" t="s">
        <v>232</v>
      </c>
      <c r="B51" s="11" t="s">
        <v>233</v>
      </c>
      <c r="C51" s="12">
        <v>5000000</v>
      </c>
      <c r="D51" s="12">
        <v>0</v>
      </c>
      <c r="E51" s="12">
        <v>1000000</v>
      </c>
      <c r="F51" s="12">
        <v>4000000</v>
      </c>
      <c r="G51" s="12">
        <v>0</v>
      </c>
      <c r="H51" s="12">
        <v>700000</v>
      </c>
      <c r="I51" s="12">
        <v>3300000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4"/>
        <v>0.17499999999999999</v>
      </c>
      <c r="O51" s="14">
        <f t="shared" si="5"/>
        <v>0.17499999999999999</v>
      </c>
    </row>
    <row r="52" spans="1:15" s="20" customFormat="1" ht="22.5" x14ac:dyDescent="0.25">
      <c r="A52" s="10" t="s">
        <v>234</v>
      </c>
      <c r="B52" s="11" t="s">
        <v>221</v>
      </c>
      <c r="C52" s="12">
        <v>55000000</v>
      </c>
      <c r="D52" s="12">
        <v>3000000</v>
      </c>
      <c r="E52" s="12">
        <v>22000000</v>
      </c>
      <c r="F52" s="12">
        <v>36000000</v>
      </c>
      <c r="G52" s="12">
        <v>0</v>
      </c>
      <c r="H52" s="12">
        <v>27427807.579999998</v>
      </c>
      <c r="I52" s="12">
        <v>8572192.4199999999</v>
      </c>
      <c r="J52" s="12">
        <v>27427807.579999998</v>
      </c>
      <c r="K52" s="12">
        <v>15594627.51</v>
      </c>
      <c r="L52" s="12">
        <v>15594627.51</v>
      </c>
      <c r="M52" s="12">
        <v>15594627.51</v>
      </c>
      <c r="N52" s="14">
        <f t="shared" si="4"/>
        <v>0.76188354388888879</v>
      </c>
      <c r="O52" s="14">
        <f t="shared" si="5"/>
        <v>0.43318409749999998</v>
      </c>
    </row>
    <row r="53" spans="1:15" s="20" customFormat="1" ht="11.25" x14ac:dyDescent="0.25">
      <c r="A53" s="10" t="s">
        <v>319</v>
      </c>
      <c r="B53" s="11" t="s">
        <v>320</v>
      </c>
      <c r="C53" s="12">
        <v>0</v>
      </c>
      <c r="D53" s="12">
        <v>13500000</v>
      </c>
      <c r="E53" s="12">
        <v>3000000</v>
      </c>
      <c r="F53" s="12">
        <v>10500000</v>
      </c>
      <c r="G53" s="12">
        <v>0</v>
      </c>
      <c r="H53" s="12">
        <v>10163018</v>
      </c>
      <c r="I53" s="12">
        <v>336982</v>
      </c>
      <c r="J53" s="12">
        <v>10163018</v>
      </c>
      <c r="K53" s="12">
        <v>0</v>
      </c>
      <c r="L53" s="12">
        <v>0</v>
      </c>
      <c r="M53" s="12">
        <v>0</v>
      </c>
      <c r="N53" s="14">
        <f t="shared" si="4"/>
        <v>0.96790647619047621</v>
      </c>
      <c r="O53" s="14">
        <f t="shared" si="5"/>
        <v>0</v>
      </c>
    </row>
    <row r="54" spans="1:15" s="20" customFormat="1" ht="22.5" x14ac:dyDescent="0.25">
      <c r="A54" s="10" t="s">
        <v>235</v>
      </c>
      <c r="B54" s="11" t="s">
        <v>236</v>
      </c>
      <c r="C54" s="12">
        <v>118367000</v>
      </c>
      <c r="D54" s="12">
        <v>1367000000</v>
      </c>
      <c r="E54" s="12">
        <v>639300000</v>
      </c>
      <c r="F54" s="12">
        <v>846067000</v>
      </c>
      <c r="G54" s="12">
        <v>0</v>
      </c>
      <c r="H54" s="12">
        <v>841980470.94000006</v>
      </c>
      <c r="I54" s="12">
        <v>4086529.06</v>
      </c>
      <c r="J54" s="12">
        <v>841980470.94000006</v>
      </c>
      <c r="K54" s="12">
        <v>826040359.44000006</v>
      </c>
      <c r="L54" s="12">
        <v>826040359.44000006</v>
      </c>
      <c r="M54" s="12">
        <v>826040359.44000006</v>
      </c>
      <c r="N54" s="14">
        <f t="shared" si="4"/>
        <v>0.99516996991964002</v>
      </c>
      <c r="O54" s="14">
        <f t="shared" si="5"/>
        <v>0.97632972263425954</v>
      </c>
    </row>
    <row r="55" spans="1:15" s="20" customFormat="1" ht="11.25" x14ac:dyDescent="0.25">
      <c r="A55" s="15" t="s">
        <v>98</v>
      </c>
      <c r="B55" s="16" t="s">
        <v>99</v>
      </c>
      <c r="C55" s="17">
        <f>SUM(C56:C77)</f>
        <v>9917000000</v>
      </c>
      <c r="D55" s="17">
        <f>SUM(D56:D77)</f>
        <v>1939787720</v>
      </c>
      <c r="E55" s="17">
        <f>SUM(E56:E77)</f>
        <v>2746291335</v>
      </c>
      <c r="F55" s="18">
        <f t="shared" si="19"/>
        <v>9110496385</v>
      </c>
      <c r="G55" s="17">
        <f>SUM(G56:G77)</f>
        <v>0</v>
      </c>
      <c r="H55" s="17">
        <f>SUM(H56:H77)</f>
        <v>8793155968.5200005</v>
      </c>
      <c r="I55" s="18">
        <f t="shared" si="21"/>
        <v>317340416.47999954</v>
      </c>
      <c r="J55" s="17">
        <f>SUM(J56:J77)</f>
        <v>8704991002.7099991</v>
      </c>
      <c r="K55" s="17">
        <f>SUM(K56:K77)</f>
        <v>7084747932.0500002</v>
      </c>
      <c r="L55" s="17">
        <f>SUM(L56:L77)</f>
        <v>7084747932.0500002</v>
      </c>
      <c r="M55" s="17">
        <f>SUM(M56:M77)</f>
        <v>7028286022.0500002</v>
      </c>
      <c r="N55" s="19">
        <f t="shared" si="4"/>
        <v>0.95549030863371542</v>
      </c>
      <c r="O55" s="19">
        <f t="shared" si="5"/>
        <v>0.77764675300400776</v>
      </c>
    </row>
    <row r="56" spans="1:15" s="20" customFormat="1" ht="22.5" x14ac:dyDescent="0.25">
      <c r="A56" s="10" t="s">
        <v>237</v>
      </c>
      <c r="B56" s="11" t="s">
        <v>238</v>
      </c>
      <c r="C56" s="12">
        <v>40000000</v>
      </c>
      <c r="D56" s="12">
        <v>0</v>
      </c>
      <c r="E56" s="12">
        <v>30000000</v>
      </c>
      <c r="F56" s="12">
        <v>10000000</v>
      </c>
      <c r="G56" s="12">
        <v>0</v>
      </c>
      <c r="H56" s="12">
        <v>9700000</v>
      </c>
      <c r="I56" s="12">
        <v>300000</v>
      </c>
      <c r="J56" s="12">
        <v>4173222</v>
      </c>
      <c r="K56" s="12">
        <v>4173222</v>
      </c>
      <c r="L56" s="12">
        <v>4173222</v>
      </c>
      <c r="M56" s="12">
        <v>4173222</v>
      </c>
      <c r="N56" s="14">
        <f t="shared" si="4"/>
        <v>0.41732219999999998</v>
      </c>
      <c r="O56" s="14">
        <f t="shared" si="5"/>
        <v>0.41732219999999998</v>
      </c>
    </row>
    <row r="57" spans="1:15" s="20" customFormat="1" ht="15" customHeight="1" x14ac:dyDescent="0.25">
      <c r="A57" s="10" t="s">
        <v>239</v>
      </c>
      <c r="B57" s="11" t="s">
        <v>240</v>
      </c>
      <c r="C57" s="12">
        <v>1571000000</v>
      </c>
      <c r="D57" s="12">
        <v>30000000</v>
      </c>
      <c r="E57" s="12">
        <v>817100000</v>
      </c>
      <c r="F57" s="12">
        <v>783900000</v>
      </c>
      <c r="G57" s="12">
        <v>0</v>
      </c>
      <c r="H57" s="12">
        <v>783302197</v>
      </c>
      <c r="I57" s="12">
        <v>597803</v>
      </c>
      <c r="J57" s="12">
        <v>783302197</v>
      </c>
      <c r="K57" s="12">
        <v>444335427</v>
      </c>
      <c r="L57" s="12">
        <v>444335427</v>
      </c>
      <c r="M57" s="12">
        <v>424903627</v>
      </c>
      <c r="N57" s="14">
        <f t="shared" si="4"/>
        <v>0.99923739890292129</v>
      </c>
      <c r="O57" s="14">
        <f t="shared" si="5"/>
        <v>0.5668266704936854</v>
      </c>
    </row>
    <row r="58" spans="1:15" s="20" customFormat="1" ht="13.5" customHeight="1" x14ac:dyDescent="0.25">
      <c r="A58" s="10" t="s">
        <v>304</v>
      </c>
      <c r="B58" s="11" t="s">
        <v>305</v>
      </c>
      <c r="C58" s="12">
        <v>1000000</v>
      </c>
      <c r="D58" s="12">
        <v>12000000</v>
      </c>
      <c r="E58" s="12">
        <v>0</v>
      </c>
      <c r="F58" s="12">
        <v>13000000</v>
      </c>
      <c r="G58" s="12">
        <v>0</v>
      </c>
      <c r="H58" s="12">
        <v>4750000</v>
      </c>
      <c r="I58" s="12">
        <v>8250000</v>
      </c>
      <c r="J58" s="12">
        <v>4750000</v>
      </c>
      <c r="K58" s="12">
        <v>200000</v>
      </c>
      <c r="L58" s="12">
        <v>200000</v>
      </c>
      <c r="M58" s="12">
        <v>200000</v>
      </c>
      <c r="N58" s="14">
        <f t="shared" si="4"/>
        <v>0.36538461538461536</v>
      </c>
      <c r="O58" s="14">
        <f t="shared" si="5"/>
        <v>1.5384615384615385E-2</v>
      </c>
    </row>
    <row r="59" spans="1:15" s="20" customFormat="1" ht="11.25" x14ac:dyDescent="0.25">
      <c r="A59" s="10" t="s">
        <v>241</v>
      </c>
      <c r="B59" s="11" t="s">
        <v>242</v>
      </c>
      <c r="C59" s="12">
        <v>27000000</v>
      </c>
      <c r="D59" s="12">
        <v>0</v>
      </c>
      <c r="E59" s="12">
        <v>0</v>
      </c>
      <c r="F59" s="12">
        <v>27000000</v>
      </c>
      <c r="G59" s="12">
        <v>0</v>
      </c>
      <c r="H59" s="12">
        <v>26325448</v>
      </c>
      <c r="I59" s="12">
        <v>674552</v>
      </c>
      <c r="J59" s="12">
        <v>26325448</v>
      </c>
      <c r="K59" s="12">
        <v>4600460</v>
      </c>
      <c r="L59" s="12">
        <v>4600460</v>
      </c>
      <c r="M59" s="12">
        <v>3885880</v>
      </c>
      <c r="N59" s="14">
        <f t="shared" si="4"/>
        <v>0.97501659259259255</v>
      </c>
      <c r="O59" s="14">
        <f t="shared" si="5"/>
        <v>0.1703874074074074</v>
      </c>
    </row>
    <row r="60" spans="1:15" s="20" customFormat="1" ht="22.5" x14ac:dyDescent="0.25">
      <c r="A60" s="10" t="s">
        <v>243</v>
      </c>
      <c r="B60" s="11" t="s">
        <v>244</v>
      </c>
      <c r="C60" s="12">
        <v>100000000</v>
      </c>
      <c r="D60" s="12">
        <v>0</v>
      </c>
      <c r="E60" s="12">
        <v>0</v>
      </c>
      <c r="F60" s="12">
        <v>100000000</v>
      </c>
      <c r="G60" s="12">
        <v>0</v>
      </c>
      <c r="H60" s="12">
        <v>100000000</v>
      </c>
      <c r="I60" s="12">
        <v>0</v>
      </c>
      <c r="J60" s="12">
        <v>60435826</v>
      </c>
      <c r="K60" s="12">
        <v>60435826</v>
      </c>
      <c r="L60" s="12">
        <v>60435826</v>
      </c>
      <c r="M60" s="12">
        <v>60435826</v>
      </c>
      <c r="N60" s="14">
        <f t="shared" si="4"/>
        <v>0.60435826000000004</v>
      </c>
      <c r="O60" s="14">
        <f t="shared" si="5"/>
        <v>0.60435826000000004</v>
      </c>
    </row>
    <row r="61" spans="1:15" s="20" customFormat="1" ht="14.25" customHeight="1" x14ac:dyDescent="0.25">
      <c r="A61" s="10" t="s">
        <v>245</v>
      </c>
      <c r="B61" s="11" t="s">
        <v>246</v>
      </c>
      <c r="C61" s="12">
        <v>13000000</v>
      </c>
      <c r="D61" s="12">
        <v>5000000</v>
      </c>
      <c r="E61" s="12">
        <v>3500000</v>
      </c>
      <c r="F61" s="12">
        <v>14500000</v>
      </c>
      <c r="G61" s="12">
        <v>0</v>
      </c>
      <c r="H61" s="12">
        <v>14421872</v>
      </c>
      <c r="I61" s="12">
        <v>78128</v>
      </c>
      <c r="J61" s="12">
        <v>14421872</v>
      </c>
      <c r="K61" s="12">
        <v>14259148.99</v>
      </c>
      <c r="L61" s="12">
        <v>14259148.99</v>
      </c>
      <c r="M61" s="12">
        <v>14259148.99</v>
      </c>
      <c r="N61" s="14">
        <f t="shared" si="4"/>
        <v>0.99461186206896557</v>
      </c>
      <c r="O61" s="14">
        <f t="shared" si="5"/>
        <v>0.98338958551724143</v>
      </c>
    </row>
    <row r="62" spans="1:15" s="20" customFormat="1" ht="12.75" customHeight="1" x14ac:dyDescent="0.25">
      <c r="A62" s="10" t="s">
        <v>247</v>
      </c>
      <c r="B62" s="11" t="s">
        <v>248</v>
      </c>
      <c r="C62" s="12">
        <v>4641000000</v>
      </c>
      <c r="D62" s="12">
        <v>0</v>
      </c>
      <c r="E62" s="12">
        <v>833787720</v>
      </c>
      <c r="F62" s="12">
        <v>3807212280</v>
      </c>
      <c r="G62" s="12">
        <v>0</v>
      </c>
      <c r="H62" s="12">
        <v>3735996931</v>
      </c>
      <c r="I62" s="12">
        <v>71215349</v>
      </c>
      <c r="J62" s="12">
        <v>3735996931</v>
      </c>
      <c r="K62" s="12">
        <v>3730548137</v>
      </c>
      <c r="L62" s="12">
        <v>3730548137</v>
      </c>
      <c r="M62" s="12">
        <v>3728048137</v>
      </c>
      <c r="N62" s="14">
        <f t="shared" si="4"/>
        <v>0.98129462090304043</v>
      </c>
      <c r="O62" s="14">
        <f t="shared" si="5"/>
        <v>0.97986344407357295</v>
      </c>
    </row>
    <row r="63" spans="1:15" s="20" customFormat="1" ht="13.5" customHeight="1" x14ac:dyDescent="0.25">
      <c r="A63" s="10" t="s">
        <v>249</v>
      </c>
      <c r="B63" s="11" t="s">
        <v>250</v>
      </c>
      <c r="C63" s="12">
        <v>800000000</v>
      </c>
      <c r="D63" s="12">
        <v>209553720</v>
      </c>
      <c r="E63" s="12">
        <v>30000000</v>
      </c>
      <c r="F63" s="12">
        <v>979553720</v>
      </c>
      <c r="G63" s="12">
        <v>0</v>
      </c>
      <c r="H63" s="12">
        <v>889917103</v>
      </c>
      <c r="I63" s="12">
        <v>89636617</v>
      </c>
      <c r="J63" s="12">
        <v>889917103</v>
      </c>
      <c r="K63" s="12">
        <v>698768734</v>
      </c>
      <c r="L63" s="12">
        <v>698768734</v>
      </c>
      <c r="M63" s="12">
        <v>698768734</v>
      </c>
      <c r="N63" s="14">
        <f t="shared" si="4"/>
        <v>0.90849239284191585</v>
      </c>
      <c r="O63" s="14">
        <f t="shared" si="5"/>
        <v>0.71335417316367289</v>
      </c>
    </row>
    <row r="64" spans="1:15" s="20" customFormat="1" ht="22.5" x14ac:dyDescent="0.25">
      <c r="A64" s="10" t="s">
        <v>251</v>
      </c>
      <c r="B64" s="11" t="s">
        <v>252</v>
      </c>
      <c r="C64" s="12">
        <v>337000000</v>
      </c>
      <c r="D64" s="12">
        <v>322234000</v>
      </c>
      <c r="E64" s="12">
        <v>8000000</v>
      </c>
      <c r="F64" s="12">
        <v>651234000</v>
      </c>
      <c r="G64" s="12">
        <v>0</v>
      </c>
      <c r="H64" s="12">
        <v>595687555</v>
      </c>
      <c r="I64" s="12">
        <v>55546445</v>
      </c>
      <c r="J64" s="12">
        <v>595244222</v>
      </c>
      <c r="K64" s="12">
        <v>451272268.75</v>
      </c>
      <c r="L64" s="12">
        <v>451272268.75</v>
      </c>
      <c r="M64" s="12">
        <v>441577658.75</v>
      </c>
      <c r="N64" s="14">
        <f t="shared" si="4"/>
        <v>0.91402510004084558</v>
      </c>
      <c r="O64" s="14">
        <f t="shared" si="5"/>
        <v>0.69294949088960345</v>
      </c>
    </row>
    <row r="65" spans="1:16" s="20" customFormat="1" ht="22.5" x14ac:dyDescent="0.25">
      <c r="A65" s="10" t="s">
        <v>253</v>
      </c>
      <c r="B65" s="11" t="s">
        <v>254</v>
      </c>
      <c r="C65" s="12">
        <v>119000000</v>
      </c>
      <c r="D65" s="12">
        <v>50000000</v>
      </c>
      <c r="E65" s="12">
        <v>52700000</v>
      </c>
      <c r="F65" s="12">
        <v>116300000</v>
      </c>
      <c r="G65" s="12">
        <v>0</v>
      </c>
      <c r="H65" s="12">
        <v>110271457.2</v>
      </c>
      <c r="I65" s="12">
        <v>6028542.7999999998</v>
      </c>
      <c r="J65" s="12">
        <v>94198240.390000001</v>
      </c>
      <c r="K65" s="12">
        <v>88272040.390000001</v>
      </c>
      <c r="L65" s="12">
        <v>88272040.390000001</v>
      </c>
      <c r="M65" s="12">
        <v>88272040.390000001</v>
      </c>
      <c r="N65" s="14">
        <f t="shared" si="4"/>
        <v>0.80995907472055029</v>
      </c>
      <c r="O65" s="14">
        <f t="shared" si="5"/>
        <v>0.75900292682717108</v>
      </c>
    </row>
    <row r="66" spans="1:16" s="20" customFormat="1" ht="11.25" x14ac:dyDescent="0.25">
      <c r="A66" s="10" t="s">
        <v>255</v>
      </c>
      <c r="B66" s="11" t="s">
        <v>256</v>
      </c>
      <c r="C66" s="12">
        <v>682000000</v>
      </c>
      <c r="D66" s="12">
        <v>123000000</v>
      </c>
      <c r="E66" s="12">
        <v>239600000</v>
      </c>
      <c r="F66" s="12">
        <v>565400000</v>
      </c>
      <c r="G66" s="12">
        <v>0</v>
      </c>
      <c r="H66" s="12">
        <v>564250150.62</v>
      </c>
      <c r="I66" s="12">
        <v>1149849.3799999999</v>
      </c>
      <c r="J66" s="12">
        <v>564250150.62</v>
      </c>
      <c r="K66" s="12">
        <v>427104058.66000003</v>
      </c>
      <c r="L66" s="12">
        <v>427104058.66000003</v>
      </c>
      <c r="M66" s="12">
        <v>427104058.66000003</v>
      </c>
      <c r="N66" s="14">
        <f t="shared" si="4"/>
        <v>0.99796630813583309</v>
      </c>
      <c r="O66" s="14">
        <f t="shared" si="5"/>
        <v>0.75540158942341706</v>
      </c>
    </row>
    <row r="67" spans="1:16" s="20" customFormat="1" ht="22.5" x14ac:dyDescent="0.25">
      <c r="A67" s="10" t="s">
        <v>257</v>
      </c>
      <c r="B67" s="11" t="s">
        <v>258</v>
      </c>
      <c r="C67" s="12">
        <v>350000000</v>
      </c>
      <c r="D67" s="12">
        <v>375000000</v>
      </c>
      <c r="E67" s="12">
        <v>37300000</v>
      </c>
      <c r="F67" s="12">
        <v>687700000</v>
      </c>
      <c r="G67" s="12">
        <v>0</v>
      </c>
      <c r="H67" s="12">
        <v>626034819.70000005</v>
      </c>
      <c r="I67" s="12">
        <v>61665180.299999997</v>
      </c>
      <c r="J67" s="12">
        <v>626034819.70000005</v>
      </c>
      <c r="K67" s="12">
        <v>363253467.25999999</v>
      </c>
      <c r="L67" s="12">
        <v>363253467.25999999</v>
      </c>
      <c r="M67" s="12">
        <v>363253467.25999999</v>
      </c>
      <c r="N67" s="14">
        <f t="shared" si="4"/>
        <v>0.91033127773738554</v>
      </c>
      <c r="O67" s="14">
        <f t="shared" si="5"/>
        <v>0.5282150171004798</v>
      </c>
    </row>
    <row r="68" spans="1:16" s="20" customFormat="1" ht="33.75" x14ac:dyDescent="0.25">
      <c r="A68" s="10" t="s">
        <v>259</v>
      </c>
      <c r="B68" s="11" t="s">
        <v>260</v>
      </c>
      <c r="C68" s="12">
        <v>15000000</v>
      </c>
      <c r="D68" s="12">
        <v>9000000</v>
      </c>
      <c r="E68" s="12">
        <v>0</v>
      </c>
      <c r="F68" s="12">
        <v>24000000</v>
      </c>
      <c r="G68" s="12">
        <v>0</v>
      </c>
      <c r="H68" s="12">
        <v>22800000</v>
      </c>
      <c r="I68" s="12">
        <v>1200000</v>
      </c>
      <c r="J68" s="12">
        <v>22800000</v>
      </c>
      <c r="K68" s="12">
        <v>22024600</v>
      </c>
      <c r="L68" s="12">
        <v>22024600</v>
      </c>
      <c r="M68" s="12">
        <v>22024600</v>
      </c>
      <c r="N68" s="14">
        <f t="shared" si="4"/>
        <v>0.95</v>
      </c>
      <c r="O68" s="14">
        <f t="shared" si="5"/>
        <v>0.91769166666666668</v>
      </c>
    </row>
    <row r="69" spans="1:16" x14ac:dyDescent="0.25">
      <c r="A69" s="10" t="s">
        <v>261</v>
      </c>
      <c r="B69" s="11" t="s">
        <v>262</v>
      </c>
      <c r="C69" s="12">
        <v>0</v>
      </c>
      <c r="D69" s="12">
        <v>300000000</v>
      </c>
      <c r="E69" s="12">
        <v>0</v>
      </c>
      <c r="F69" s="12">
        <v>300000000</v>
      </c>
      <c r="G69" s="12">
        <v>0</v>
      </c>
      <c r="H69" s="12">
        <v>300000000</v>
      </c>
      <c r="I69" s="12">
        <v>0</v>
      </c>
      <c r="J69" s="12">
        <v>300000000</v>
      </c>
      <c r="K69" s="12">
        <v>90000000</v>
      </c>
      <c r="L69" s="12">
        <v>90000000</v>
      </c>
      <c r="M69" s="12">
        <v>90000000</v>
      </c>
      <c r="N69" s="14">
        <f t="shared" si="4"/>
        <v>1</v>
      </c>
      <c r="O69" s="14">
        <f t="shared" si="5"/>
        <v>0.3</v>
      </c>
    </row>
    <row r="70" spans="1:16" ht="22.5" x14ac:dyDescent="0.25">
      <c r="A70" s="10" t="s">
        <v>263</v>
      </c>
      <c r="B70" s="11" t="s">
        <v>264</v>
      </c>
      <c r="C70" s="12">
        <v>114000000</v>
      </c>
      <c r="D70" s="12">
        <v>0</v>
      </c>
      <c r="E70" s="12">
        <v>28414400</v>
      </c>
      <c r="F70" s="12">
        <v>85585600</v>
      </c>
      <c r="G70" s="12">
        <v>0</v>
      </c>
      <c r="H70" s="12">
        <v>65198435</v>
      </c>
      <c r="I70" s="12">
        <v>20387165</v>
      </c>
      <c r="J70" s="12">
        <v>65198435</v>
      </c>
      <c r="K70" s="12">
        <v>45011000</v>
      </c>
      <c r="L70" s="12">
        <v>45011000</v>
      </c>
      <c r="M70" s="12">
        <v>45011000</v>
      </c>
      <c r="N70" s="14">
        <f t="shared" si="4"/>
        <v>0.7617921122244864</v>
      </c>
      <c r="O70" s="14">
        <f t="shared" si="5"/>
        <v>0.52591791142435174</v>
      </c>
    </row>
    <row r="71" spans="1:16" ht="33.75" x14ac:dyDescent="0.25">
      <c r="A71" s="10" t="s">
        <v>265</v>
      </c>
      <c r="B71" s="11" t="s">
        <v>266</v>
      </c>
      <c r="C71" s="12">
        <v>20000000</v>
      </c>
      <c r="D71" s="12">
        <v>0</v>
      </c>
      <c r="E71" s="12">
        <v>0</v>
      </c>
      <c r="F71" s="12">
        <v>20000000</v>
      </c>
      <c r="G71" s="12">
        <v>0</v>
      </c>
      <c r="H71" s="12">
        <v>20000000</v>
      </c>
      <c r="I71" s="12">
        <v>0</v>
      </c>
      <c r="J71" s="12">
        <v>2654744</v>
      </c>
      <c r="K71" s="12">
        <v>2654744</v>
      </c>
      <c r="L71" s="12">
        <v>2654744</v>
      </c>
      <c r="M71" s="12">
        <v>2654744</v>
      </c>
      <c r="N71" s="14">
        <f t="shared" ref="N71:N109" si="32">+IF(F71=0,0,J71/F71)</f>
        <v>0.1327372</v>
      </c>
      <c r="O71" s="14">
        <f t="shared" ref="O71:O109" si="33">+IF(F71=0,0,K71/F71)</f>
        <v>0.1327372</v>
      </c>
    </row>
    <row r="72" spans="1:16" ht="22.5" x14ac:dyDescent="0.25">
      <c r="A72" s="10" t="s">
        <v>267</v>
      </c>
      <c r="B72" s="11" t="s">
        <v>268</v>
      </c>
      <c r="C72" s="12">
        <v>83000000</v>
      </c>
      <c r="D72" s="12">
        <v>504000000</v>
      </c>
      <c r="E72" s="12">
        <v>0</v>
      </c>
      <c r="F72" s="12">
        <v>587000000</v>
      </c>
      <c r="G72" s="12">
        <v>0</v>
      </c>
      <c r="H72" s="12">
        <v>586400000</v>
      </c>
      <c r="I72" s="12">
        <v>600000</v>
      </c>
      <c r="J72" s="12">
        <v>586400000</v>
      </c>
      <c r="K72" s="12">
        <v>318104669</v>
      </c>
      <c r="L72" s="12">
        <v>318104669</v>
      </c>
      <c r="M72" s="12">
        <v>293983749</v>
      </c>
      <c r="N72" s="14">
        <f t="shared" si="32"/>
        <v>0.99897785349233392</v>
      </c>
      <c r="O72" s="14">
        <f t="shared" si="33"/>
        <v>0.5419159608177172</v>
      </c>
    </row>
    <row r="73" spans="1:16" x14ac:dyDescent="0.25">
      <c r="A73" s="10" t="s">
        <v>306</v>
      </c>
      <c r="B73" s="11" t="s">
        <v>307</v>
      </c>
      <c r="C73" s="12">
        <v>504000000</v>
      </c>
      <c r="D73" s="12">
        <v>0</v>
      </c>
      <c r="E73" s="12">
        <v>504000000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4">
        <f t="shared" si="32"/>
        <v>0</v>
      </c>
      <c r="O73" s="14">
        <f t="shared" si="33"/>
        <v>0</v>
      </c>
    </row>
    <row r="74" spans="1:16" x14ac:dyDescent="0.25">
      <c r="A74" s="10" t="s">
        <v>100</v>
      </c>
      <c r="B74" s="11" t="s">
        <v>101</v>
      </c>
      <c r="C74" s="12">
        <v>500000000</v>
      </c>
      <c r="D74" s="12">
        <v>0</v>
      </c>
      <c r="E74" s="12">
        <v>161889215</v>
      </c>
      <c r="F74" s="12">
        <v>338110785</v>
      </c>
      <c r="G74" s="12">
        <v>0</v>
      </c>
      <c r="H74" s="12">
        <v>338100000</v>
      </c>
      <c r="I74" s="12">
        <v>10785</v>
      </c>
      <c r="J74" s="12">
        <v>328887792</v>
      </c>
      <c r="K74" s="12">
        <v>319730129</v>
      </c>
      <c r="L74" s="12">
        <v>319730129</v>
      </c>
      <c r="M74" s="12">
        <v>319730129</v>
      </c>
      <c r="N74" s="14">
        <f t="shared" si="32"/>
        <v>0.97272197927670367</v>
      </c>
      <c r="O74" s="14">
        <f t="shared" si="33"/>
        <v>0.94563717924584989</v>
      </c>
    </row>
    <row r="75" spans="1:16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2"/>
        <v>0</v>
      </c>
      <c r="O75" s="14">
        <f t="shared" si="33"/>
        <v>0</v>
      </c>
    </row>
    <row r="76" spans="1:16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2"/>
        <v>0</v>
      </c>
      <c r="O76" s="14">
        <f t="shared" si="33"/>
        <v>0</v>
      </c>
    </row>
    <row r="77" spans="1:16" hidden="1" x14ac:dyDescent="0.25">
      <c r="A77" s="10"/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4">
        <f t="shared" si="32"/>
        <v>0</v>
      </c>
      <c r="O77" s="14">
        <f t="shared" si="33"/>
        <v>0</v>
      </c>
    </row>
    <row r="78" spans="1:16" s="3" customFormat="1" x14ac:dyDescent="0.25">
      <c r="A78" s="79" t="s">
        <v>24</v>
      </c>
      <c r="B78" s="79"/>
      <c r="C78" s="7">
        <f>SUM(C79:C82)</f>
        <v>4649070000</v>
      </c>
      <c r="D78" s="7">
        <f>SUM(D79:D82)</f>
        <v>0</v>
      </c>
      <c r="E78" s="7">
        <f t="shared" ref="E78" si="34">SUM(E79:E82)</f>
        <v>0</v>
      </c>
      <c r="F78" s="7">
        <f>SUM(F79:F82)</f>
        <v>4649070000.0000095</v>
      </c>
      <c r="G78" s="7">
        <f t="shared" ref="G78:M78" si="35">SUM(G79:G82)</f>
        <v>3783070000.00001</v>
      </c>
      <c r="H78" s="7">
        <f t="shared" si="35"/>
        <v>108000000</v>
      </c>
      <c r="I78" s="7">
        <f t="shared" si="35"/>
        <v>758000000</v>
      </c>
      <c r="J78" s="7">
        <f t="shared" si="35"/>
        <v>50873969</v>
      </c>
      <c r="K78" s="7">
        <f t="shared" si="35"/>
        <v>47353842</v>
      </c>
      <c r="L78" s="7">
        <f t="shared" si="35"/>
        <v>47353842</v>
      </c>
      <c r="M78" s="7">
        <f t="shared" si="35"/>
        <v>47353842</v>
      </c>
      <c r="N78" s="8">
        <f t="shared" si="32"/>
        <v>1.094282706003564E-2</v>
      </c>
      <c r="O78" s="9">
        <f t="shared" si="33"/>
        <v>1.018565906729731E-2</v>
      </c>
      <c r="P78" s="20"/>
    </row>
    <row r="79" spans="1:16" x14ac:dyDescent="0.25">
      <c r="A79" s="22" t="s">
        <v>102</v>
      </c>
      <c r="B79" s="23" t="s">
        <v>104</v>
      </c>
      <c r="C79" s="29">
        <v>3783070000</v>
      </c>
      <c r="D79" s="29">
        <v>0</v>
      </c>
      <c r="E79" s="29">
        <v>0</v>
      </c>
      <c r="F79" s="30">
        <v>3783070000.00001</v>
      </c>
      <c r="G79" s="29">
        <v>3783070000.00001</v>
      </c>
      <c r="H79" s="29">
        <v>0</v>
      </c>
      <c r="I79" s="30">
        <v>0</v>
      </c>
      <c r="J79" s="29">
        <v>0</v>
      </c>
      <c r="K79" s="29">
        <v>0</v>
      </c>
      <c r="L79" s="29">
        <v>0</v>
      </c>
      <c r="M79" s="29">
        <v>0</v>
      </c>
      <c r="N79" s="31">
        <f t="shared" si="32"/>
        <v>0</v>
      </c>
      <c r="O79" s="31">
        <f t="shared" si="33"/>
        <v>0</v>
      </c>
    </row>
    <row r="80" spans="1:16" x14ac:dyDescent="0.25">
      <c r="A80" s="10" t="s">
        <v>118</v>
      </c>
      <c r="B80" s="11" t="s">
        <v>120</v>
      </c>
      <c r="C80" s="12">
        <v>78000000</v>
      </c>
      <c r="D80" s="12">
        <v>0</v>
      </c>
      <c r="E80" s="12">
        <v>0</v>
      </c>
      <c r="F80" s="12">
        <v>78000000</v>
      </c>
      <c r="G80" s="12">
        <v>0</v>
      </c>
      <c r="H80" s="12">
        <v>78000000</v>
      </c>
      <c r="I80" s="12">
        <v>0</v>
      </c>
      <c r="J80" s="12">
        <v>50375684</v>
      </c>
      <c r="K80" s="12">
        <v>46855557</v>
      </c>
      <c r="L80" s="12">
        <v>46855557</v>
      </c>
      <c r="M80" s="12">
        <v>46855557</v>
      </c>
      <c r="N80" s="14">
        <f t="shared" si="32"/>
        <v>0.64584210256410257</v>
      </c>
      <c r="O80" s="14">
        <f t="shared" si="33"/>
        <v>0.60071226923076926</v>
      </c>
    </row>
    <row r="81" spans="1:16" ht="22.5" x14ac:dyDescent="0.25">
      <c r="A81" s="10" t="s">
        <v>119</v>
      </c>
      <c r="B81" s="11" t="s">
        <v>121</v>
      </c>
      <c r="C81" s="12">
        <v>30000000</v>
      </c>
      <c r="D81" s="12">
        <v>0</v>
      </c>
      <c r="E81" s="12">
        <v>0</v>
      </c>
      <c r="F81" s="12">
        <v>30000000</v>
      </c>
      <c r="G81" s="12">
        <v>0</v>
      </c>
      <c r="H81" s="12">
        <v>30000000</v>
      </c>
      <c r="I81" s="12">
        <v>0</v>
      </c>
      <c r="J81" s="12">
        <v>498285</v>
      </c>
      <c r="K81" s="12">
        <v>498285</v>
      </c>
      <c r="L81" s="12">
        <v>498285</v>
      </c>
      <c r="M81" s="12">
        <v>498285</v>
      </c>
      <c r="N81" s="14">
        <f t="shared" si="32"/>
        <v>1.6609499999999999E-2</v>
      </c>
      <c r="O81" s="14">
        <f t="shared" si="33"/>
        <v>1.6609499999999999E-2</v>
      </c>
    </row>
    <row r="82" spans="1:16" x14ac:dyDescent="0.25">
      <c r="A82" s="10" t="s">
        <v>103</v>
      </c>
      <c r="B82" s="11" t="s">
        <v>105</v>
      </c>
      <c r="C82" s="12">
        <v>758000000</v>
      </c>
      <c r="D82" s="12">
        <v>0</v>
      </c>
      <c r="E82" s="12">
        <v>0</v>
      </c>
      <c r="F82" s="13">
        <v>758000000</v>
      </c>
      <c r="G82" s="12">
        <v>0</v>
      </c>
      <c r="H82" s="12">
        <v>0</v>
      </c>
      <c r="I82" s="13">
        <v>758000000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32"/>
        <v>0</v>
      </c>
      <c r="O82" s="14">
        <f t="shared" si="33"/>
        <v>0</v>
      </c>
    </row>
    <row r="83" spans="1:16" s="3" customFormat="1" x14ac:dyDescent="0.25">
      <c r="A83" s="79" t="s">
        <v>25</v>
      </c>
      <c r="B83" s="79"/>
      <c r="C83" s="7">
        <f>+C84+C88</f>
        <v>80000000</v>
      </c>
      <c r="D83" s="7">
        <f t="shared" ref="D83:M83" si="36">+D84+D88</f>
        <v>61889215</v>
      </c>
      <c r="E83" s="7">
        <f t="shared" si="36"/>
        <v>7661000</v>
      </c>
      <c r="F83" s="7">
        <f t="shared" si="36"/>
        <v>134228215</v>
      </c>
      <c r="G83" s="7">
        <f t="shared" si="36"/>
        <v>0</v>
      </c>
      <c r="H83" s="7">
        <f t="shared" si="36"/>
        <v>134228215</v>
      </c>
      <c r="I83" s="7">
        <f t="shared" si="36"/>
        <v>0</v>
      </c>
      <c r="J83" s="7">
        <f t="shared" si="36"/>
        <v>134228215</v>
      </c>
      <c r="K83" s="7">
        <f t="shared" si="36"/>
        <v>134228215</v>
      </c>
      <c r="L83" s="7">
        <f t="shared" si="36"/>
        <v>134228215</v>
      </c>
      <c r="M83" s="7">
        <f t="shared" si="36"/>
        <v>134228215</v>
      </c>
      <c r="N83" s="8">
        <f t="shared" si="32"/>
        <v>1</v>
      </c>
      <c r="O83" s="9">
        <f t="shared" si="33"/>
        <v>1</v>
      </c>
      <c r="P83" s="20"/>
    </row>
    <row r="84" spans="1:16" s="20" customFormat="1" ht="11.25" x14ac:dyDescent="0.25">
      <c r="A84" s="15" t="s">
        <v>106</v>
      </c>
      <c r="B84" s="16" t="s">
        <v>107</v>
      </c>
      <c r="C84" s="17">
        <f>+C85</f>
        <v>20000000</v>
      </c>
      <c r="D84" s="17">
        <f t="shared" ref="D84:E84" si="37">+D85</f>
        <v>0</v>
      </c>
      <c r="E84" s="17">
        <f t="shared" si="37"/>
        <v>7661000</v>
      </c>
      <c r="F84" s="18">
        <f t="shared" ref="F84:F85" si="38">+C84+D84-E84</f>
        <v>12339000</v>
      </c>
      <c r="G84" s="17">
        <f t="shared" ref="G84:H84" si="39">+G85</f>
        <v>0</v>
      </c>
      <c r="H84" s="17">
        <f t="shared" si="39"/>
        <v>12339000</v>
      </c>
      <c r="I84" s="18">
        <f t="shared" ref="I84:I85" si="40">+F84-G84-H84</f>
        <v>0</v>
      </c>
      <c r="J84" s="17">
        <f t="shared" ref="J84:M84" si="41">+J85</f>
        <v>12339000</v>
      </c>
      <c r="K84" s="17">
        <f t="shared" si="41"/>
        <v>12339000</v>
      </c>
      <c r="L84" s="17">
        <f t="shared" si="41"/>
        <v>12339000</v>
      </c>
      <c r="M84" s="17">
        <f t="shared" si="41"/>
        <v>12339000</v>
      </c>
      <c r="N84" s="19">
        <f t="shared" si="32"/>
        <v>1</v>
      </c>
      <c r="O84" s="19">
        <f t="shared" si="33"/>
        <v>1</v>
      </c>
    </row>
    <row r="85" spans="1:16" s="20" customFormat="1" ht="11.25" x14ac:dyDescent="0.25">
      <c r="A85" s="15" t="s">
        <v>108</v>
      </c>
      <c r="B85" s="16" t="s">
        <v>109</v>
      </c>
      <c r="C85" s="17">
        <f>SUM(C86:C87)</f>
        <v>20000000</v>
      </c>
      <c r="D85" s="17">
        <f t="shared" ref="D85:E85" si="42">SUM(D86:D87)</f>
        <v>0</v>
      </c>
      <c r="E85" s="17">
        <f t="shared" si="42"/>
        <v>7661000</v>
      </c>
      <c r="F85" s="18">
        <f t="shared" si="38"/>
        <v>12339000</v>
      </c>
      <c r="G85" s="17">
        <f t="shared" ref="G85:H85" si="43">SUM(G86:G87)</f>
        <v>0</v>
      </c>
      <c r="H85" s="17">
        <f t="shared" si="43"/>
        <v>12339000</v>
      </c>
      <c r="I85" s="18">
        <f t="shared" si="40"/>
        <v>0</v>
      </c>
      <c r="J85" s="17">
        <f t="shared" ref="J85:M85" si="44">SUM(J86:J87)</f>
        <v>12339000</v>
      </c>
      <c r="K85" s="17">
        <f t="shared" si="44"/>
        <v>12339000</v>
      </c>
      <c r="L85" s="17">
        <f t="shared" si="44"/>
        <v>12339000</v>
      </c>
      <c r="M85" s="17">
        <f t="shared" si="44"/>
        <v>12339000</v>
      </c>
      <c r="N85" s="19">
        <f t="shared" si="32"/>
        <v>1</v>
      </c>
      <c r="O85" s="19">
        <f t="shared" si="33"/>
        <v>1</v>
      </c>
    </row>
    <row r="86" spans="1:16" s="20" customFormat="1" ht="11.25" x14ac:dyDescent="0.25">
      <c r="A86" s="10" t="s">
        <v>110</v>
      </c>
      <c r="B86" s="11" t="s">
        <v>112</v>
      </c>
      <c r="C86" s="12">
        <v>15000000</v>
      </c>
      <c r="D86" s="12">
        <v>0</v>
      </c>
      <c r="E86" s="12">
        <v>3027000</v>
      </c>
      <c r="F86" s="12">
        <v>11973000</v>
      </c>
      <c r="G86" s="12">
        <v>0</v>
      </c>
      <c r="H86" s="12">
        <v>11973000</v>
      </c>
      <c r="I86" s="12">
        <v>0</v>
      </c>
      <c r="J86" s="12">
        <v>11973000</v>
      </c>
      <c r="K86" s="12">
        <v>11973000</v>
      </c>
      <c r="L86" s="12">
        <v>11973000</v>
      </c>
      <c r="M86" s="12">
        <v>11973000</v>
      </c>
      <c r="N86" s="14">
        <f t="shared" si="32"/>
        <v>1</v>
      </c>
      <c r="O86" s="14">
        <f t="shared" si="33"/>
        <v>1</v>
      </c>
    </row>
    <row r="87" spans="1:16" s="20" customFormat="1" ht="11.25" x14ac:dyDescent="0.25">
      <c r="A87" s="10" t="s">
        <v>111</v>
      </c>
      <c r="B87" s="11" t="s">
        <v>113</v>
      </c>
      <c r="C87" s="12">
        <v>5000000</v>
      </c>
      <c r="D87" s="12">
        <v>0</v>
      </c>
      <c r="E87" s="12">
        <v>4634000</v>
      </c>
      <c r="F87" s="12">
        <v>366000</v>
      </c>
      <c r="G87" s="12">
        <v>0</v>
      </c>
      <c r="H87" s="12">
        <v>366000</v>
      </c>
      <c r="I87" s="12">
        <v>0</v>
      </c>
      <c r="J87" s="12">
        <v>366000</v>
      </c>
      <c r="K87" s="12">
        <v>366000</v>
      </c>
      <c r="L87" s="12">
        <v>366000</v>
      </c>
      <c r="M87" s="12">
        <v>366000</v>
      </c>
      <c r="N87" s="14">
        <f t="shared" si="32"/>
        <v>1</v>
      </c>
      <c r="O87" s="14">
        <f t="shared" si="33"/>
        <v>1</v>
      </c>
    </row>
    <row r="88" spans="1:16" s="20" customFormat="1" ht="11.25" x14ac:dyDescent="0.25">
      <c r="A88" s="15" t="s">
        <v>114</v>
      </c>
      <c r="B88" s="21" t="s">
        <v>115</v>
      </c>
      <c r="C88" s="32">
        <v>60000000</v>
      </c>
      <c r="D88" s="32">
        <v>61889215</v>
      </c>
      <c r="E88" s="32">
        <v>0</v>
      </c>
      <c r="F88" s="33">
        <v>121889215</v>
      </c>
      <c r="G88" s="17">
        <v>0</v>
      </c>
      <c r="H88" s="33">
        <v>121889215</v>
      </c>
      <c r="I88" s="18">
        <v>0</v>
      </c>
      <c r="J88" s="17">
        <v>121889215</v>
      </c>
      <c r="K88" s="17">
        <v>121889215</v>
      </c>
      <c r="L88" s="17">
        <v>121889215</v>
      </c>
      <c r="M88" s="17">
        <v>121889215</v>
      </c>
      <c r="N88" s="19">
        <f t="shared" si="32"/>
        <v>1</v>
      </c>
      <c r="O88" s="19">
        <f t="shared" si="33"/>
        <v>1</v>
      </c>
    </row>
    <row r="89" spans="1:16" s="20" customFormat="1" ht="12.75" x14ac:dyDescent="0.25">
      <c r="A89" s="80" t="s">
        <v>21</v>
      </c>
      <c r="B89" s="80"/>
      <c r="C89" s="7">
        <f t="shared" ref="C89:M89" si="45">+C90+C92+C96+C99+C104+C107</f>
        <v>21283374779</v>
      </c>
      <c r="D89" s="7">
        <f t="shared" si="45"/>
        <v>239745370</v>
      </c>
      <c r="E89" s="7">
        <f t="shared" si="45"/>
        <v>4832745370</v>
      </c>
      <c r="F89" s="7">
        <f t="shared" si="45"/>
        <v>16690374779</v>
      </c>
      <c r="G89" s="7">
        <f t="shared" si="45"/>
        <v>0</v>
      </c>
      <c r="H89" s="7">
        <f t="shared" si="45"/>
        <v>16676978888.52</v>
      </c>
      <c r="I89" s="7">
        <f t="shared" si="45"/>
        <v>13395890.48</v>
      </c>
      <c r="J89" s="7">
        <f t="shared" si="45"/>
        <v>16408736627.52</v>
      </c>
      <c r="K89" s="7">
        <f t="shared" si="45"/>
        <v>11858371460.68</v>
      </c>
      <c r="L89" s="7">
        <f t="shared" si="45"/>
        <v>11841242460.68</v>
      </c>
      <c r="M89" s="7">
        <f t="shared" si="45"/>
        <v>11798742460.68</v>
      </c>
      <c r="N89" s="8">
        <f t="shared" si="32"/>
        <v>0.98312571435877161</v>
      </c>
      <c r="O89" s="9">
        <f t="shared" si="33"/>
        <v>0.71049162272858757</v>
      </c>
    </row>
    <row r="90" spans="1:16" s="20" customFormat="1" ht="22.5" x14ac:dyDescent="0.25">
      <c r="A90" s="15" t="s">
        <v>26</v>
      </c>
      <c r="B90" s="16" t="s">
        <v>32</v>
      </c>
      <c r="C90" s="17">
        <f>+C91</f>
        <v>530450000</v>
      </c>
      <c r="D90" s="17">
        <f t="shared" ref="D90:M90" si="46">+D91</f>
        <v>0</v>
      </c>
      <c r="E90" s="17">
        <f t="shared" si="46"/>
        <v>15000000</v>
      </c>
      <c r="F90" s="17">
        <f t="shared" si="46"/>
        <v>515450000</v>
      </c>
      <c r="G90" s="17">
        <f t="shared" si="46"/>
        <v>0</v>
      </c>
      <c r="H90" s="17">
        <f t="shared" si="46"/>
        <v>515180720</v>
      </c>
      <c r="I90" s="17">
        <f t="shared" si="46"/>
        <v>269280</v>
      </c>
      <c r="J90" s="17">
        <f t="shared" si="46"/>
        <v>515180720</v>
      </c>
      <c r="K90" s="17">
        <f t="shared" si="46"/>
        <v>257590359.47999999</v>
      </c>
      <c r="L90" s="17">
        <f t="shared" si="46"/>
        <v>257590359.47999999</v>
      </c>
      <c r="M90" s="17">
        <f t="shared" si="46"/>
        <v>257590359.47999999</v>
      </c>
      <c r="N90" s="19">
        <f t="shared" si="32"/>
        <v>0.99947758269473275</v>
      </c>
      <c r="O90" s="19">
        <f t="shared" si="33"/>
        <v>0.49973879033853913</v>
      </c>
    </row>
    <row r="91" spans="1:16" s="20" customFormat="1" ht="22.5" x14ac:dyDescent="0.25">
      <c r="A91" s="24" t="s">
        <v>308</v>
      </c>
      <c r="B91" s="11" t="s">
        <v>133</v>
      </c>
      <c r="C91" s="12">
        <v>530450000</v>
      </c>
      <c r="D91" s="12">
        <v>0</v>
      </c>
      <c r="E91" s="12">
        <v>15000000</v>
      </c>
      <c r="F91" s="12">
        <v>515450000</v>
      </c>
      <c r="G91" s="12">
        <v>0</v>
      </c>
      <c r="H91" s="12">
        <v>515180720</v>
      </c>
      <c r="I91" s="12">
        <v>269280</v>
      </c>
      <c r="J91" s="12">
        <v>515180720</v>
      </c>
      <c r="K91" s="12">
        <v>257590359.47999999</v>
      </c>
      <c r="L91" s="12">
        <v>257590359.47999999</v>
      </c>
      <c r="M91" s="12">
        <v>257590359.47999999</v>
      </c>
      <c r="N91" s="14">
        <f t="shared" si="32"/>
        <v>0.99947758269473275</v>
      </c>
      <c r="O91" s="14">
        <f t="shared" si="33"/>
        <v>0.49973879033853913</v>
      </c>
    </row>
    <row r="92" spans="1:16" s="20" customFormat="1" ht="33.75" x14ac:dyDescent="0.25">
      <c r="A92" s="25" t="s">
        <v>27</v>
      </c>
      <c r="B92" s="16" t="s">
        <v>33</v>
      </c>
      <c r="C92" s="17">
        <f>SUM(C93:C95)</f>
        <v>232000000</v>
      </c>
      <c r="D92" s="17">
        <f t="shared" ref="D92:M92" si="47">SUM(D93:D95)</f>
        <v>0</v>
      </c>
      <c r="E92" s="17">
        <f t="shared" si="47"/>
        <v>15000000</v>
      </c>
      <c r="F92" s="17">
        <f t="shared" si="47"/>
        <v>217000000</v>
      </c>
      <c r="G92" s="17">
        <f t="shared" si="47"/>
        <v>0</v>
      </c>
      <c r="H92" s="17">
        <f t="shared" si="47"/>
        <v>216653388.43000001</v>
      </c>
      <c r="I92" s="17">
        <f t="shared" si="47"/>
        <v>346611.57</v>
      </c>
      <c r="J92" s="17">
        <f t="shared" si="47"/>
        <v>216653388.43000001</v>
      </c>
      <c r="K92" s="17">
        <f t="shared" si="47"/>
        <v>90423052</v>
      </c>
      <c r="L92" s="17">
        <f t="shared" si="47"/>
        <v>90423052</v>
      </c>
      <c r="M92" s="17">
        <f t="shared" si="47"/>
        <v>90423052</v>
      </c>
      <c r="N92" s="19">
        <f t="shared" si="32"/>
        <v>0.9984027116589862</v>
      </c>
      <c r="O92" s="19">
        <f t="shared" si="33"/>
        <v>0.41669609216589859</v>
      </c>
    </row>
    <row r="93" spans="1:16" s="20" customFormat="1" ht="22.5" x14ac:dyDescent="0.25">
      <c r="A93" s="24" t="s">
        <v>130</v>
      </c>
      <c r="B93" s="11" t="s">
        <v>132</v>
      </c>
      <c r="C93" s="12">
        <v>232000000</v>
      </c>
      <c r="D93" s="12">
        <v>0</v>
      </c>
      <c r="E93" s="12">
        <v>15000000</v>
      </c>
      <c r="F93" s="12">
        <v>217000000</v>
      </c>
      <c r="G93" s="12">
        <v>0</v>
      </c>
      <c r="H93" s="12">
        <v>216653388.43000001</v>
      </c>
      <c r="I93" s="12">
        <v>346611.57</v>
      </c>
      <c r="J93" s="12">
        <v>216653388.43000001</v>
      </c>
      <c r="K93" s="12">
        <v>90423052</v>
      </c>
      <c r="L93" s="12">
        <v>90423052</v>
      </c>
      <c r="M93" s="12">
        <v>90423052</v>
      </c>
      <c r="N93" s="14">
        <f t="shared" si="32"/>
        <v>0.9984027116589862</v>
      </c>
      <c r="O93" s="14">
        <f t="shared" si="33"/>
        <v>0.41669609216589859</v>
      </c>
    </row>
    <row r="94" spans="1:16" s="20" customFormat="1" ht="22.5" hidden="1" x14ac:dyDescent="0.25">
      <c r="A94" s="24" t="s">
        <v>131</v>
      </c>
      <c r="B94" s="11" t="s">
        <v>133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4">
        <f t="shared" si="32"/>
        <v>0</v>
      </c>
      <c r="O94" s="14">
        <f t="shared" si="33"/>
        <v>0</v>
      </c>
    </row>
    <row r="95" spans="1:16" s="20" customFormat="1" ht="11.25" hidden="1" x14ac:dyDescent="0.25">
      <c r="A95" s="24"/>
      <c r="B95" s="11"/>
      <c r="C95" s="12"/>
      <c r="D95" s="12"/>
      <c r="E95" s="12"/>
      <c r="F95" s="30"/>
      <c r="G95" s="12"/>
      <c r="H95" s="12"/>
      <c r="I95" s="13"/>
      <c r="J95" s="12"/>
      <c r="K95" s="12"/>
      <c r="L95" s="12"/>
      <c r="M95" s="12"/>
      <c r="N95" s="14">
        <f t="shared" si="32"/>
        <v>0</v>
      </c>
      <c r="O95" s="14">
        <f t="shared" si="33"/>
        <v>0</v>
      </c>
    </row>
    <row r="96" spans="1:16" s="20" customFormat="1" ht="56.25" x14ac:dyDescent="0.25">
      <c r="A96" s="25" t="s">
        <v>28</v>
      </c>
      <c r="B96" s="16" t="s">
        <v>34</v>
      </c>
      <c r="C96" s="17">
        <f>SUM(C97:C98)</f>
        <v>3068510562</v>
      </c>
      <c r="D96" s="17">
        <f t="shared" ref="D96:M96" si="48">SUM(D97:D98)</f>
        <v>0</v>
      </c>
      <c r="E96" s="17">
        <f t="shared" si="48"/>
        <v>253000000</v>
      </c>
      <c r="F96" s="17">
        <f t="shared" si="48"/>
        <v>2815510562</v>
      </c>
      <c r="G96" s="17">
        <f t="shared" si="48"/>
        <v>0</v>
      </c>
      <c r="H96" s="17">
        <f t="shared" si="48"/>
        <v>2815079592.4000001</v>
      </c>
      <c r="I96" s="17">
        <f t="shared" si="48"/>
        <v>430969.59999999998</v>
      </c>
      <c r="J96" s="17">
        <f t="shared" si="48"/>
        <v>2815079592.4000001</v>
      </c>
      <c r="K96" s="17">
        <f t="shared" si="48"/>
        <v>1852805287.6099999</v>
      </c>
      <c r="L96" s="17">
        <f t="shared" si="48"/>
        <v>1852805287.6099999</v>
      </c>
      <c r="M96" s="17">
        <f t="shared" si="48"/>
        <v>1810305287.6099999</v>
      </c>
      <c r="N96" s="19">
        <f t="shared" si="32"/>
        <v>0.99984693021371807</v>
      </c>
      <c r="O96" s="19">
        <f t="shared" si="33"/>
        <v>0.65807079988144612</v>
      </c>
    </row>
    <row r="97" spans="1:15" s="20" customFormat="1" ht="22.5" x14ac:dyDescent="0.25">
      <c r="A97" s="24" t="s">
        <v>135</v>
      </c>
      <c r="B97" s="11" t="s">
        <v>134</v>
      </c>
      <c r="C97" s="12">
        <v>1775330624</v>
      </c>
      <c r="D97" s="12">
        <v>0</v>
      </c>
      <c r="E97" s="12">
        <v>253000000</v>
      </c>
      <c r="F97" s="12">
        <v>1522330624</v>
      </c>
      <c r="G97" s="12">
        <v>0</v>
      </c>
      <c r="H97" s="12">
        <v>1521967393.4000001</v>
      </c>
      <c r="I97" s="12">
        <v>363230.6</v>
      </c>
      <c r="J97" s="12">
        <v>1521967393.4000001</v>
      </c>
      <c r="K97" s="12">
        <v>1125431093.6099999</v>
      </c>
      <c r="L97" s="12">
        <v>1125431093.6099999</v>
      </c>
      <c r="M97" s="12">
        <v>1125431093.6099999</v>
      </c>
      <c r="N97" s="14">
        <f t="shared" si="32"/>
        <v>0.99976139834916711</v>
      </c>
      <c r="O97" s="14">
        <f t="shared" si="33"/>
        <v>0.73928164872153279</v>
      </c>
    </row>
    <row r="98" spans="1:15" s="20" customFormat="1" ht="22.5" x14ac:dyDescent="0.25">
      <c r="A98" s="24" t="s">
        <v>136</v>
      </c>
      <c r="B98" s="11" t="s">
        <v>137</v>
      </c>
      <c r="C98" s="12">
        <v>1293179938</v>
      </c>
      <c r="D98" s="12">
        <v>0</v>
      </c>
      <c r="E98" s="12">
        <v>0</v>
      </c>
      <c r="F98" s="12">
        <v>1293179938</v>
      </c>
      <c r="G98" s="12">
        <v>0</v>
      </c>
      <c r="H98" s="12">
        <v>1293112199</v>
      </c>
      <c r="I98" s="12">
        <v>67739</v>
      </c>
      <c r="J98" s="12">
        <v>1293112199</v>
      </c>
      <c r="K98" s="12">
        <v>727374194</v>
      </c>
      <c r="L98" s="12">
        <v>727374194</v>
      </c>
      <c r="M98" s="12">
        <v>684874194</v>
      </c>
      <c r="N98" s="14">
        <f t="shared" si="32"/>
        <v>0.9999476182718201</v>
      </c>
      <c r="O98" s="14">
        <f t="shared" si="33"/>
        <v>0.56246943880442413</v>
      </c>
    </row>
    <row r="99" spans="1:15" s="20" customFormat="1" ht="45" x14ac:dyDescent="0.25">
      <c r="A99" s="25" t="s">
        <v>29</v>
      </c>
      <c r="B99" s="16" t="s">
        <v>35</v>
      </c>
      <c r="C99" s="17">
        <f>SUM(C100:C103)</f>
        <v>15789028074</v>
      </c>
      <c r="D99" s="17">
        <f t="shared" ref="D99:M99" si="49">SUM(D100:D103)</f>
        <v>239745370</v>
      </c>
      <c r="E99" s="17">
        <f t="shared" si="49"/>
        <v>4514745370</v>
      </c>
      <c r="F99" s="17">
        <f t="shared" si="49"/>
        <v>11514028074</v>
      </c>
      <c r="G99" s="17">
        <f t="shared" si="49"/>
        <v>0</v>
      </c>
      <c r="H99" s="17">
        <f t="shared" si="49"/>
        <v>11502918865</v>
      </c>
      <c r="I99" s="17">
        <f t="shared" si="49"/>
        <v>11109209</v>
      </c>
      <c r="J99" s="17">
        <f t="shared" si="49"/>
        <v>11234676604</v>
      </c>
      <c r="K99" s="17">
        <f t="shared" si="49"/>
        <v>8315631636</v>
      </c>
      <c r="L99" s="17">
        <f t="shared" si="49"/>
        <v>8298502636</v>
      </c>
      <c r="M99" s="17">
        <f t="shared" si="49"/>
        <v>8298502636</v>
      </c>
      <c r="N99" s="19">
        <f t="shared" si="32"/>
        <v>0.97573816320364826</v>
      </c>
      <c r="O99" s="19">
        <f t="shared" si="33"/>
        <v>0.7222174188351731</v>
      </c>
    </row>
    <row r="100" spans="1:15" s="20" customFormat="1" ht="22.5" x14ac:dyDescent="0.25">
      <c r="A100" s="24" t="s">
        <v>122</v>
      </c>
      <c r="B100" s="11" t="s">
        <v>126</v>
      </c>
      <c r="C100" s="12">
        <v>12939917086</v>
      </c>
      <c r="D100" s="12">
        <v>63107168</v>
      </c>
      <c r="E100" s="12">
        <v>4118400000</v>
      </c>
      <c r="F100" s="12">
        <v>8884624254</v>
      </c>
      <c r="G100" s="12">
        <v>0</v>
      </c>
      <c r="H100" s="12">
        <v>8882113942</v>
      </c>
      <c r="I100" s="12">
        <v>2510312</v>
      </c>
      <c r="J100" s="12">
        <v>8661324505</v>
      </c>
      <c r="K100" s="12">
        <v>6385142688.5</v>
      </c>
      <c r="L100" s="12">
        <v>6368013688.5</v>
      </c>
      <c r="M100" s="12">
        <v>6368013688.5</v>
      </c>
      <c r="N100" s="14">
        <f t="shared" si="32"/>
        <v>0.97486672000794328</v>
      </c>
      <c r="O100" s="14">
        <f t="shared" si="33"/>
        <v>0.71867335139415789</v>
      </c>
    </row>
    <row r="101" spans="1:15" s="20" customFormat="1" ht="22.5" x14ac:dyDescent="0.25">
      <c r="A101" s="24" t="s">
        <v>123</v>
      </c>
      <c r="B101" s="11" t="s">
        <v>127</v>
      </c>
      <c r="C101" s="12">
        <v>917280120</v>
      </c>
      <c r="D101" s="12">
        <v>0</v>
      </c>
      <c r="E101" s="12">
        <v>77700000</v>
      </c>
      <c r="F101" s="12">
        <v>839580120</v>
      </c>
      <c r="G101" s="12">
        <v>0</v>
      </c>
      <c r="H101" s="12">
        <v>836220613</v>
      </c>
      <c r="I101" s="12">
        <v>3359507</v>
      </c>
      <c r="J101" s="12">
        <v>788767789</v>
      </c>
      <c r="K101" s="12">
        <v>630279743</v>
      </c>
      <c r="L101" s="12">
        <v>630279743</v>
      </c>
      <c r="M101" s="12">
        <v>630279743</v>
      </c>
      <c r="N101" s="14">
        <f t="shared" si="32"/>
        <v>0.9394788778467027</v>
      </c>
      <c r="O101" s="14">
        <f t="shared" si="33"/>
        <v>0.75070827427405018</v>
      </c>
    </row>
    <row r="102" spans="1:15" s="20" customFormat="1" ht="33.75" x14ac:dyDescent="0.25">
      <c r="A102" s="24" t="s">
        <v>124</v>
      </c>
      <c r="B102" s="11" t="s">
        <v>128</v>
      </c>
      <c r="C102" s="12">
        <v>213474298</v>
      </c>
      <c r="D102" s="12">
        <v>176638202</v>
      </c>
      <c r="E102" s="12">
        <v>7000000</v>
      </c>
      <c r="F102" s="12">
        <v>383112500</v>
      </c>
      <c r="G102" s="12">
        <v>0</v>
      </c>
      <c r="H102" s="12">
        <v>382731000</v>
      </c>
      <c r="I102" s="12">
        <v>381500</v>
      </c>
      <c r="J102" s="12">
        <v>382731000</v>
      </c>
      <c r="K102" s="12">
        <v>302957600</v>
      </c>
      <c r="L102" s="12">
        <v>302957600</v>
      </c>
      <c r="M102" s="12">
        <v>302957600</v>
      </c>
      <c r="N102" s="14">
        <f t="shared" si="32"/>
        <v>0.99900420894645825</v>
      </c>
      <c r="O102" s="14">
        <f t="shared" si="33"/>
        <v>0.79077973180201633</v>
      </c>
    </row>
    <row r="103" spans="1:15" s="20" customFormat="1" ht="22.5" x14ac:dyDescent="0.25">
      <c r="A103" s="24" t="s">
        <v>125</v>
      </c>
      <c r="B103" s="11" t="s">
        <v>129</v>
      </c>
      <c r="C103" s="12">
        <v>1718356570</v>
      </c>
      <c r="D103" s="12">
        <v>0</v>
      </c>
      <c r="E103" s="12">
        <v>311645370</v>
      </c>
      <c r="F103" s="12">
        <v>1406711200</v>
      </c>
      <c r="G103" s="12">
        <v>0</v>
      </c>
      <c r="H103" s="12">
        <v>1401853310</v>
      </c>
      <c r="I103" s="12">
        <v>4857890</v>
      </c>
      <c r="J103" s="12">
        <v>1401853310</v>
      </c>
      <c r="K103" s="12">
        <v>997251604.5</v>
      </c>
      <c r="L103" s="12">
        <v>997251604.5</v>
      </c>
      <c r="M103" s="12">
        <v>997251604.5</v>
      </c>
      <c r="N103" s="14">
        <f t="shared" si="32"/>
        <v>0.99654663302602553</v>
      </c>
      <c r="O103" s="14">
        <f t="shared" si="33"/>
        <v>0.70892419460369693</v>
      </c>
    </row>
    <row r="104" spans="1:15" s="20" customFormat="1" ht="45" x14ac:dyDescent="0.25">
      <c r="A104" s="25" t="s">
        <v>30</v>
      </c>
      <c r="B104" s="16" t="s">
        <v>36</v>
      </c>
      <c r="C104" s="17">
        <f>SUM(C105:C106)</f>
        <v>762800000</v>
      </c>
      <c r="D104" s="17">
        <f t="shared" ref="D104:M104" si="50">SUM(D105:D106)</f>
        <v>0</v>
      </c>
      <c r="E104" s="17">
        <f t="shared" si="50"/>
        <v>28000000</v>
      </c>
      <c r="F104" s="17">
        <f t="shared" si="50"/>
        <v>734800000</v>
      </c>
      <c r="G104" s="17">
        <f t="shared" si="50"/>
        <v>0</v>
      </c>
      <c r="H104" s="17">
        <f t="shared" si="50"/>
        <v>734271623</v>
      </c>
      <c r="I104" s="17">
        <f t="shared" si="50"/>
        <v>528377</v>
      </c>
      <c r="J104" s="17">
        <f t="shared" si="50"/>
        <v>734271623</v>
      </c>
      <c r="K104" s="17">
        <f t="shared" si="50"/>
        <v>610226999</v>
      </c>
      <c r="L104" s="17">
        <f t="shared" si="50"/>
        <v>610226999</v>
      </c>
      <c r="M104" s="17">
        <f t="shared" si="50"/>
        <v>610226999</v>
      </c>
      <c r="N104" s="19">
        <f t="shared" si="32"/>
        <v>0.99928092406096902</v>
      </c>
      <c r="O104" s="19">
        <f t="shared" si="33"/>
        <v>0.83046679232444198</v>
      </c>
    </row>
    <row r="105" spans="1:15" s="20" customFormat="1" ht="22.5" x14ac:dyDescent="0.25">
      <c r="A105" s="24" t="s">
        <v>139</v>
      </c>
      <c r="B105" s="11" t="s">
        <v>133</v>
      </c>
      <c r="C105" s="12">
        <v>238000000</v>
      </c>
      <c r="D105" s="12">
        <v>0</v>
      </c>
      <c r="E105" s="12">
        <v>14800000</v>
      </c>
      <c r="F105" s="12">
        <v>223200000</v>
      </c>
      <c r="G105" s="12">
        <v>0</v>
      </c>
      <c r="H105" s="12">
        <v>223174361</v>
      </c>
      <c r="I105" s="12">
        <v>25639</v>
      </c>
      <c r="J105" s="12">
        <v>223174361</v>
      </c>
      <c r="K105" s="12">
        <v>151733922</v>
      </c>
      <c r="L105" s="12">
        <v>151733922</v>
      </c>
      <c r="M105" s="12">
        <v>151733922</v>
      </c>
      <c r="N105" s="14">
        <f t="shared" si="32"/>
        <v>0.99988512992831546</v>
      </c>
      <c r="O105" s="14">
        <f t="shared" si="33"/>
        <v>0.67981147849462364</v>
      </c>
    </row>
    <row r="106" spans="1:15" s="20" customFormat="1" ht="22.5" x14ac:dyDescent="0.25">
      <c r="A106" s="24" t="s">
        <v>138</v>
      </c>
      <c r="B106" s="11" t="s">
        <v>140</v>
      </c>
      <c r="C106" s="12">
        <v>524800000</v>
      </c>
      <c r="D106" s="12">
        <v>0</v>
      </c>
      <c r="E106" s="12">
        <v>13200000</v>
      </c>
      <c r="F106" s="12">
        <v>511600000</v>
      </c>
      <c r="G106" s="12">
        <v>0</v>
      </c>
      <c r="H106" s="12">
        <v>511097262</v>
      </c>
      <c r="I106" s="12">
        <v>502738</v>
      </c>
      <c r="J106" s="12">
        <v>511097262</v>
      </c>
      <c r="K106" s="12">
        <v>458493077</v>
      </c>
      <c r="L106" s="12">
        <v>458493077</v>
      </c>
      <c r="M106" s="12">
        <v>458493077</v>
      </c>
      <c r="N106" s="14">
        <f t="shared" si="32"/>
        <v>0.9990173221266615</v>
      </c>
      <c r="O106" s="14">
        <f t="shared" si="33"/>
        <v>0.89619444292415951</v>
      </c>
    </row>
    <row r="107" spans="1:15" s="20" customFormat="1" ht="33.75" x14ac:dyDescent="0.25">
      <c r="A107" s="25" t="s">
        <v>31</v>
      </c>
      <c r="B107" s="16" t="s">
        <v>37</v>
      </c>
      <c r="C107" s="17">
        <f>SUM(C108:C109)</f>
        <v>900586143</v>
      </c>
      <c r="D107" s="17">
        <f t="shared" ref="D107:M107" si="51">SUM(D108:D109)</f>
        <v>0</v>
      </c>
      <c r="E107" s="17">
        <f t="shared" si="51"/>
        <v>7000000</v>
      </c>
      <c r="F107" s="17">
        <f t="shared" si="51"/>
        <v>893586143</v>
      </c>
      <c r="G107" s="17">
        <f t="shared" si="51"/>
        <v>0</v>
      </c>
      <c r="H107" s="17">
        <f t="shared" si="51"/>
        <v>892874699.69000006</v>
      </c>
      <c r="I107" s="17">
        <f t="shared" si="51"/>
        <v>711443.31</v>
      </c>
      <c r="J107" s="17">
        <f t="shared" si="51"/>
        <v>892874699.69000006</v>
      </c>
      <c r="K107" s="17">
        <f t="shared" si="51"/>
        <v>731694126.58999991</v>
      </c>
      <c r="L107" s="17">
        <f t="shared" si="51"/>
        <v>731694126.58999991</v>
      </c>
      <c r="M107" s="17">
        <f t="shared" si="51"/>
        <v>731694126.58999991</v>
      </c>
      <c r="N107" s="19">
        <f t="shared" si="32"/>
        <v>0.99920383354691311</v>
      </c>
      <c r="O107" s="19">
        <f t="shared" si="33"/>
        <v>0.81882886425869739</v>
      </c>
    </row>
    <row r="108" spans="1:15" s="20" customFormat="1" ht="33.75" x14ac:dyDescent="0.25">
      <c r="A108" s="24" t="s">
        <v>142</v>
      </c>
      <c r="B108" s="11" t="s">
        <v>128</v>
      </c>
      <c r="C108" s="12">
        <v>58018854</v>
      </c>
      <c r="D108" s="12">
        <v>0</v>
      </c>
      <c r="E108" s="12">
        <v>0</v>
      </c>
      <c r="F108" s="12">
        <v>58018854</v>
      </c>
      <c r="G108" s="12">
        <v>0</v>
      </c>
      <c r="H108" s="12">
        <v>58018854</v>
      </c>
      <c r="I108" s="12">
        <v>0</v>
      </c>
      <c r="J108" s="12">
        <v>58018854</v>
      </c>
      <c r="K108" s="12">
        <v>54758476.799999997</v>
      </c>
      <c r="L108" s="12">
        <v>54758476.799999997</v>
      </c>
      <c r="M108" s="12">
        <v>54758476.799999997</v>
      </c>
      <c r="N108" s="14">
        <f t="shared" si="32"/>
        <v>1</v>
      </c>
      <c r="O108" s="14">
        <f t="shared" si="33"/>
        <v>0.94380486729365587</v>
      </c>
    </row>
    <row r="109" spans="1:15" s="20" customFormat="1" ht="22.5" x14ac:dyDescent="0.25">
      <c r="A109" s="24" t="s">
        <v>141</v>
      </c>
      <c r="B109" s="11" t="s">
        <v>140</v>
      </c>
      <c r="C109" s="12">
        <v>842567289</v>
      </c>
      <c r="D109" s="12">
        <v>0</v>
      </c>
      <c r="E109" s="12">
        <v>7000000</v>
      </c>
      <c r="F109" s="12">
        <v>835567289</v>
      </c>
      <c r="G109" s="12">
        <v>0</v>
      </c>
      <c r="H109" s="12">
        <v>834855845.69000006</v>
      </c>
      <c r="I109" s="12">
        <v>711443.31</v>
      </c>
      <c r="J109" s="12">
        <v>834855845.69000006</v>
      </c>
      <c r="K109" s="12">
        <v>676935649.78999996</v>
      </c>
      <c r="L109" s="12">
        <v>676935649.78999996</v>
      </c>
      <c r="M109" s="12">
        <v>676935649.78999996</v>
      </c>
      <c r="N109" s="14">
        <f t="shared" si="32"/>
        <v>0.9991485505483928</v>
      </c>
      <c r="O109" s="14">
        <f t="shared" si="33"/>
        <v>0.8101509701273143</v>
      </c>
    </row>
    <row r="110" spans="1:15" s="20" customFormat="1" ht="12" x14ac:dyDescent="0.25">
      <c r="A110" s="80" t="s">
        <v>116</v>
      </c>
      <c r="B110" s="80" t="s">
        <v>0</v>
      </c>
      <c r="C110" s="6">
        <f t="shared" ref="C110:M110" si="52">+C5+C89</f>
        <v>53020812779</v>
      </c>
      <c r="D110" s="7">
        <f t="shared" si="52"/>
        <v>4566336705</v>
      </c>
      <c r="E110" s="7">
        <f t="shared" si="52"/>
        <v>9166997705</v>
      </c>
      <c r="F110" s="7">
        <f t="shared" si="52"/>
        <v>48420151779.000107</v>
      </c>
      <c r="G110" s="7">
        <f t="shared" si="52"/>
        <v>4521492000.0001097</v>
      </c>
      <c r="H110" s="7">
        <f t="shared" si="52"/>
        <v>42697537157.550003</v>
      </c>
      <c r="I110" s="7">
        <f t="shared" si="52"/>
        <v>1201122621.4499993</v>
      </c>
      <c r="J110" s="7">
        <f t="shared" si="52"/>
        <v>40677570317.43</v>
      </c>
      <c r="K110" s="7">
        <f t="shared" si="52"/>
        <v>34435309401.260002</v>
      </c>
      <c r="L110" s="7">
        <f t="shared" si="52"/>
        <v>34418180401.260002</v>
      </c>
      <c r="M110" s="7">
        <f t="shared" si="52"/>
        <v>34319218491.260002</v>
      </c>
      <c r="N110" s="8">
        <f>+IF(F110=0,0,J110/F110)</f>
        <v>0.84009588617340769</v>
      </c>
      <c r="O110" s="9">
        <f>+IF(F110=0,0,K110/F110)</f>
        <v>0.71117722964665819</v>
      </c>
    </row>
    <row r="111" spans="1:15" s="20" customFormat="1" x14ac:dyDescent="0.25">
      <c r="A111" s="4" t="s">
        <v>22</v>
      </c>
      <c r="B111" s="1"/>
      <c r="C111" s="35"/>
      <c r="D111" s="1"/>
      <c r="E111" s="64"/>
      <c r="F111" s="64"/>
      <c r="G111" s="1"/>
      <c r="H111" s="38"/>
      <c r="I111" s="1"/>
      <c r="J111" s="38"/>
      <c r="K111" s="1"/>
      <c r="L111" s="1"/>
      <c r="M111" s="1"/>
      <c r="N111" s="1"/>
      <c r="O111" s="1"/>
    </row>
    <row r="112" spans="1:15" x14ac:dyDescent="0.25">
      <c r="F112" s="71"/>
    </row>
  </sheetData>
  <mergeCells count="10">
    <mergeCell ref="A78:B78"/>
    <mergeCell ref="A83:B83"/>
    <mergeCell ref="A89:B89"/>
    <mergeCell ref="A110:B110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6091-5DD5-4875-9EC7-66660210CE7D}">
  <dimension ref="A1:V112"/>
  <sheetViews>
    <sheetView showGridLines="0" workbookViewId="0">
      <pane xSplit="1" ySplit="4" topLeftCell="D103" activePane="bottomRight" state="frozen"/>
      <selection activeCell="B81" sqref="B81"/>
      <selection pane="topRight" activeCell="B81" sqref="B81"/>
      <selection pane="bottomLeft" activeCell="B81" sqref="B81"/>
      <selection pane="bottomRight" activeCell="J110" sqref="J110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5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22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22" ht="15" customHeight="1" x14ac:dyDescent="0.25">
      <c r="A3" s="87" t="s">
        <v>323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36">
        <v>44592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90" t="s">
        <v>19</v>
      </c>
      <c r="B5" s="90"/>
      <c r="C5" s="6">
        <f t="shared" ref="C5:M5" si="0">+C6+C39+C78+C83</f>
        <v>31737438000</v>
      </c>
      <c r="D5" s="6">
        <f t="shared" si="0"/>
        <v>4958474207</v>
      </c>
      <c r="E5" s="6">
        <f t="shared" si="0"/>
        <v>4958474207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26216278291.09</v>
      </c>
      <c r="I5" s="6">
        <f t="shared" si="0"/>
        <v>999667708.90999985</v>
      </c>
      <c r="J5" s="6">
        <f t="shared" si="0"/>
        <v>26216278291.09</v>
      </c>
      <c r="K5" s="6">
        <f t="shared" si="0"/>
        <v>25612630229.25</v>
      </c>
      <c r="L5" s="6">
        <f t="shared" si="0"/>
        <v>25612630229.25</v>
      </c>
      <c r="M5" s="6">
        <f t="shared" si="0"/>
        <v>25612630229.25</v>
      </c>
      <c r="N5" s="8">
        <f>+IF(F5=0,0,J5/F5)</f>
        <v>0.82603637669461261</v>
      </c>
      <c r="O5" s="9">
        <f>+IF(F5=0,0,K5/F5)</f>
        <v>0.80701631395860984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90" t="s">
        <v>20</v>
      </c>
      <c r="B6" s="90"/>
      <c r="C6" s="6">
        <f>+C7</f>
        <v>16720070000</v>
      </c>
      <c r="D6" s="6">
        <f>+D7+D37+D38</f>
        <v>1139000000</v>
      </c>
      <c r="E6" s="6">
        <f>+E7+E37+E38</f>
        <v>1108000000</v>
      </c>
      <c r="F6" s="6">
        <f>+F7</f>
        <v>16751070000.000099</v>
      </c>
      <c r="G6" s="6">
        <f>+G7</f>
        <v>738422000.00010002</v>
      </c>
      <c r="H6" s="6">
        <f t="shared" ref="H6:M6" si="1">+H7+H37+H38</f>
        <v>15913188883</v>
      </c>
      <c r="I6" s="6">
        <f t="shared" si="1"/>
        <v>99459117</v>
      </c>
      <c r="J6" s="6">
        <f t="shared" si="1"/>
        <v>15913188883</v>
      </c>
      <c r="K6" s="6">
        <f t="shared" si="1"/>
        <v>15913188883</v>
      </c>
      <c r="L6" s="6">
        <f t="shared" si="1"/>
        <v>15913188883</v>
      </c>
      <c r="M6" s="6">
        <f t="shared" si="1"/>
        <v>15913188883</v>
      </c>
      <c r="N6" s="8">
        <f t="shared" ref="N6" si="2">+IF(F6=0,0,J6/F6)</f>
        <v>0.94998044202548881</v>
      </c>
      <c r="O6" s="9">
        <f t="shared" ref="O6" si="3">+IF(F6=0,0,K6/F6)</f>
        <v>0.94998044202548881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1139000000</v>
      </c>
      <c r="E7" s="17">
        <f>+E8+E21+E31</f>
        <v>1108000000</v>
      </c>
      <c r="F7" s="17">
        <f>+F8+F21+F31+F37</f>
        <v>16751070000.000099</v>
      </c>
      <c r="G7" s="17">
        <f>+G8+G21+G31+G37</f>
        <v>738422000.00010002</v>
      </c>
      <c r="H7" s="17">
        <f>+H8+H21+H31</f>
        <v>15913188883</v>
      </c>
      <c r="I7" s="18">
        <f>+F7-G7-H7</f>
        <v>99459117</v>
      </c>
      <c r="J7" s="17">
        <f>+J8+J21+J31</f>
        <v>15913188883</v>
      </c>
      <c r="K7" s="17">
        <f>+K8+K21+K31</f>
        <v>15913188883</v>
      </c>
      <c r="L7" s="17">
        <f>+L8+L21+L31</f>
        <v>15913188883</v>
      </c>
      <c r="M7" s="17">
        <f>+M8+M21+M31</f>
        <v>15913188883</v>
      </c>
      <c r="N7" s="19">
        <f t="shared" ref="N7:N70" si="4">+IF(F7=0,0,J7/F7)</f>
        <v>0.94998044202548881</v>
      </c>
      <c r="O7" s="19">
        <f t="shared" ref="O7:O70" si="5">+IF(F7=0,0,K7/F7)</f>
        <v>0.94998044202548881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889000000</v>
      </c>
      <c r="E8" s="17">
        <f>+E9</f>
        <v>149000000</v>
      </c>
      <c r="F8" s="18">
        <f t="shared" ref="F8:F31" si="6">+C8+D8-E8</f>
        <v>11060372000</v>
      </c>
      <c r="G8" s="17">
        <f>+G9</f>
        <v>0</v>
      </c>
      <c r="H8" s="17">
        <f>+H9</f>
        <v>11031197804</v>
      </c>
      <c r="I8" s="18">
        <f t="shared" ref="I8" si="7">+F8-G8-H8</f>
        <v>29174196</v>
      </c>
      <c r="J8" s="17">
        <f>+J9</f>
        <v>11031197804</v>
      </c>
      <c r="K8" s="17">
        <f>+K9</f>
        <v>11031197804</v>
      </c>
      <c r="L8" s="17">
        <f>+L9</f>
        <v>11031197804</v>
      </c>
      <c r="M8" s="17">
        <f>+M9</f>
        <v>11031197804</v>
      </c>
      <c r="N8" s="19">
        <f t="shared" si="4"/>
        <v>0.99736227714583203</v>
      </c>
      <c r="O8" s="19">
        <f t="shared" si="5"/>
        <v>0.99736227714583203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889000000</v>
      </c>
      <c r="E9" s="17">
        <f t="shared" si="8"/>
        <v>149000000</v>
      </c>
      <c r="F9" s="17">
        <f t="shared" si="8"/>
        <v>11060372000</v>
      </c>
      <c r="G9" s="17">
        <f t="shared" si="8"/>
        <v>0</v>
      </c>
      <c r="H9" s="17">
        <f t="shared" si="8"/>
        <v>11031197804</v>
      </c>
      <c r="I9" s="17">
        <f t="shared" si="8"/>
        <v>29174196</v>
      </c>
      <c r="J9" s="17">
        <f t="shared" si="8"/>
        <v>11031197804</v>
      </c>
      <c r="K9" s="17">
        <f t="shared" si="8"/>
        <v>11031197804</v>
      </c>
      <c r="L9" s="17">
        <f t="shared" si="8"/>
        <v>11031197804</v>
      </c>
      <c r="M9" s="17">
        <f t="shared" si="8"/>
        <v>11031197804</v>
      </c>
      <c r="N9" s="19">
        <f t="shared" si="4"/>
        <v>0.99736227714583203</v>
      </c>
      <c r="O9" s="19">
        <f t="shared" si="5"/>
        <v>0.99736227714583203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f>datos31dic!Q5</f>
        <v>7900372000</v>
      </c>
      <c r="D10" s="12">
        <f>datos31dic!R5</f>
        <v>695000000</v>
      </c>
      <c r="E10" s="12">
        <f>datos31dic!S5</f>
        <v>45000000</v>
      </c>
      <c r="F10" s="12">
        <f>datos31dic!T5</f>
        <v>8550372000</v>
      </c>
      <c r="G10" s="12">
        <f>datos31dic!U5</f>
        <v>0</v>
      </c>
      <c r="H10" s="12">
        <f>datos31dic!V5</f>
        <v>8545644829</v>
      </c>
      <c r="I10" s="12">
        <f>datos31dic!W5</f>
        <v>4727171</v>
      </c>
      <c r="J10" s="12">
        <f>datos31dic!X5</f>
        <v>8545644829</v>
      </c>
      <c r="K10" s="12">
        <f>datos31dic!Y5</f>
        <v>8545644829</v>
      </c>
      <c r="L10" s="12">
        <f>datos31dic!Z5</f>
        <v>8545644829</v>
      </c>
      <c r="M10" s="12">
        <f>datos31dic!AA5</f>
        <v>8545644829</v>
      </c>
      <c r="N10" s="14">
        <f t="shared" si="4"/>
        <v>0.99944713855724643</v>
      </c>
      <c r="O10" s="14">
        <f t="shared" si="5"/>
        <v>0.99944713855724643</v>
      </c>
      <c r="P10" s="34">
        <f>+C10-Agosto!C10</f>
        <v>0</v>
      </c>
      <c r="Q10" s="34" t="b">
        <f>+A10=datos31dic!C5</f>
        <v>1</v>
      </c>
      <c r="R10" s="12" t="str">
        <f>datos31dic!C5</f>
        <v>A-01-01-01-001-001</v>
      </c>
      <c r="S10" s="20" t="b">
        <f>R10=A10</f>
        <v>1</v>
      </c>
    </row>
    <row r="11" spans="1:22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4"/>
        <v>0</v>
      </c>
      <c r="O11" s="14">
        <f t="shared" si="5"/>
        <v>0</v>
      </c>
      <c r="P11" s="34">
        <f>+C11-Agosto!C11</f>
        <v>0</v>
      </c>
      <c r="Q11" s="34" t="b">
        <f>+A11=datos31dic!C6</f>
        <v>0</v>
      </c>
      <c r="R11" s="12">
        <v>0</v>
      </c>
      <c r="S11" s="20" t="b">
        <f t="shared" ref="S11:S74" si="9">R11=A11</f>
        <v>0</v>
      </c>
    </row>
    <row r="12" spans="1:22" x14ac:dyDescent="0.25">
      <c r="A12" s="10" t="s">
        <v>48</v>
      </c>
      <c r="B12" s="11" t="s">
        <v>49</v>
      </c>
      <c r="C12" s="12">
        <f>+datos31dic!Q6</f>
        <v>500000000</v>
      </c>
      <c r="D12" s="12">
        <f>+datos31dic!R6</f>
        <v>33000000</v>
      </c>
      <c r="E12" s="12">
        <f>+datos31dic!S6</f>
        <v>0</v>
      </c>
      <c r="F12" s="12">
        <f>+datos31dic!T6</f>
        <v>533000000</v>
      </c>
      <c r="G12" s="12">
        <f>+datos31dic!U6</f>
        <v>0</v>
      </c>
      <c r="H12" s="12">
        <f>+datos31dic!V6</f>
        <v>529856409</v>
      </c>
      <c r="I12" s="12">
        <f>+datos31dic!W6</f>
        <v>3143591</v>
      </c>
      <c r="J12" s="12">
        <f>+datos31dic!X6</f>
        <v>529856409</v>
      </c>
      <c r="K12" s="12">
        <f>+datos31dic!Y6</f>
        <v>529856409</v>
      </c>
      <c r="L12" s="12">
        <f>+datos31dic!Z6</f>
        <v>529856409</v>
      </c>
      <c r="M12" s="12">
        <f>+datos31dic!AA6</f>
        <v>529856409</v>
      </c>
      <c r="N12" s="14">
        <f t="shared" si="4"/>
        <v>0.99410208067542216</v>
      </c>
      <c r="O12" s="14">
        <f t="shared" si="5"/>
        <v>0.99410208067542216</v>
      </c>
      <c r="P12" s="34">
        <f>+C12-Agosto!C12</f>
        <v>0</v>
      </c>
      <c r="Q12" s="34" t="b">
        <f>+A12=datos31dic!C6</f>
        <v>1</v>
      </c>
      <c r="R12" s="12" t="str">
        <f>+datos31dic!C6</f>
        <v>A-01-01-01-001-003</v>
      </c>
      <c r="S12" s="20" t="b">
        <f t="shared" si="9"/>
        <v>1</v>
      </c>
    </row>
    <row r="13" spans="1:22" x14ac:dyDescent="0.25">
      <c r="A13" s="10" t="s">
        <v>50</v>
      </c>
      <c r="B13" s="11" t="s">
        <v>51</v>
      </c>
      <c r="C13" s="12">
        <f>+datos31dic!Q7</f>
        <v>20000000</v>
      </c>
      <c r="D13" s="12">
        <f>+datos31dic!R7</f>
        <v>0</v>
      </c>
      <c r="E13" s="12">
        <f>+datos31dic!S7</f>
        <v>4000000</v>
      </c>
      <c r="F13" s="12">
        <f>+datos31dic!T7</f>
        <v>16000000</v>
      </c>
      <c r="G13" s="12">
        <f>+datos31dic!U7</f>
        <v>0</v>
      </c>
      <c r="H13" s="12">
        <f>+datos31dic!V7</f>
        <v>14342517</v>
      </c>
      <c r="I13" s="12">
        <f>+datos31dic!W7</f>
        <v>1657483</v>
      </c>
      <c r="J13" s="12">
        <f>+datos31dic!X7</f>
        <v>14342517</v>
      </c>
      <c r="K13" s="12">
        <f>+datos31dic!Y7</f>
        <v>14342517</v>
      </c>
      <c r="L13" s="12">
        <f>+datos31dic!Z7</f>
        <v>14342517</v>
      </c>
      <c r="M13" s="12">
        <f>+datos31dic!AA7</f>
        <v>14342517</v>
      </c>
      <c r="N13" s="14">
        <f t="shared" si="4"/>
        <v>0.89640731250000005</v>
      </c>
      <c r="O13" s="14">
        <f t="shared" si="5"/>
        <v>0.89640731250000005</v>
      </c>
      <c r="P13" s="34">
        <f>+C13-Agosto!C13</f>
        <v>0</v>
      </c>
      <c r="Q13" s="34" t="b">
        <f>+A13=datos31dic!C7</f>
        <v>1</v>
      </c>
      <c r="R13" s="12" t="str">
        <f>+datos31dic!C7</f>
        <v>A-01-01-01-001-004</v>
      </c>
      <c r="S13" s="20" t="b">
        <f t="shared" si="9"/>
        <v>1</v>
      </c>
    </row>
    <row r="14" spans="1:22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  <c r="P14" s="34">
        <f>+C14-Agosto!C14</f>
        <v>0</v>
      </c>
      <c r="Q14" s="34" t="b">
        <f>+A14=datos31dic!C8</f>
        <v>0</v>
      </c>
      <c r="R14" s="12">
        <v>0</v>
      </c>
      <c r="S14" s="20" t="b">
        <f t="shared" si="9"/>
        <v>0</v>
      </c>
    </row>
    <row r="15" spans="1:22" x14ac:dyDescent="0.25">
      <c r="A15" s="10" t="s">
        <v>53</v>
      </c>
      <c r="B15" s="11" t="s">
        <v>13</v>
      </c>
      <c r="C15" s="12">
        <f>+datos31dic!Q8</f>
        <v>350000000</v>
      </c>
      <c r="D15" s="12">
        <f>+datos31dic!R8</f>
        <v>45000000</v>
      </c>
      <c r="E15" s="12">
        <f>+datos31dic!S8</f>
        <v>3000000</v>
      </c>
      <c r="F15" s="12">
        <f>+datos31dic!T8</f>
        <v>392000000</v>
      </c>
      <c r="G15" s="12">
        <f>+datos31dic!U8</f>
        <v>0</v>
      </c>
      <c r="H15" s="12">
        <f>+datos31dic!V8</f>
        <v>391002058</v>
      </c>
      <c r="I15" s="12">
        <f>+datos31dic!W8</f>
        <v>997942</v>
      </c>
      <c r="J15" s="12">
        <f>+datos31dic!X8</f>
        <v>391002058</v>
      </c>
      <c r="K15" s="12">
        <f>+datos31dic!Y8</f>
        <v>391002058</v>
      </c>
      <c r="L15" s="12">
        <f>+datos31dic!Z8</f>
        <v>391002058</v>
      </c>
      <c r="M15" s="12">
        <f>+datos31dic!AA8</f>
        <v>391002058</v>
      </c>
      <c r="N15" s="14">
        <f t="shared" si="4"/>
        <v>0.99745422959183672</v>
      </c>
      <c r="O15" s="14">
        <f t="shared" si="5"/>
        <v>0.99745422959183672</v>
      </c>
      <c r="P15" s="34">
        <f>+C15-Agosto!C15</f>
        <v>0</v>
      </c>
      <c r="Q15" s="34" t="b">
        <f>+A15=datos31dic!C8</f>
        <v>1</v>
      </c>
      <c r="R15" s="12" t="str">
        <f>+datos31dic!C8</f>
        <v>A-01-01-01-001-006</v>
      </c>
      <c r="S15" s="20" t="b">
        <f t="shared" si="9"/>
        <v>1</v>
      </c>
    </row>
    <row r="16" spans="1:22" x14ac:dyDescent="0.25">
      <c r="A16" s="10" t="s">
        <v>54</v>
      </c>
      <c r="B16" s="11" t="s">
        <v>55</v>
      </c>
      <c r="C16" s="12">
        <f>+datos31dic!Q9</f>
        <v>300000000</v>
      </c>
      <c r="D16" s="12">
        <f>+datos31dic!R9</f>
        <v>0</v>
      </c>
      <c r="E16" s="12">
        <f>+datos31dic!S9</f>
        <v>21000000</v>
      </c>
      <c r="F16" s="12">
        <f>+datos31dic!T9</f>
        <v>279000000</v>
      </c>
      <c r="G16" s="12">
        <f>+datos31dic!U9</f>
        <v>0</v>
      </c>
      <c r="H16" s="12">
        <f>+datos31dic!V9</f>
        <v>276906928</v>
      </c>
      <c r="I16" s="12">
        <f>+datos31dic!W9</f>
        <v>2093072</v>
      </c>
      <c r="J16" s="12">
        <f>+datos31dic!X9</f>
        <v>276906928</v>
      </c>
      <c r="K16" s="12">
        <f>+datos31dic!Y9</f>
        <v>276906928</v>
      </c>
      <c r="L16" s="12">
        <f>+datos31dic!Z9</f>
        <v>276906928</v>
      </c>
      <c r="M16" s="12">
        <f>+datos31dic!AA9</f>
        <v>276906928</v>
      </c>
      <c r="N16" s="14">
        <f t="shared" si="4"/>
        <v>0.99249794982078854</v>
      </c>
      <c r="O16" s="14">
        <f t="shared" si="5"/>
        <v>0.99249794982078854</v>
      </c>
      <c r="P16" s="34">
        <f>+C16-Agosto!C16</f>
        <v>0</v>
      </c>
      <c r="Q16" s="34" t="b">
        <f>+A16=datos31dic!C9</f>
        <v>1</v>
      </c>
      <c r="R16" s="12" t="str">
        <f>+datos31dic!C9</f>
        <v>A-01-01-01-001-007</v>
      </c>
      <c r="S16" s="20" t="b">
        <f t="shared" si="9"/>
        <v>1</v>
      </c>
    </row>
    <row r="17" spans="1:19" x14ac:dyDescent="0.25">
      <c r="A17" s="10" t="s">
        <v>56</v>
      </c>
      <c r="B17" s="11" t="s">
        <v>57</v>
      </c>
      <c r="C17" s="12">
        <f>+datos31dic!Q10</f>
        <v>40000000</v>
      </c>
      <c r="D17" s="12">
        <f>+datos31dic!R10</f>
        <v>25000000</v>
      </c>
      <c r="E17" s="12">
        <f>+datos31dic!S10</f>
        <v>0</v>
      </c>
      <c r="F17" s="12">
        <f>+datos31dic!T10</f>
        <v>65000000</v>
      </c>
      <c r="G17" s="12">
        <f>+datos31dic!U10</f>
        <v>0</v>
      </c>
      <c r="H17" s="12">
        <f>+datos31dic!V10</f>
        <v>52199491</v>
      </c>
      <c r="I17" s="12">
        <f>+datos31dic!W10</f>
        <v>12800509</v>
      </c>
      <c r="J17" s="12">
        <f>+datos31dic!X10</f>
        <v>52199491</v>
      </c>
      <c r="K17" s="12">
        <f>+datos31dic!Y10</f>
        <v>52199491</v>
      </c>
      <c r="L17" s="12">
        <f>+datos31dic!Z10</f>
        <v>52199491</v>
      </c>
      <c r="M17" s="12">
        <f>+datos31dic!AA10</f>
        <v>52199491</v>
      </c>
      <c r="N17" s="14">
        <f t="shared" si="4"/>
        <v>0.8030690923076923</v>
      </c>
      <c r="O17" s="14">
        <f t="shared" si="5"/>
        <v>0.8030690923076923</v>
      </c>
      <c r="P17" s="34">
        <f>+C17-Agosto!C17</f>
        <v>0</v>
      </c>
      <c r="Q17" s="34" t="b">
        <f>+A17=datos31dic!C10</f>
        <v>1</v>
      </c>
      <c r="R17" s="12" t="str">
        <f>+datos31dic!C10</f>
        <v>A-01-01-01-001-008</v>
      </c>
      <c r="S17" s="20" t="b">
        <f t="shared" si="9"/>
        <v>1</v>
      </c>
    </row>
    <row r="18" spans="1:19" x14ac:dyDescent="0.25">
      <c r="A18" s="10" t="s">
        <v>58</v>
      </c>
      <c r="B18" s="11" t="s">
        <v>15</v>
      </c>
      <c r="C18" s="12">
        <f>+datos31dic!Q11</f>
        <v>800000000</v>
      </c>
      <c r="D18" s="12">
        <f>+datos31dic!R11</f>
        <v>91000000</v>
      </c>
      <c r="E18" s="12">
        <f>+datos31dic!S11</f>
        <v>0</v>
      </c>
      <c r="F18" s="12">
        <f>+datos31dic!T11</f>
        <v>891000000</v>
      </c>
      <c r="G18" s="12">
        <f>+datos31dic!U11</f>
        <v>0</v>
      </c>
      <c r="H18" s="12">
        <f>+datos31dic!V11</f>
        <v>889634678</v>
      </c>
      <c r="I18" s="12">
        <f>+datos31dic!W11</f>
        <v>1365322</v>
      </c>
      <c r="J18" s="12">
        <f>+datos31dic!X11</f>
        <v>889634678</v>
      </c>
      <c r="K18" s="12">
        <f>+datos31dic!Y11</f>
        <v>889634678</v>
      </c>
      <c r="L18" s="12">
        <f>+datos31dic!Z11</f>
        <v>889634678</v>
      </c>
      <c r="M18" s="12">
        <f>+datos31dic!AA11</f>
        <v>889634678</v>
      </c>
      <c r="N18" s="14">
        <f t="shared" si="4"/>
        <v>0.99846765207631871</v>
      </c>
      <c r="O18" s="14">
        <f t="shared" si="5"/>
        <v>0.99846765207631871</v>
      </c>
      <c r="P18" s="34">
        <f>+C18-Agosto!C18</f>
        <v>0</v>
      </c>
      <c r="Q18" s="34" t="b">
        <f>+A18=datos31dic!C11</f>
        <v>1</v>
      </c>
      <c r="R18" s="12" t="str">
        <f>+datos31dic!C11</f>
        <v>A-01-01-01-001-009</v>
      </c>
      <c r="S18" s="20" t="b">
        <f t="shared" si="9"/>
        <v>1</v>
      </c>
    </row>
    <row r="19" spans="1:19" s="20" customFormat="1" ht="11.25" x14ac:dyDescent="0.25">
      <c r="A19" s="10" t="s">
        <v>59</v>
      </c>
      <c r="B19" s="11" t="s">
        <v>14</v>
      </c>
      <c r="C19" s="12">
        <f>+datos31dic!Q12</f>
        <v>400000000</v>
      </c>
      <c r="D19" s="12">
        <f>+datos31dic!R12</f>
        <v>0</v>
      </c>
      <c r="E19" s="12">
        <f>+datos31dic!S12</f>
        <v>75000000</v>
      </c>
      <c r="F19" s="12">
        <f>+datos31dic!T12</f>
        <v>325000000</v>
      </c>
      <c r="G19" s="12">
        <f>+datos31dic!U12</f>
        <v>0</v>
      </c>
      <c r="H19" s="12">
        <f>+datos31dic!V12</f>
        <v>323249747</v>
      </c>
      <c r="I19" s="12">
        <f>+datos31dic!W12</f>
        <v>1750253</v>
      </c>
      <c r="J19" s="12">
        <f>+datos31dic!X12</f>
        <v>323249747</v>
      </c>
      <c r="K19" s="12">
        <f>+datos31dic!Y12</f>
        <v>323249747</v>
      </c>
      <c r="L19" s="12">
        <f>+datos31dic!Z12</f>
        <v>323249747</v>
      </c>
      <c r="M19" s="12">
        <f>+datos31dic!AA12</f>
        <v>323249747</v>
      </c>
      <c r="N19" s="14">
        <f t="shared" si="4"/>
        <v>0.99461460615384611</v>
      </c>
      <c r="O19" s="14">
        <f t="shared" si="5"/>
        <v>0.99461460615384611</v>
      </c>
      <c r="P19" s="34">
        <f>+C19-Agosto!C19</f>
        <v>0</v>
      </c>
      <c r="Q19" s="34" t="b">
        <f>+A19=datos31dic!C12</f>
        <v>1</v>
      </c>
      <c r="R19" s="12" t="str">
        <f>+datos31dic!C12</f>
        <v>A-01-01-01-001-010</v>
      </c>
      <c r="S19" s="20" t="b">
        <f t="shared" si="9"/>
        <v>1</v>
      </c>
    </row>
    <row r="20" spans="1:19" s="20" customFormat="1" ht="13.5" customHeight="1" x14ac:dyDescent="0.25">
      <c r="A20" s="10" t="s">
        <v>289</v>
      </c>
      <c r="B20" s="11" t="s">
        <v>290</v>
      </c>
      <c r="C20" s="12">
        <f>+datos31dic!Q13</f>
        <v>10000000</v>
      </c>
      <c r="D20" s="12">
        <f>+datos31dic!R13</f>
        <v>0</v>
      </c>
      <c r="E20" s="12">
        <f>+datos31dic!S13</f>
        <v>1000000</v>
      </c>
      <c r="F20" s="12">
        <f>+datos31dic!T13</f>
        <v>9000000</v>
      </c>
      <c r="G20" s="12">
        <f>+datos31dic!U13</f>
        <v>0</v>
      </c>
      <c r="H20" s="12">
        <f>+datos31dic!V13</f>
        <v>8361147</v>
      </c>
      <c r="I20" s="12">
        <f>+datos31dic!W13</f>
        <v>638853</v>
      </c>
      <c r="J20" s="12">
        <f>+datos31dic!X13</f>
        <v>8361147</v>
      </c>
      <c r="K20" s="12">
        <f>+datos31dic!Y13</f>
        <v>8361147</v>
      </c>
      <c r="L20" s="12">
        <f>+datos31dic!Z13</f>
        <v>8361147</v>
      </c>
      <c r="M20" s="12">
        <f>+datos31dic!AA13</f>
        <v>8361147</v>
      </c>
      <c r="N20" s="14">
        <f t="shared" si="4"/>
        <v>0.92901633333333333</v>
      </c>
      <c r="O20" s="14">
        <f t="shared" si="5"/>
        <v>0.92901633333333333</v>
      </c>
      <c r="P20" s="34">
        <f>+C20-Agosto!C20</f>
        <v>0</v>
      </c>
      <c r="Q20" s="34" t="b">
        <f>+A20=datos31dic!C13</f>
        <v>1</v>
      </c>
      <c r="R20" s="12" t="str">
        <f>+datos31dic!C13</f>
        <v>A-01-01-01-001-012</v>
      </c>
      <c r="S20" s="20" t="b">
        <f t="shared" si="9"/>
        <v>1</v>
      </c>
    </row>
    <row r="21" spans="1:19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10">SUM(D22:D30)</f>
        <v>195000000</v>
      </c>
      <c r="E21" s="17">
        <f t="shared" si="10"/>
        <v>0</v>
      </c>
      <c r="F21" s="18">
        <f t="shared" si="6"/>
        <v>4014679000</v>
      </c>
      <c r="G21" s="17">
        <f t="shared" ref="G21:H21" si="11">SUM(G22:G30)</f>
        <v>0</v>
      </c>
      <c r="H21" s="17">
        <f t="shared" si="11"/>
        <v>3961352437</v>
      </c>
      <c r="I21" s="18">
        <f>+F21-G21-H21</f>
        <v>53326563</v>
      </c>
      <c r="J21" s="17">
        <f t="shared" ref="J21" si="12">SUM(J22:J30)</f>
        <v>3961352437</v>
      </c>
      <c r="K21" s="17">
        <f t="shared" ref="K21:M21" si="13">SUM(K22:K30)</f>
        <v>3961352437</v>
      </c>
      <c r="L21" s="17">
        <f t="shared" si="13"/>
        <v>3961352437</v>
      </c>
      <c r="M21" s="17">
        <f t="shared" si="13"/>
        <v>3961352437</v>
      </c>
      <c r="N21" s="19">
        <f t="shared" si="4"/>
        <v>0.98671710415701974</v>
      </c>
      <c r="O21" s="19">
        <f t="shared" si="5"/>
        <v>0.98671710415701974</v>
      </c>
      <c r="P21" s="34">
        <f>+C21-Agosto!C21</f>
        <v>0</v>
      </c>
      <c r="Q21" s="34"/>
      <c r="R21" s="17">
        <f>SUM(R22:R30)</f>
        <v>0</v>
      </c>
      <c r="S21" s="20" t="b">
        <f t="shared" si="9"/>
        <v>0</v>
      </c>
    </row>
    <row r="22" spans="1:19" s="20" customFormat="1" ht="11.25" x14ac:dyDescent="0.25">
      <c r="A22" s="10" t="s">
        <v>62</v>
      </c>
      <c r="B22" s="11" t="s">
        <v>63</v>
      </c>
      <c r="C22" s="12">
        <f>+datos31dic!Q14</f>
        <v>1130000000</v>
      </c>
      <c r="D22" s="12">
        <f>+datos31dic!R14</f>
        <v>60000000</v>
      </c>
      <c r="E22" s="12">
        <f>+datos31dic!S14</f>
        <v>0</v>
      </c>
      <c r="F22" s="12">
        <f>+datos31dic!T14</f>
        <v>1190000000</v>
      </c>
      <c r="G22" s="12">
        <f>+datos31dic!U14</f>
        <v>0</v>
      </c>
      <c r="H22" s="12">
        <f>+datos31dic!V14</f>
        <v>1185155768</v>
      </c>
      <c r="I22" s="12">
        <f>+datos31dic!W14</f>
        <v>4844232</v>
      </c>
      <c r="J22" s="12">
        <f>+datos31dic!X14</f>
        <v>1185155768</v>
      </c>
      <c r="K22" s="12">
        <f>+datos31dic!Y14</f>
        <v>1185155768</v>
      </c>
      <c r="L22" s="12">
        <f>+datos31dic!Z14</f>
        <v>1185155768</v>
      </c>
      <c r="M22" s="12">
        <f>+datos31dic!AA14</f>
        <v>1185155768</v>
      </c>
      <c r="N22" s="14">
        <f t="shared" si="4"/>
        <v>0.99592921680672264</v>
      </c>
      <c r="O22" s="14">
        <f t="shared" si="5"/>
        <v>0.99592921680672264</v>
      </c>
      <c r="P22" s="34">
        <f>+C22-Agosto!C22</f>
        <v>0</v>
      </c>
      <c r="Q22" s="34" t="b">
        <f>+A22=datos31dic!C14</f>
        <v>1</v>
      </c>
      <c r="R22" s="12" t="str">
        <f>+datos31dic!C14</f>
        <v>A-01-01-02-001</v>
      </c>
      <c r="S22" s="20" t="b">
        <f t="shared" si="9"/>
        <v>1</v>
      </c>
    </row>
    <row r="23" spans="1:19" s="20" customFormat="1" ht="11.25" x14ac:dyDescent="0.25">
      <c r="A23" s="10" t="s">
        <v>64</v>
      </c>
      <c r="B23" s="11" t="s">
        <v>65</v>
      </c>
      <c r="C23" s="12">
        <f>+datos31dic!Q15</f>
        <v>800000000</v>
      </c>
      <c r="D23" s="12">
        <f>+datos31dic!R15</f>
        <v>45000000</v>
      </c>
      <c r="E23" s="12">
        <f>+datos31dic!S15</f>
        <v>0</v>
      </c>
      <c r="F23" s="12">
        <f>+datos31dic!T15</f>
        <v>845000000</v>
      </c>
      <c r="G23" s="12">
        <f>+datos31dic!U15</f>
        <v>0</v>
      </c>
      <c r="H23" s="12">
        <f>+datos31dic!V15</f>
        <v>839518730</v>
      </c>
      <c r="I23" s="12">
        <f>+datos31dic!W15</f>
        <v>5481270</v>
      </c>
      <c r="J23" s="12">
        <f>+datos31dic!X15</f>
        <v>839518730</v>
      </c>
      <c r="K23" s="12">
        <f>+datos31dic!Y15</f>
        <v>839518730</v>
      </c>
      <c r="L23" s="12">
        <f>+datos31dic!Z15</f>
        <v>839518730</v>
      </c>
      <c r="M23" s="12">
        <f>+datos31dic!AA15</f>
        <v>839518730</v>
      </c>
      <c r="N23" s="14">
        <f t="shared" si="4"/>
        <v>0.99351328994082844</v>
      </c>
      <c r="O23" s="14">
        <f t="shared" si="5"/>
        <v>0.99351328994082844</v>
      </c>
      <c r="P23" s="34">
        <f>+C23-Agosto!C23</f>
        <v>0</v>
      </c>
      <c r="Q23" s="34" t="b">
        <f>+A23=datos31dic!C15</f>
        <v>1</v>
      </c>
      <c r="R23" s="12" t="str">
        <f>+datos31dic!C15</f>
        <v>A-01-01-02-002</v>
      </c>
      <c r="S23" s="20" t="b">
        <f t="shared" si="9"/>
        <v>1</v>
      </c>
    </row>
    <row r="24" spans="1:19" s="20" customFormat="1" ht="11.25" x14ac:dyDescent="0.25">
      <c r="A24" s="10" t="s">
        <v>66</v>
      </c>
      <c r="B24" s="11" t="s">
        <v>67</v>
      </c>
      <c r="C24" s="12">
        <f>+datos31dic!Q16</f>
        <v>919679000</v>
      </c>
      <c r="D24" s="12">
        <f>+datos31dic!R16</f>
        <v>64000000</v>
      </c>
      <c r="E24" s="12">
        <f>+datos31dic!S16</f>
        <v>0</v>
      </c>
      <c r="F24" s="12">
        <f>+datos31dic!T16</f>
        <v>983679000</v>
      </c>
      <c r="G24" s="12">
        <f>+datos31dic!U16</f>
        <v>0</v>
      </c>
      <c r="H24" s="12">
        <f>+datos31dic!V16</f>
        <v>965141439</v>
      </c>
      <c r="I24" s="12">
        <f>+datos31dic!W16</f>
        <v>18537561</v>
      </c>
      <c r="J24" s="12">
        <f>+datos31dic!X16</f>
        <v>965141439</v>
      </c>
      <c r="K24" s="12">
        <f>+datos31dic!Y16</f>
        <v>965141439</v>
      </c>
      <c r="L24" s="12">
        <f>+datos31dic!Z16</f>
        <v>965141439</v>
      </c>
      <c r="M24" s="12">
        <f>+datos31dic!AA16</f>
        <v>965141439</v>
      </c>
      <c r="N24" s="14">
        <f t="shared" si="4"/>
        <v>0.98115486759400172</v>
      </c>
      <c r="O24" s="14">
        <f t="shared" si="5"/>
        <v>0.98115486759400172</v>
      </c>
      <c r="P24" s="34">
        <f>+C24-Agosto!C24</f>
        <v>0</v>
      </c>
      <c r="Q24" s="34" t="b">
        <f>+A24=datos31dic!C16</f>
        <v>1</v>
      </c>
      <c r="R24" s="12" t="str">
        <f>+datos31dic!C16</f>
        <v>A-01-01-02-003</v>
      </c>
      <c r="S24" s="20" t="b">
        <f t="shared" si="9"/>
        <v>1</v>
      </c>
    </row>
    <row r="25" spans="1:19" s="20" customFormat="1" ht="11.25" x14ac:dyDescent="0.25">
      <c r="A25" s="10" t="s">
        <v>68</v>
      </c>
      <c r="B25" s="11" t="s">
        <v>69</v>
      </c>
      <c r="C25" s="12">
        <f>+datos31dic!Q17</f>
        <v>400000000</v>
      </c>
      <c r="D25" s="12">
        <f>+datos31dic!R17</f>
        <v>11000000</v>
      </c>
      <c r="E25" s="12">
        <f>+datos31dic!S17</f>
        <v>0</v>
      </c>
      <c r="F25" s="12">
        <f>+datos31dic!T17</f>
        <v>411000000</v>
      </c>
      <c r="G25" s="12">
        <f>+datos31dic!U17</f>
        <v>0</v>
      </c>
      <c r="H25" s="12">
        <f>+datos31dic!V17</f>
        <v>407908100</v>
      </c>
      <c r="I25" s="12">
        <f>+datos31dic!W17</f>
        <v>3091900</v>
      </c>
      <c r="J25" s="12">
        <f>+datos31dic!X17</f>
        <v>407908100</v>
      </c>
      <c r="K25" s="12">
        <f>+datos31dic!Y17</f>
        <v>407908100</v>
      </c>
      <c r="L25" s="12">
        <f>+datos31dic!Z17</f>
        <v>407908100</v>
      </c>
      <c r="M25" s="12">
        <f>+datos31dic!AA17</f>
        <v>407908100</v>
      </c>
      <c r="N25" s="14">
        <f t="shared" si="4"/>
        <v>0.99247712895377127</v>
      </c>
      <c r="O25" s="14">
        <f t="shared" si="5"/>
        <v>0.99247712895377127</v>
      </c>
      <c r="P25" s="34">
        <f>+C25-Agosto!C25</f>
        <v>0</v>
      </c>
      <c r="Q25" s="34" t="b">
        <f>+A25=datos31dic!C17</f>
        <v>1</v>
      </c>
      <c r="R25" s="12" t="str">
        <f>+datos31dic!C17</f>
        <v>A-01-01-02-004</v>
      </c>
      <c r="S25" s="20" t="b">
        <f t="shared" si="9"/>
        <v>1</v>
      </c>
    </row>
    <row r="26" spans="1:19" s="20" customFormat="1" ht="22.5" x14ac:dyDescent="0.25">
      <c r="A26" s="10" t="s">
        <v>70</v>
      </c>
      <c r="B26" s="11" t="s">
        <v>71</v>
      </c>
      <c r="C26" s="12">
        <f>+datos31dic!Q18</f>
        <v>60000000</v>
      </c>
      <c r="D26" s="12">
        <f>+datos31dic!R18</f>
        <v>0</v>
      </c>
      <c r="E26" s="12">
        <f>+datos31dic!S18</f>
        <v>0</v>
      </c>
      <c r="F26" s="12">
        <f>+datos31dic!T18</f>
        <v>60000000</v>
      </c>
      <c r="G26" s="12">
        <f>+datos31dic!U18</f>
        <v>0</v>
      </c>
      <c r="H26" s="12">
        <f>+datos31dic!V18</f>
        <v>53543200</v>
      </c>
      <c r="I26" s="12">
        <f>+datos31dic!W18</f>
        <v>6456800</v>
      </c>
      <c r="J26" s="12">
        <f>+datos31dic!X18</f>
        <v>53543200</v>
      </c>
      <c r="K26" s="12">
        <f>+datos31dic!Y18</f>
        <v>53543200</v>
      </c>
      <c r="L26" s="12">
        <f>+datos31dic!Z18</f>
        <v>53543200</v>
      </c>
      <c r="M26" s="12">
        <f>+datos31dic!AA18</f>
        <v>53543200</v>
      </c>
      <c r="N26" s="14">
        <f t="shared" si="4"/>
        <v>0.89238666666666666</v>
      </c>
      <c r="O26" s="14">
        <f t="shared" si="5"/>
        <v>0.89238666666666666</v>
      </c>
      <c r="P26" s="34">
        <f>+C26-Agosto!C26</f>
        <v>0</v>
      </c>
      <c r="Q26" s="34" t="b">
        <f>+A26=datos31dic!C18</f>
        <v>1</v>
      </c>
      <c r="R26" s="12" t="str">
        <f>+datos31dic!C18</f>
        <v>A-01-01-02-005</v>
      </c>
      <c r="S26" s="20" t="b">
        <f t="shared" si="9"/>
        <v>1</v>
      </c>
    </row>
    <row r="27" spans="1:19" s="20" customFormat="1" ht="11.25" x14ac:dyDescent="0.25">
      <c r="A27" s="10" t="s">
        <v>72</v>
      </c>
      <c r="B27" s="11" t="s">
        <v>16</v>
      </c>
      <c r="C27" s="12">
        <f>+datos31dic!Q19</f>
        <v>300000000</v>
      </c>
      <c r="D27" s="12">
        <f>+datos31dic!R19</f>
        <v>10000000</v>
      </c>
      <c r="E27" s="12">
        <f>+datos31dic!S19</f>
        <v>0</v>
      </c>
      <c r="F27" s="12">
        <f>+datos31dic!T19</f>
        <v>310000000</v>
      </c>
      <c r="G27" s="12">
        <f>+datos31dic!U19</f>
        <v>0</v>
      </c>
      <c r="H27" s="12">
        <f>+datos31dic!V19</f>
        <v>305924400</v>
      </c>
      <c r="I27" s="12">
        <f>+datos31dic!W19</f>
        <v>4075600</v>
      </c>
      <c r="J27" s="12">
        <f>+datos31dic!X19</f>
        <v>305924400</v>
      </c>
      <c r="K27" s="12">
        <f>+datos31dic!Y19</f>
        <v>305924400</v>
      </c>
      <c r="L27" s="12">
        <f>+datos31dic!Z19</f>
        <v>305924400</v>
      </c>
      <c r="M27" s="12">
        <f>+datos31dic!AA19</f>
        <v>305924400</v>
      </c>
      <c r="N27" s="14">
        <f t="shared" si="4"/>
        <v>0.98685290322580643</v>
      </c>
      <c r="O27" s="14">
        <f t="shared" si="5"/>
        <v>0.98685290322580643</v>
      </c>
      <c r="P27" s="34">
        <f>+C27-Agosto!C27</f>
        <v>0</v>
      </c>
      <c r="Q27" s="34" t="b">
        <f>+A27=datos31dic!C19</f>
        <v>1</v>
      </c>
      <c r="R27" s="12" t="str">
        <f>+datos31dic!C19</f>
        <v>A-01-01-02-006</v>
      </c>
      <c r="S27" s="20" t="b">
        <f t="shared" si="9"/>
        <v>1</v>
      </c>
    </row>
    <row r="28" spans="1:19" s="20" customFormat="1" ht="11.25" x14ac:dyDescent="0.25">
      <c r="A28" s="10" t="s">
        <v>73</v>
      </c>
      <c r="B28" s="11" t="s">
        <v>17</v>
      </c>
      <c r="C28" s="12">
        <f>+datos31dic!Q20</f>
        <v>55000000</v>
      </c>
      <c r="D28" s="12">
        <f>+datos31dic!R20</f>
        <v>0</v>
      </c>
      <c r="E28" s="12">
        <f>+datos31dic!S20</f>
        <v>0</v>
      </c>
      <c r="F28" s="12">
        <f>+datos31dic!T20</f>
        <v>55000000</v>
      </c>
      <c r="G28" s="12">
        <f>+datos31dic!U20</f>
        <v>0</v>
      </c>
      <c r="H28" s="12">
        <f>+datos31dic!V20</f>
        <v>51060000</v>
      </c>
      <c r="I28" s="12">
        <f>+datos31dic!W20</f>
        <v>3940000</v>
      </c>
      <c r="J28" s="12">
        <f>+datos31dic!X20</f>
        <v>51060000</v>
      </c>
      <c r="K28" s="12">
        <f>+datos31dic!Y20</f>
        <v>51060000</v>
      </c>
      <c r="L28" s="12">
        <f>+datos31dic!Z20</f>
        <v>51060000</v>
      </c>
      <c r="M28" s="12">
        <f>+datos31dic!AA20</f>
        <v>51060000</v>
      </c>
      <c r="N28" s="14">
        <f t="shared" si="4"/>
        <v>0.92836363636363639</v>
      </c>
      <c r="O28" s="14">
        <f t="shared" si="5"/>
        <v>0.92836363636363639</v>
      </c>
      <c r="P28" s="34">
        <f>+C28-Agosto!C28</f>
        <v>0</v>
      </c>
      <c r="Q28" s="34" t="b">
        <f>+A28=datos31dic!C20</f>
        <v>1</v>
      </c>
      <c r="R28" s="12" t="str">
        <f>+datos31dic!C20</f>
        <v>A-01-01-02-007</v>
      </c>
      <c r="S28" s="20" t="b">
        <f t="shared" si="9"/>
        <v>1</v>
      </c>
    </row>
    <row r="29" spans="1:19" s="20" customFormat="1" ht="11.25" x14ac:dyDescent="0.25">
      <c r="A29" s="10" t="s">
        <v>74</v>
      </c>
      <c r="B29" s="11" t="s">
        <v>18</v>
      </c>
      <c r="C29" s="12">
        <f>+datos31dic!Q21</f>
        <v>55000000</v>
      </c>
      <c r="D29" s="12">
        <f>+datos31dic!R21</f>
        <v>0</v>
      </c>
      <c r="E29" s="12">
        <f>+datos31dic!S21</f>
        <v>0</v>
      </c>
      <c r="F29" s="12">
        <f>+datos31dic!T21</f>
        <v>55000000</v>
      </c>
      <c r="G29" s="12">
        <f>+datos31dic!U21</f>
        <v>0</v>
      </c>
      <c r="H29" s="12">
        <f>+datos31dic!V21</f>
        <v>51060000</v>
      </c>
      <c r="I29" s="12">
        <f>+datos31dic!W21</f>
        <v>3940000</v>
      </c>
      <c r="J29" s="12">
        <f>+datos31dic!X21</f>
        <v>51060000</v>
      </c>
      <c r="K29" s="12">
        <f>+datos31dic!Y21</f>
        <v>51060000</v>
      </c>
      <c r="L29" s="12">
        <f>+datos31dic!Z21</f>
        <v>51060000</v>
      </c>
      <c r="M29" s="12">
        <f>+datos31dic!AA21</f>
        <v>51060000</v>
      </c>
      <c r="N29" s="14">
        <f t="shared" si="4"/>
        <v>0.92836363636363639</v>
      </c>
      <c r="O29" s="14">
        <f t="shared" si="5"/>
        <v>0.92836363636363639</v>
      </c>
      <c r="P29" s="34">
        <f>+C29-Agosto!C29</f>
        <v>0</v>
      </c>
      <c r="Q29" s="34" t="b">
        <f>+A29=datos31dic!C21</f>
        <v>1</v>
      </c>
      <c r="R29" s="12" t="str">
        <f>+datos31dic!C21</f>
        <v>A-01-01-02-008</v>
      </c>
      <c r="S29" s="20" t="b">
        <f t="shared" si="9"/>
        <v>1</v>
      </c>
    </row>
    <row r="30" spans="1:19" s="20" customFormat="1" ht="22.5" x14ac:dyDescent="0.25">
      <c r="A30" s="10" t="s">
        <v>75</v>
      </c>
      <c r="B30" s="11" t="s">
        <v>76</v>
      </c>
      <c r="C30" s="12">
        <f>+datos31dic!Q22</f>
        <v>100000000</v>
      </c>
      <c r="D30" s="12">
        <f>+datos31dic!R22</f>
        <v>5000000</v>
      </c>
      <c r="E30" s="12">
        <f>+datos31dic!S22</f>
        <v>0</v>
      </c>
      <c r="F30" s="12">
        <f>+datos31dic!T22</f>
        <v>105000000</v>
      </c>
      <c r="G30" s="12">
        <f>+datos31dic!U22</f>
        <v>0</v>
      </c>
      <c r="H30" s="12">
        <f>+datos31dic!V22</f>
        <v>102040800</v>
      </c>
      <c r="I30" s="12">
        <f>+datos31dic!W22</f>
        <v>2959200</v>
      </c>
      <c r="J30" s="12">
        <f>+datos31dic!X22</f>
        <v>102040800</v>
      </c>
      <c r="K30" s="12">
        <f>+datos31dic!Y22</f>
        <v>102040800</v>
      </c>
      <c r="L30" s="12">
        <f>+datos31dic!Z22</f>
        <v>102040800</v>
      </c>
      <c r="M30" s="12">
        <f>+datos31dic!AA22</f>
        <v>102040800</v>
      </c>
      <c r="N30" s="14">
        <f t="shared" si="4"/>
        <v>0.97181714285714282</v>
      </c>
      <c r="O30" s="14">
        <f t="shared" si="5"/>
        <v>0.97181714285714282</v>
      </c>
      <c r="P30" s="34">
        <f>+C30-Agosto!C30</f>
        <v>0</v>
      </c>
      <c r="Q30" s="34" t="b">
        <f>+A30=datos31dic!C22</f>
        <v>1</v>
      </c>
      <c r="R30" s="12" t="str">
        <f>+datos31dic!C22</f>
        <v>A-01-01-02-009</v>
      </c>
      <c r="S30" s="20" t="b">
        <f t="shared" si="9"/>
        <v>1</v>
      </c>
    </row>
    <row r="31" spans="1:19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4">SUM(D32:D36)</f>
        <v>55000000</v>
      </c>
      <c r="E31" s="17">
        <f t="shared" si="14"/>
        <v>959000000</v>
      </c>
      <c r="F31" s="18">
        <f t="shared" si="6"/>
        <v>937597000</v>
      </c>
      <c r="G31" s="17">
        <f t="shared" ref="G31:H31" si="15">SUM(G32:G36)</f>
        <v>0</v>
      </c>
      <c r="H31" s="17">
        <f t="shared" si="15"/>
        <v>920638642</v>
      </c>
      <c r="I31" s="18">
        <f>+F31-G31-H31</f>
        <v>16958358</v>
      </c>
      <c r="J31" s="17">
        <f t="shared" ref="J31" si="16">SUM(J32:J36)</f>
        <v>920638642</v>
      </c>
      <c r="K31" s="17">
        <f t="shared" ref="K31:M31" si="17">SUM(K32:K36)</f>
        <v>920638642</v>
      </c>
      <c r="L31" s="17">
        <f t="shared" si="17"/>
        <v>920638642</v>
      </c>
      <c r="M31" s="17">
        <f t="shared" si="17"/>
        <v>920638642</v>
      </c>
      <c r="N31" s="19">
        <f t="shared" si="4"/>
        <v>0.98191295620613117</v>
      </c>
      <c r="O31" s="19">
        <f t="shared" si="5"/>
        <v>0.98191295620613117</v>
      </c>
      <c r="P31" s="34">
        <f>+C31-Agosto!C31</f>
        <v>0</v>
      </c>
      <c r="Q31" s="34"/>
      <c r="R31" s="17">
        <f>SUM(R32:R36)</f>
        <v>0</v>
      </c>
      <c r="S31" s="20" t="b">
        <f t="shared" si="9"/>
        <v>0</v>
      </c>
    </row>
    <row r="32" spans="1:19" s="20" customFormat="1" ht="11.25" x14ac:dyDescent="0.25">
      <c r="A32" s="10" t="s">
        <v>79</v>
      </c>
      <c r="B32" s="11" t="s">
        <v>80</v>
      </c>
      <c r="C32" s="12">
        <f>+datos31dic!Q23</f>
        <v>941597000</v>
      </c>
      <c r="D32" s="12">
        <f>+datos31dic!R23</f>
        <v>0</v>
      </c>
      <c r="E32" s="12">
        <f>+datos31dic!S23</f>
        <v>517000000</v>
      </c>
      <c r="F32" s="12">
        <f>+datos31dic!T23</f>
        <v>424597000</v>
      </c>
      <c r="G32" s="12">
        <f>+datos31dic!U23</f>
        <v>0</v>
      </c>
      <c r="H32" s="12">
        <f>+datos31dic!V23</f>
        <v>414514382</v>
      </c>
      <c r="I32" s="12">
        <f>+datos31dic!W23</f>
        <v>10082618</v>
      </c>
      <c r="J32" s="12">
        <f>+datos31dic!X23</f>
        <v>414514382</v>
      </c>
      <c r="K32" s="12">
        <f>+datos31dic!Y23</f>
        <v>414514382</v>
      </c>
      <c r="L32" s="12">
        <f>+datos31dic!Z23</f>
        <v>414514382</v>
      </c>
      <c r="M32" s="12">
        <f>+datos31dic!AA23</f>
        <v>414514382</v>
      </c>
      <c r="N32" s="14">
        <f t="shared" si="4"/>
        <v>0.97625367583850098</v>
      </c>
      <c r="O32" s="14">
        <f t="shared" si="5"/>
        <v>0.97625367583850098</v>
      </c>
      <c r="P32" s="34">
        <f>+C32-Agosto!C32</f>
        <v>0</v>
      </c>
      <c r="Q32" s="34" t="b">
        <f>+A32=datos31dic!C23</f>
        <v>1</v>
      </c>
      <c r="R32" s="12" t="str">
        <f>+datos31dic!C23</f>
        <v>A-01-01-03-001-001</v>
      </c>
      <c r="S32" s="20" t="b">
        <f t="shared" si="9"/>
        <v>1</v>
      </c>
    </row>
    <row r="33" spans="1:22" s="20" customFormat="1" ht="11.25" x14ac:dyDescent="0.25">
      <c r="A33" s="10" t="s">
        <v>81</v>
      </c>
      <c r="B33" s="11" t="s">
        <v>82</v>
      </c>
      <c r="C33" s="12">
        <f>+datos31dic!Q24</f>
        <v>400000000</v>
      </c>
      <c r="D33" s="12">
        <f>+datos31dic!R24</f>
        <v>0</v>
      </c>
      <c r="E33" s="12">
        <f>+datos31dic!S24</f>
        <v>336000000</v>
      </c>
      <c r="F33" s="12">
        <f>+datos31dic!T24</f>
        <v>64000000</v>
      </c>
      <c r="G33" s="12">
        <f>+datos31dic!U24</f>
        <v>0</v>
      </c>
      <c r="H33" s="12">
        <f>+datos31dic!V24</f>
        <v>63784784</v>
      </c>
      <c r="I33" s="12">
        <f>+datos31dic!W24</f>
        <v>215216</v>
      </c>
      <c r="J33" s="12">
        <f>+datos31dic!X24</f>
        <v>63784784</v>
      </c>
      <c r="K33" s="12">
        <f>+datos31dic!Y24</f>
        <v>63784784</v>
      </c>
      <c r="L33" s="12">
        <f>+datos31dic!Z24</f>
        <v>63784784</v>
      </c>
      <c r="M33" s="12">
        <f>+datos31dic!AA24</f>
        <v>63784784</v>
      </c>
      <c r="N33" s="14">
        <f t="shared" si="4"/>
        <v>0.99663725000000003</v>
      </c>
      <c r="O33" s="14">
        <f t="shared" si="5"/>
        <v>0.99663725000000003</v>
      </c>
      <c r="P33" s="34">
        <f>+C33-Agosto!C33</f>
        <v>0</v>
      </c>
      <c r="Q33" s="34" t="b">
        <f>+A33=datos31dic!C24</f>
        <v>1</v>
      </c>
      <c r="R33" s="12" t="str">
        <f>+datos31dic!C24</f>
        <v>A-01-01-03-001-002</v>
      </c>
      <c r="S33" s="20" t="b">
        <f t="shared" si="9"/>
        <v>1</v>
      </c>
    </row>
    <row r="34" spans="1:22" x14ac:dyDescent="0.25">
      <c r="A34" s="10" t="s">
        <v>83</v>
      </c>
      <c r="B34" s="11" t="s">
        <v>84</v>
      </c>
      <c r="C34" s="12">
        <f>+datos31dic!Q25</f>
        <v>100000000</v>
      </c>
      <c r="D34" s="12">
        <f>+datos31dic!R25</f>
        <v>0</v>
      </c>
      <c r="E34" s="12">
        <f>+datos31dic!S25</f>
        <v>58000000</v>
      </c>
      <c r="F34" s="12">
        <f>+datos31dic!T25</f>
        <v>42000000</v>
      </c>
      <c r="G34" s="12">
        <f>+datos31dic!U25</f>
        <v>0</v>
      </c>
      <c r="H34" s="12">
        <f>+datos31dic!V25</f>
        <v>38695523</v>
      </c>
      <c r="I34" s="12">
        <f>+datos31dic!W25</f>
        <v>3304477</v>
      </c>
      <c r="J34" s="12">
        <f>+datos31dic!X25</f>
        <v>38695523</v>
      </c>
      <c r="K34" s="12">
        <f>+datos31dic!Y25</f>
        <v>38695523</v>
      </c>
      <c r="L34" s="12">
        <f>+datos31dic!Z25</f>
        <v>38695523</v>
      </c>
      <c r="M34" s="12">
        <f>+datos31dic!AA25</f>
        <v>38695523</v>
      </c>
      <c r="N34" s="14">
        <f t="shared" si="4"/>
        <v>0.92132197619047618</v>
      </c>
      <c r="O34" s="14">
        <f t="shared" si="5"/>
        <v>0.92132197619047618</v>
      </c>
      <c r="P34" s="34">
        <f>+C34-Agosto!C34</f>
        <v>0</v>
      </c>
      <c r="Q34" s="34" t="b">
        <f>+A34=datos31dic!C25</f>
        <v>1</v>
      </c>
      <c r="R34" s="12" t="str">
        <f>+datos31dic!C25</f>
        <v>A-01-01-03-001-003</v>
      </c>
      <c r="S34" s="20" t="b">
        <f t="shared" si="9"/>
        <v>1</v>
      </c>
    </row>
    <row r="35" spans="1:22" x14ac:dyDescent="0.25">
      <c r="A35" s="10" t="s">
        <v>85</v>
      </c>
      <c r="B35" s="11" t="s">
        <v>86</v>
      </c>
      <c r="C35" s="12">
        <f>+datos31dic!Q26</f>
        <v>250000000</v>
      </c>
      <c r="D35" s="12">
        <f>+datos31dic!R26</f>
        <v>55000000</v>
      </c>
      <c r="E35" s="12">
        <f>+datos31dic!S26</f>
        <v>0</v>
      </c>
      <c r="F35" s="12">
        <f>+datos31dic!T26</f>
        <v>305000000</v>
      </c>
      <c r="G35" s="12">
        <f>+datos31dic!U26</f>
        <v>0</v>
      </c>
      <c r="H35" s="12">
        <f>+datos31dic!V26</f>
        <v>303660817</v>
      </c>
      <c r="I35" s="12">
        <f>+datos31dic!W26</f>
        <v>1339183</v>
      </c>
      <c r="J35" s="12">
        <f>+datos31dic!X26</f>
        <v>303660817</v>
      </c>
      <c r="K35" s="12">
        <f>+datos31dic!Y26</f>
        <v>303660817</v>
      </c>
      <c r="L35" s="12">
        <f>+datos31dic!Z26</f>
        <v>303660817</v>
      </c>
      <c r="M35" s="12">
        <f>+datos31dic!AA26</f>
        <v>303660817</v>
      </c>
      <c r="N35" s="14">
        <f t="shared" si="4"/>
        <v>0.99560923606557372</v>
      </c>
      <c r="O35" s="14">
        <f t="shared" si="5"/>
        <v>0.99560923606557372</v>
      </c>
      <c r="P35" s="34">
        <f>+C35-Agosto!C35</f>
        <v>0</v>
      </c>
      <c r="Q35" s="34" t="b">
        <f>+A35=datos31dic!C26</f>
        <v>1</v>
      </c>
      <c r="R35" s="12" t="str">
        <f>+datos31dic!C26</f>
        <v>A-01-01-03-002</v>
      </c>
      <c r="S35" s="20" t="b">
        <f t="shared" si="9"/>
        <v>1</v>
      </c>
    </row>
    <row r="36" spans="1:22" x14ac:dyDescent="0.25">
      <c r="A36" s="10" t="s">
        <v>87</v>
      </c>
      <c r="B36" s="11" t="s">
        <v>88</v>
      </c>
      <c r="C36" s="12">
        <f>+datos31dic!Q27</f>
        <v>150000000</v>
      </c>
      <c r="D36" s="12">
        <f>+datos31dic!R27</f>
        <v>0</v>
      </c>
      <c r="E36" s="12">
        <f>+datos31dic!S27</f>
        <v>48000000</v>
      </c>
      <c r="F36" s="12">
        <f>+datos31dic!T27</f>
        <v>102000000</v>
      </c>
      <c r="G36" s="12">
        <f>+datos31dic!U27</f>
        <v>0</v>
      </c>
      <c r="H36" s="12">
        <f>+datos31dic!V27</f>
        <v>99983136</v>
      </c>
      <c r="I36" s="12">
        <f>+datos31dic!W27</f>
        <v>2016864</v>
      </c>
      <c r="J36" s="12">
        <f>+datos31dic!X27</f>
        <v>99983136</v>
      </c>
      <c r="K36" s="12">
        <f>+datos31dic!Y27</f>
        <v>99983136</v>
      </c>
      <c r="L36" s="12">
        <f>+datos31dic!Z27</f>
        <v>99983136</v>
      </c>
      <c r="M36" s="12">
        <f>+datos31dic!AA27</f>
        <v>99983136</v>
      </c>
      <c r="N36" s="14">
        <f t="shared" si="4"/>
        <v>0.98022682352941182</v>
      </c>
      <c r="O36" s="14">
        <f t="shared" si="5"/>
        <v>0.98022682352941182</v>
      </c>
      <c r="P36" s="34">
        <f>+C36-Agosto!C36</f>
        <v>0</v>
      </c>
      <c r="Q36" s="34" t="b">
        <f>+A36=datos31dic!C27</f>
        <v>1</v>
      </c>
      <c r="R36" s="12" t="str">
        <f>+datos31dic!C27</f>
        <v>A-01-01-03-016</v>
      </c>
      <c r="S36" s="20" t="b">
        <f t="shared" si="9"/>
        <v>1</v>
      </c>
    </row>
    <row r="37" spans="1:22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f>+C37+D37-E37+0.0001</f>
        <v>738422000.00010002</v>
      </c>
      <c r="G37" s="29">
        <f>+F37</f>
        <v>738422000.00010002</v>
      </c>
      <c r="H37" s="29">
        <v>0</v>
      </c>
      <c r="I37" s="30">
        <f t="shared" ref="I37" si="18">+F37-G37-H37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4"/>
        <v>0</v>
      </c>
      <c r="O37" s="14">
        <f t="shared" si="5"/>
        <v>0</v>
      </c>
      <c r="P37" s="34">
        <f>+C37-Agosto!C37</f>
        <v>0</v>
      </c>
      <c r="Q37" s="34" t="b">
        <f>+A37=datos31dic!C28</f>
        <v>0</v>
      </c>
      <c r="R37" s="12">
        <v>738422000</v>
      </c>
      <c r="S37" s="20" t="b">
        <f t="shared" si="9"/>
        <v>0</v>
      </c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4"/>
        <v>0</v>
      </c>
      <c r="O38" s="14">
        <f t="shared" si="5"/>
        <v>0</v>
      </c>
      <c r="P38" s="34">
        <f>+C38-Agosto!C38</f>
        <v>0</v>
      </c>
      <c r="Q38" s="34"/>
      <c r="R38" s="12"/>
      <c r="S38" s="20" t="b">
        <f t="shared" si="9"/>
        <v>1</v>
      </c>
    </row>
    <row r="39" spans="1:22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9">+D40+D44</f>
        <v>3749923992</v>
      </c>
      <c r="E39" s="7">
        <f t="shared" si="19"/>
        <v>3811813207</v>
      </c>
      <c r="F39" s="7">
        <f t="shared" si="19"/>
        <v>10226408785</v>
      </c>
      <c r="G39" s="7">
        <f t="shared" si="19"/>
        <v>0</v>
      </c>
      <c r="H39" s="7">
        <f t="shared" si="19"/>
        <v>10110595386.09</v>
      </c>
      <c r="I39" s="7">
        <f t="shared" si="19"/>
        <v>115813398.90999985</v>
      </c>
      <c r="J39" s="7">
        <f t="shared" si="19"/>
        <v>10110595386.09</v>
      </c>
      <c r="K39" s="7">
        <f t="shared" si="19"/>
        <v>9506947324.25</v>
      </c>
      <c r="L39" s="7">
        <f t="shared" si="19"/>
        <v>9506947324.25</v>
      </c>
      <c r="M39" s="7">
        <f t="shared" si="19"/>
        <v>9506947324.25</v>
      </c>
      <c r="N39" s="8">
        <f t="shared" si="4"/>
        <v>0.98867506655123416</v>
      </c>
      <c r="O39" s="9">
        <f t="shared" si="5"/>
        <v>0.92964671412262545</v>
      </c>
      <c r="P39" s="34">
        <f>+C39-Agosto!C39</f>
        <v>0</v>
      </c>
      <c r="Q39" s="34"/>
      <c r="R39" s="7">
        <f>+R40+R44</f>
        <v>0</v>
      </c>
      <c r="S39" s="20" t="b">
        <f t="shared" si="9"/>
        <v>0</v>
      </c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20">+D41</f>
        <v>0</v>
      </c>
      <c r="E40" s="17">
        <f t="shared" si="20"/>
        <v>0</v>
      </c>
      <c r="F40" s="18">
        <f t="shared" ref="F40:F88" si="21">+C40+D40-E40</f>
        <v>136931000</v>
      </c>
      <c r="G40" s="17">
        <f t="shared" ref="G40:H40" si="22">+G41</f>
        <v>0</v>
      </c>
      <c r="H40" s="17">
        <f t="shared" si="22"/>
        <v>53902240</v>
      </c>
      <c r="I40" s="18">
        <f t="shared" ref="I40:I55" si="23">+F40-G40-H40</f>
        <v>83028760</v>
      </c>
      <c r="J40" s="17">
        <f t="shared" ref="J40:M40" si="24">+J41</f>
        <v>53902240</v>
      </c>
      <c r="K40" s="17">
        <f t="shared" si="24"/>
        <v>53902240</v>
      </c>
      <c r="L40" s="17">
        <f t="shared" si="24"/>
        <v>53902240</v>
      </c>
      <c r="M40" s="17">
        <f t="shared" si="24"/>
        <v>53902240</v>
      </c>
      <c r="N40" s="19">
        <f t="shared" si="4"/>
        <v>0.39364526659412402</v>
      </c>
      <c r="O40" s="19">
        <f t="shared" si="5"/>
        <v>0.39364526659412402</v>
      </c>
      <c r="P40" s="34">
        <f>+C40-Agosto!C40</f>
        <v>0</v>
      </c>
      <c r="Q40" s="34"/>
      <c r="R40" s="17">
        <f>+R41</f>
        <v>0</v>
      </c>
      <c r="S40" s="20" t="b">
        <f t="shared" si="9"/>
        <v>0</v>
      </c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5">SUM(D42:D43)</f>
        <v>0</v>
      </c>
      <c r="E41" s="17">
        <f t="shared" si="25"/>
        <v>0</v>
      </c>
      <c r="F41" s="18">
        <f t="shared" si="21"/>
        <v>136931000</v>
      </c>
      <c r="G41" s="17">
        <f t="shared" ref="G41:H41" si="26">SUM(G42:G43)</f>
        <v>0</v>
      </c>
      <c r="H41" s="17">
        <f t="shared" si="26"/>
        <v>53902240</v>
      </c>
      <c r="I41" s="18">
        <f t="shared" si="23"/>
        <v>83028760</v>
      </c>
      <c r="J41" s="17">
        <f t="shared" ref="J41:M41" si="27">SUM(J42:J43)</f>
        <v>53902240</v>
      </c>
      <c r="K41" s="17">
        <f t="shared" si="27"/>
        <v>53902240</v>
      </c>
      <c r="L41" s="17">
        <f t="shared" si="27"/>
        <v>53902240</v>
      </c>
      <c r="M41" s="17">
        <f t="shared" si="27"/>
        <v>53902240</v>
      </c>
      <c r="N41" s="19">
        <f t="shared" si="4"/>
        <v>0.39364526659412402</v>
      </c>
      <c r="O41" s="19">
        <f t="shared" si="5"/>
        <v>0.39364526659412402</v>
      </c>
      <c r="P41" s="34">
        <f>+C41-Agosto!C41</f>
        <v>0</v>
      </c>
      <c r="Q41" s="34"/>
      <c r="R41" s="17">
        <f>SUM(R42:R43)</f>
        <v>0</v>
      </c>
      <c r="S41" s="20" t="b">
        <f t="shared" si="9"/>
        <v>0</v>
      </c>
    </row>
    <row r="42" spans="1:22" ht="22.5" x14ac:dyDescent="0.25">
      <c r="A42" s="10" t="s">
        <v>220</v>
      </c>
      <c r="B42" s="11" t="s">
        <v>221</v>
      </c>
      <c r="C42" s="12">
        <f>+datos31dic!Q28</f>
        <v>80000000</v>
      </c>
      <c r="D42" s="12">
        <f>+datos31dic!R28</f>
        <v>0</v>
      </c>
      <c r="E42" s="12">
        <f>+datos31dic!S28</f>
        <v>0</v>
      </c>
      <c r="F42" s="12">
        <f>+datos31dic!T28</f>
        <v>80000000</v>
      </c>
      <c r="G42" s="12">
        <f>+datos31dic!U28</f>
        <v>0</v>
      </c>
      <c r="H42" s="12">
        <f>+datos31dic!V28</f>
        <v>51278290</v>
      </c>
      <c r="I42" s="12">
        <f>+datos31dic!W28</f>
        <v>28721710</v>
      </c>
      <c r="J42" s="12">
        <f>+datos31dic!X28</f>
        <v>51278290</v>
      </c>
      <c r="K42" s="12">
        <f>+datos31dic!Y28</f>
        <v>51278290</v>
      </c>
      <c r="L42" s="12">
        <f>+datos31dic!Z28</f>
        <v>51278290</v>
      </c>
      <c r="M42" s="12">
        <f>+datos31dic!AA28</f>
        <v>51278290</v>
      </c>
      <c r="N42" s="14">
        <f t="shared" si="4"/>
        <v>0.64097862500000002</v>
      </c>
      <c r="O42" s="14">
        <f t="shared" si="5"/>
        <v>0.64097862500000002</v>
      </c>
      <c r="P42" s="34">
        <f>+C42-Agosto!C42</f>
        <v>0</v>
      </c>
      <c r="Q42" s="34" t="b">
        <f>+A42=datos31dic!C28</f>
        <v>1</v>
      </c>
      <c r="R42" s="12" t="str">
        <f>+datos31dic!C28</f>
        <v>A-02-01-01-004-005</v>
      </c>
      <c r="S42" s="20" t="b">
        <f t="shared" si="9"/>
        <v>1</v>
      </c>
    </row>
    <row r="43" spans="1:22" x14ac:dyDescent="0.25">
      <c r="A43" s="10" t="s">
        <v>222</v>
      </c>
      <c r="B43" s="11" t="s">
        <v>223</v>
      </c>
      <c r="C43" s="12">
        <f>+datos31dic!Q29</f>
        <v>56931000</v>
      </c>
      <c r="D43" s="12">
        <f>+datos31dic!R29</f>
        <v>0</v>
      </c>
      <c r="E43" s="12">
        <f>+datos31dic!S29</f>
        <v>0</v>
      </c>
      <c r="F43" s="12">
        <f>+datos31dic!T29</f>
        <v>56931000</v>
      </c>
      <c r="G43" s="12">
        <f>+datos31dic!U29</f>
        <v>0</v>
      </c>
      <c r="H43" s="12">
        <f>+datos31dic!V29</f>
        <v>2623950</v>
      </c>
      <c r="I43" s="12">
        <f>+datos31dic!W29</f>
        <v>54307050</v>
      </c>
      <c r="J43" s="12">
        <f>+datos31dic!X29</f>
        <v>2623950</v>
      </c>
      <c r="K43" s="12">
        <f>+datos31dic!Y29</f>
        <v>2623950</v>
      </c>
      <c r="L43" s="12">
        <f>+datos31dic!Z29</f>
        <v>2623950</v>
      </c>
      <c r="M43" s="12">
        <f>+datos31dic!AA29</f>
        <v>2623950</v>
      </c>
      <c r="N43" s="14">
        <f t="shared" si="4"/>
        <v>4.6090003688675767E-2</v>
      </c>
      <c r="O43" s="14">
        <f t="shared" si="5"/>
        <v>4.6090003688675767E-2</v>
      </c>
      <c r="P43" s="34">
        <f>+C43-Agosto!C43</f>
        <v>0</v>
      </c>
      <c r="Q43" s="34" t="b">
        <f>+A43=datos31dic!C29</f>
        <v>1</v>
      </c>
      <c r="R43" s="12" t="str">
        <f>+datos31dic!C29</f>
        <v>A-02-01-01-006-002</v>
      </c>
      <c r="S43" s="20" t="b">
        <f t="shared" si="9"/>
        <v>1</v>
      </c>
    </row>
    <row r="44" spans="1:22" x14ac:dyDescent="0.25">
      <c r="A44" s="15" t="s">
        <v>94</v>
      </c>
      <c r="B44" s="16" t="s">
        <v>95</v>
      </c>
      <c r="C44" s="17">
        <f>+C45+C55</f>
        <v>10151367000</v>
      </c>
      <c r="D44" s="17">
        <f t="shared" ref="D44:E44" si="28">+D45+D55</f>
        <v>3749923992</v>
      </c>
      <c r="E44" s="17">
        <f t="shared" si="28"/>
        <v>3811813207</v>
      </c>
      <c r="F44" s="18">
        <f t="shared" si="21"/>
        <v>10089477785</v>
      </c>
      <c r="G44" s="17">
        <f t="shared" ref="G44:H44" si="29">+G45+G55</f>
        <v>0</v>
      </c>
      <c r="H44" s="17">
        <f t="shared" si="29"/>
        <v>10056693146.09</v>
      </c>
      <c r="I44" s="18">
        <f t="shared" si="23"/>
        <v>32784638.909999847</v>
      </c>
      <c r="J44" s="17">
        <f t="shared" ref="J44:M44" si="30">+J45+J55</f>
        <v>10056693146.09</v>
      </c>
      <c r="K44" s="17">
        <f t="shared" si="30"/>
        <v>9453045084.25</v>
      </c>
      <c r="L44" s="17">
        <f t="shared" si="30"/>
        <v>9453045084.25</v>
      </c>
      <c r="M44" s="17">
        <f t="shared" si="30"/>
        <v>9453045084.25</v>
      </c>
      <c r="N44" s="19">
        <f t="shared" si="4"/>
        <v>0.99675061092272377</v>
      </c>
      <c r="O44" s="19">
        <f t="shared" si="5"/>
        <v>0.93692114554271755</v>
      </c>
      <c r="P44" s="34">
        <f>+C44-Agosto!C44</f>
        <v>0</v>
      </c>
      <c r="Q44" s="34"/>
      <c r="R44" s="17">
        <f>+R45+R55</f>
        <v>0</v>
      </c>
      <c r="S44" s="20" t="b">
        <f t="shared" si="9"/>
        <v>0</v>
      </c>
    </row>
    <row r="45" spans="1:22" x14ac:dyDescent="0.25">
      <c r="A45" s="15" t="s">
        <v>96</v>
      </c>
      <c r="B45" s="16" t="s">
        <v>97</v>
      </c>
      <c r="C45" s="17">
        <f>SUM(C46:C54)</f>
        <v>234367000</v>
      </c>
      <c r="D45" s="17">
        <f t="shared" ref="D45:H45" si="31">SUM(D46:D54)</f>
        <v>1409914400</v>
      </c>
      <c r="E45" s="17">
        <f t="shared" si="31"/>
        <v>693700000</v>
      </c>
      <c r="F45" s="18">
        <f>+C45+D45-E45</f>
        <v>950581400</v>
      </c>
      <c r="G45" s="17">
        <f t="shared" si="31"/>
        <v>0</v>
      </c>
      <c r="H45" s="17">
        <f t="shared" si="31"/>
        <v>948333909.20000005</v>
      </c>
      <c r="I45" s="18">
        <f t="shared" si="23"/>
        <v>2247490.7999999523</v>
      </c>
      <c r="J45" s="17">
        <f t="shared" ref="J45" si="32">SUM(J46:J54)</f>
        <v>948333909.20000005</v>
      </c>
      <c r="K45" s="17">
        <f t="shared" ref="K45:M45" si="33">SUM(K46:K54)</f>
        <v>919255950.81000006</v>
      </c>
      <c r="L45" s="17">
        <f t="shared" si="33"/>
        <v>919255950.81000006</v>
      </c>
      <c r="M45" s="17">
        <f t="shared" si="33"/>
        <v>919255950.81000006</v>
      </c>
      <c r="N45" s="19">
        <f t="shared" si="4"/>
        <v>0.99763566718221086</v>
      </c>
      <c r="O45" s="19">
        <f t="shared" si="5"/>
        <v>0.96704601079928565</v>
      </c>
      <c r="P45" s="34">
        <f>+C45-Agosto!C45</f>
        <v>0</v>
      </c>
      <c r="Q45" s="34"/>
      <c r="R45" s="17">
        <f>SUM(R46:R54)</f>
        <v>0</v>
      </c>
      <c r="S45" s="20" t="b">
        <f t="shared" si="9"/>
        <v>0</v>
      </c>
    </row>
    <row r="46" spans="1:22" ht="33.75" x14ac:dyDescent="0.25">
      <c r="A46" s="10" t="s">
        <v>224</v>
      </c>
      <c r="B46" s="11" t="s">
        <v>225</v>
      </c>
      <c r="C46" s="12">
        <f>+datos31dic!Q30</f>
        <v>1000000</v>
      </c>
      <c r="D46" s="12">
        <f>+datos31dic!R30</f>
        <v>0</v>
      </c>
      <c r="E46" s="12">
        <f>+datos31dic!S30</f>
        <v>700000</v>
      </c>
      <c r="F46" s="12">
        <f>+datos31dic!T30</f>
        <v>300000</v>
      </c>
      <c r="G46" s="12">
        <f>+datos31dic!U30</f>
        <v>0</v>
      </c>
      <c r="H46" s="12">
        <f>+datos31dic!V30</f>
        <v>0</v>
      </c>
      <c r="I46" s="12">
        <f>+datos31dic!W30</f>
        <v>300000</v>
      </c>
      <c r="J46" s="12">
        <f>+datos31dic!X30</f>
        <v>0</v>
      </c>
      <c r="K46" s="12">
        <f>+datos31dic!Y30</f>
        <v>0</v>
      </c>
      <c r="L46" s="12">
        <f>+datos31dic!Z30</f>
        <v>0</v>
      </c>
      <c r="M46" s="12">
        <f>+datos31dic!AA30</f>
        <v>0</v>
      </c>
      <c r="N46" s="14">
        <f t="shared" si="4"/>
        <v>0</v>
      </c>
      <c r="O46" s="14">
        <f t="shared" si="5"/>
        <v>0</v>
      </c>
      <c r="P46" s="34">
        <f>+C46-Agosto!C46</f>
        <v>0</v>
      </c>
      <c r="Q46" s="34" t="b">
        <f>+A46=datos31dic!C30</f>
        <v>1</v>
      </c>
      <c r="R46" s="12" t="str">
        <f>+datos31dic!C30</f>
        <v>A-02-02-01-002-003</v>
      </c>
      <c r="S46" s="20" t="b">
        <f t="shared" si="9"/>
        <v>1</v>
      </c>
    </row>
    <row r="47" spans="1:22" x14ac:dyDescent="0.25">
      <c r="A47" s="10" t="s">
        <v>226</v>
      </c>
      <c r="B47" s="11" t="s">
        <v>227</v>
      </c>
      <c r="C47" s="12">
        <f>+datos31dic!Q31</f>
        <v>20000000</v>
      </c>
      <c r="D47" s="12">
        <f>+datos31dic!R31</f>
        <v>0</v>
      </c>
      <c r="E47" s="12">
        <f>+datos31dic!S31</f>
        <v>8000000</v>
      </c>
      <c r="F47" s="12">
        <f>+datos31dic!T31</f>
        <v>12000000</v>
      </c>
      <c r="G47" s="12">
        <f>+datos31dic!U31</f>
        <v>0</v>
      </c>
      <c r="H47" s="12">
        <f>+datos31dic!V31</f>
        <v>11320467.68</v>
      </c>
      <c r="I47" s="12">
        <f>+datos31dic!W31</f>
        <v>679532.32</v>
      </c>
      <c r="J47" s="12">
        <f>+datos31dic!X31</f>
        <v>11320467.68</v>
      </c>
      <c r="K47" s="12">
        <f>+datos31dic!Y31</f>
        <v>11320467.42</v>
      </c>
      <c r="L47" s="12">
        <f>+datos31dic!Z31</f>
        <v>11320467.42</v>
      </c>
      <c r="M47" s="12">
        <f>+datos31dic!AA31</f>
        <v>11320467.42</v>
      </c>
      <c r="N47" s="14">
        <f t="shared" si="4"/>
        <v>0.9433723066666666</v>
      </c>
      <c r="O47" s="14">
        <f t="shared" si="5"/>
        <v>0.94337228500000003</v>
      </c>
      <c r="P47" s="34">
        <f>+C47-Agosto!C47</f>
        <v>0</v>
      </c>
      <c r="Q47" s="34" t="b">
        <f>+A47=datos31dic!C31</f>
        <v>1</v>
      </c>
      <c r="R47" s="12" t="str">
        <f>+datos31dic!C31</f>
        <v>A-02-02-01-002-008</v>
      </c>
      <c r="S47" s="20" t="b">
        <f t="shared" si="9"/>
        <v>1</v>
      </c>
    </row>
    <row r="48" spans="1:22" ht="22.5" x14ac:dyDescent="0.25">
      <c r="A48" s="10" t="s">
        <v>228</v>
      </c>
      <c r="B48" s="11" t="s">
        <v>229</v>
      </c>
      <c r="C48" s="12">
        <f>+datos31dic!Q32</f>
        <v>5000000</v>
      </c>
      <c r="D48" s="12">
        <f>+datos31dic!R32</f>
        <v>0</v>
      </c>
      <c r="E48" s="12">
        <f>+datos31dic!S32</f>
        <v>2400000</v>
      </c>
      <c r="F48" s="12">
        <f>+datos31dic!T32</f>
        <v>2600000</v>
      </c>
      <c r="G48" s="12">
        <f>+datos31dic!U32</f>
        <v>0</v>
      </c>
      <c r="H48" s="12">
        <f>+datos31dic!V32</f>
        <v>2599285</v>
      </c>
      <c r="I48" s="12">
        <f>+datos31dic!W32</f>
        <v>715</v>
      </c>
      <c r="J48" s="12">
        <f>+datos31dic!X32</f>
        <v>2599285</v>
      </c>
      <c r="K48" s="12">
        <f>+datos31dic!Y32</f>
        <v>2599285</v>
      </c>
      <c r="L48" s="12">
        <f>+datos31dic!Z32</f>
        <v>2599285</v>
      </c>
      <c r="M48" s="12">
        <f>+datos31dic!AA32</f>
        <v>2599285</v>
      </c>
      <c r="N48" s="14">
        <f t="shared" si="4"/>
        <v>0.99972499999999997</v>
      </c>
      <c r="O48" s="14">
        <f t="shared" si="5"/>
        <v>0.99972499999999997</v>
      </c>
      <c r="P48" s="34">
        <f>+C48-Agosto!C48</f>
        <v>0</v>
      </c>
      <c r="Q48" s="34" t="b">
        <f>+A48=datos31dic!C32</f>
        <v>1</v>
      </c>
      <c r="R48" s="12" t="str">
        <f>+datos31dic!C32</f>
        <v>A-02-02-01-003-002</v>
      </c>
      <c r="S48" s="20" t="b">
        <f t="shared" si="9"/>
        <v>1</v>
      </c>
    </row>
    <row r="49" spans="1:19" s="20" customFormat="1" ht="22.5" x14ac:dyDescent="0.25">
      <c r="A49" s="10" t="s">
        <v>230</v>
      </c>
      <c r="B49" s="11" t="s">
        <v>231</v>
      </c>
      <c r="C49" s="12">
        <f>+datos31dic!Q33</f>
        <v>30000000</v>
      </c>
      <c r="D49" s="12">
        <f>+datos31dic!R33</f>
        <v>0</v>
      </c>
      <c r="E49" s="12">
        <f>+datos31dic!S33</f>
        <v>1000000</v>
      </c>
      <c r="F49" s="12">
        <f>+datos31dic!T33</f>
        <v>29000000</v>
      </c>
      <c r="G49" s="12">
        <f>+datos31dic!U33</f>
        <v>0</v>
      </c>
      <c r="H49" s="12">
        <f>+datos31dic!V33</f>
        <v>28929060</v>
      </c>
      <c r="I49" s="12">
        <f>+datos31dic!W33</f>
        <v>70940</v>
      </c>
      <c r="J49" s="12">
        <f>+datos31dic!X33</f>
        <v>28929060</v>
      </c>
      <c r="K49" s="12">
        <f>+datos31dic!Y33</f>
        <v>15791213.369999999</v>
      </c>
      <c r="L49" s="12">
        <f>+datos31dic!Z33</f>
        <v>15791213.369999999</v>
      </c>
      <c r="M49" s="12">
        <f>+datos31dic!AA33</f>
        <v>15791213.369999999</v>
      </c>
      <c r="N49" s="14">
        <f t="shared" si="4"/>
        <v>0.99755379310344827</v>
      </c>
      <c r="O49" s="14">
        <f t="shared" si="5"/>
        <v>0.54452459896551719</v>
      </c>
      <c r="P49" s="34">
        <f>+C49-Agosto!C49</f>
        <v>0</v>
      </c>
      <c r="Q49" s="34" t="b">
        <f>+A49=datos31dic!C33</f>
        <v>1</v>
      </c>
      <c r="R49" s="12" t="str">
        <f>+datos31dic!C33</f>
        <v>A-02-02-01-003-003</v>
      </c>
      <c r="S49" s="20" t="b">
        <f t="shared" si="9"/>
        <v>1</v>
      </c>
    </row>
    <row r="50" spans="1:19" s="20" customFormat="1" ht="22.5" x14ac:dyDescent="0.25">
      <c r="A50" s="10" t="s">
        <v>311</v>
      </c>
      <c r="B50" s="11" t="s">
        <v>312</v>
      </c>
      <c r="C50" s="12">
        <v>0</v>
      </c>
      <c r="D50" s="12">
        <f>+datos31dic!R34+25414400</f>
        <v>26414400</v>
      </c>
      <c r="E50" s="12">
        <f>+datos31dic!S34</f>
        <v>500000</v>
      </c>
      <c r="F50" s="12">
        <f>+datos31dic!T34</f>
        <v>25914400</v>
      </c>
      <c r="G50" s="12">
        <f>+datos31dic!U34</f>
        <v>0</v>
      </c>
      <c r="H50" s="12">
        <f>+datos31dic!V34</f>
        <v>25913800</v>
      </c>
      <c r="I50" s="12">
        <f>+datos31dic!W34</f>
        <v>600</v>
      </c>
      <c r="J50" s="12">
        <f>+datos31dic!X34</f>
        <v>25913800</v>
      </c>
      <c r="K50" s="12">
        <f>+datos31dic!Y34</f>
        <v>25913800</v>
      </c>
      <c r="L50" s="12">
        <f>+datos31dic!Z34</f>
        <v>25913800</v>
      </c>
      <c r="M50" s="12">
        <f>+datos31dic!AA34</f>
        <v>25913800</v>
      </c>
      <c r="N50" s="14">
        <f t="shared" si="4"/>
        <v>0.99997684684962795</v>
      </c>
      <c r="O50" s="14">
        <f t="shared" si="5"/>
        <v>0.99997684684962795</v>
      </c>
      <c r="P50" s="34">
        <f>+C50-Agosto!C50</f>
        <v>0</v>
      </c>
      <c r="Q50" s="34" t="b">
        <f>+A50=datos31dic!C35</f>
        <v>0</v>
      </c>
      <c r="R50" s="12" t="str">
        <f>+datos31dic!C34</f>
        <v>A-02-02-01-003-005</v>
      </c>
      <c r="S50" s="20" t="b">
        <f t="shared" si="9"/>
        <v>1</v>
      </c>
    </row>
    <row r="51" spans="1:19" s="20" customFormat="1" ht="11.25" x14ac:dyDescent="0.25">
      <c r="A51" s="10" t="s">
        <v>232</v>
      </c>
      <c r="B51" s="11" t="s">
        <v>233</v>
      </c>
      <c r="C51" s="12">
        <f>+datos31dic!Q35</f>
        <v>5000000</v>
      </c>
      <c r="D51" s="12">
        <f>+datos31dic!R35</f>
        <v>0</v>
      </c>
      <c r="E51" s="12">
        <f>+datos31dic!S35</f>
        <v>4300000</v>
      </c>
      <c r="F51" s="12">
        <f>+datos31dic!T35</f>
        <v>700000</v>
      </c>
      <c r="G51" s="12">
        <f>+datos31dic!U35</f>
        <v>0</v>
      </c>
      <c r="H51" s="12">
        <f>+datos31dic!V35</f>
        <v>0</v>
      </c>
      <c r="I51" s="12">
        <f>+datos31dic!W35</f>
        <v>700000</v>
      </c>
      <c r="J51" s="12">
        <f>+datos31dic!X35</f>
        <v>0</v>
      </c>
      <c r="K51" s="12">
        <f>+datos31dic!Y35</f>
        <v>0</v>
      </c>
      <c r="L51" s="12">
        <f>+datos31dic!Z35</f>
        <v>0</v>
      </c>
      <c r="M51" s="12">
        <f>+datos31dic!AA35</f>
        <v>0</v>
      </c>
      <c r="N51" s="14">
        <f t="shared" si="4"/>
        <v>0</v>
      </c>
      <c r="O51" s="14">
        <f t="shared" si="5"/>
        <v>0</v>
      </c>
      <c r="P51" s="34">
        <f>+C51-Agosto!C51</f>
        <v>0</v>
      </c>
      <c r="Q51" s="34" t="b">
        <f>+A51=datos31dic!C35</f>
        <v>1</v>
      </c>
      <c r="R51" s="12" t="str">
        <f>+datos31dic!C35</f>
        <v>A-02-02-01-003-008</v>
      </c>
      <c r="S51" s="20" t="b">
        <f t="shared" si="9"/>
        <v>1</v>
      </c>
    </row>
    <row r="52" spans="1:19" s="20" customFormat="1" ht="22.5" x14ac:dyDescent="0.25">
      <c r="A52" s="10" t="s">
        <v>234</v>
      </c>
      <c r="B52" s="11" t="s">
        <v>221</v>
      </c>
      <c r="C52" s="12">
        <f>+datos31dic!Q36</f>
        <v>55000000</v>
      </c>
      <c r="D52" s="12">
        <f>+datos31dic!R36</f>
        <v>3000000</v>
      </c>
      <c r="E52" s="12">
        <f>+datos31dic!S36</f>
        <v>30500000</v>
      </c>
      <c r="F52" s="12">
        <f>+datos31dic!T36</f>
        <v>27500000</v>
      </c>
      <c r="G52" s="12">
        <f>+datos31dic!U36</f>
        <v>0</v>
      </c>
      <c r="H52" s="12">
        <f>+datos31dic!V36</f>
        <v>27427807.579999998</v>
      </c>
      <c r="I52" s="12">
        <f>+datos31dic!W36</f>
        <v>72192.42</v>
      </c>
      <c r="J52" s="12">
        <f>+datos31dic!X36</f>
        <v>27427807.579999998</v>
      </c>
      <c r="K52" s="12">
        <f>+datos31dic!Y36</f>
        <v>27427807.579999998</v>
      </c>
      <c r="L52" s="12">
        <f>+datos31dic!Z36</f>
        <v>27427807.579999998</v>
      </c>
      <c r="M52" s="12">
        <f>+datos31dic!AA36</f>
        <v>27427807.579999998</v>
      </c>
      <c r="N52" s="14">
        <f t="shared" si="4"/>
        <v>0.99737482109090903</v>
      </c>
      <c r="O52" s="14">
        <f t="shared" si="5"/>
        <v>0.99737482109090903</v>
      </c>
      <c r="P52" s="34">
        <f>+C52-Agosto!C52</f>
        <v>0</v>
      </c>
      <c r="Q52" s="34" t="b">
        <f>+A52=datos31dic!C36</f>
        <v>1</v>
      </c>
      <c r="R52" s="12" t="str">
        <f>+datos31dic!C36</f>
        <v>A-02-02-01-004-005</v>
      </c>
      <c r="S52" s="20" t="b">
        <f t="shared" si="9"/>
        <v>1</v>
      </c>
    </row>
    <row r="53" spans="1:19" s="20" customFormat="1" ht="11.25" x14ac:dyDescent="0.25">
      <c r="A53" s="10" t="s">
        <v>319</v>
      </c>
      <c r="B53" s="11" t="s">
        <v>320</v>
      </c>
      <c r="C53" s="12">
        <f>+datos31dic!Q37</f>
        <v>0</v>
      </c>
      <c r="D53" s="12">
        <f>+datos31dic!R37</f>
        <v>13500000</v>
      </c>
      <c r="E53" s="12">
        <f>+datos31dic!S37</f>
        <v>3000000</v>
      </c>
      <c r="F53" s="12">
        <f>+datos31dic!T37</f>
        <v>10500000</v>
      </c>
      <c r="G53" s="12">
        <f>+datos31dic!U37</f>
        <v>0</v>
      </c>
      <c r="H53" s="12">
        <f>+datos31dic!V37</f>
        <v>10163018</v>
      </c>
      <c r="I53" s="12">
        <f>+datos31dic!W37</f>
        <v>336982</v>
      </c>
      <c r="J53" s="12">
        <f>+datos31dic!X37</f>
        <v>10163018</v>
      </c>
      <c r="K53" s="12">
        <f>+datos31dic!Y37</f>
        <v>10163018</v>
      </c>
      <c r="L53" s="12">
        <f>+datos31dic!Z37</f>
        <v>10163018</v>
      </c>
      <c r="M53" s="12">
        <f>+datos31dic!AA37</f>
        <v>10163018</v>
      </c>
      <c r="N53" s="14">
        <f t="shared" si="4"/>
        <v>0.96790647619047621</v>
      </c>
      <c r="O53" s="14">
        <f t="shared" si="5"/>
        <v>0.96790647619047621</v>
      </c>
      <c r="P53" s="34"/>
      <c r="Q53" s="34" t="b">
        <f>+A53=datos31dic!C37</f>
        <v>1</v>
      </c>
      <c r="R53" s="12" t="str">
        <f>+datos31dic!C37</f>
        <v>A-02-02-01-004-006</v>
      </c>
      <c r="S53" s="20" t="b">
        <f t="shared" si="9"/>
        <v>1</v>
      </c>
    </row>
    <row r="54" spans="1:19" s="20" customFormat="1" ht="22.5" x14ac:dyDescent="0.25">
      <c r="A54" s="10" t="s">
        <v>235</v>
      </c>
      <c r="B54" s="11" t="s">
        <v>236</v>
      </c>
      <c r="C54" s="12">
        <f>+datos31dic!Q38</f>
        <v>118367000</v>
      </c>
      <c r="D54" s="12">
        <f>+datos31dic!R38</f>
        <v>1367000000</v>
      </c>
      <c r="E54" s="12">
        <f>+datos31dic!S38</f>
        <v>643300000</v>
      </c>
      <c r="F54" s="12">
        <f>+datos31dic!T38</f>
        <v>842067000</v>
      </c>
      <c r="G54" s="12">
        <f>+datos31dic!U38</f>
        <v>0</v>
      </c>
      <c r="H54" s="12">
        <f>+datos31dic!V38</f>
        <v>841980470.94000006</v>
      </c>
      <c r="I54" s="12">
        <f>+datos31dic!W38</f>
        <v>86529.06</v>
      </c>
      <c r="J54" s="12">
        <f>+datos31dic!X38</f>
        <v>841980470.94000006</v>
      </c>
      <c r="K54" s="12">
        <f>+datos31dic!Y38</f>
        <v>826040359.44000006</v>
      </c>
      <c r="L54" s="12">
        <f>+datos31dic!Z38</f>
        <v>826040359.44000006</v>
      </c>
      <c r="M54" s="12">
        <f>+datos31dic!AA38</f>
        <v>826040359.44000006</v>
      </c>
      <c r="N54" s="14">
        <f t="shared" si="4"/>
        <v>0.99989724207218678</v>
      </c>
      <c r="O54" s="14">
        <f t="shared" si="5"/>
        <v>0.98096749954576068</v>
      </c>
      <c r="P54" s="34">
        <f>+C54-Agosto!C53</f>
        <v>0</v>
      </c>
      <c r="Q54" s="34" t="b">
        <f>+A54=datos31dic!C38</f>
        <v>1</v>
      </c>
      <c r="R54" s="12" t="str">
        <f>+datos31dic!C38</f>
        <v>A-02-02-01-004-007</v>
      </c>
      <c r="S54" s="20" t="b">
        <f t="shared" si="9"/>
        <v>1</v>
      </c>
    </row>
    <row r="55" spans="1:19" s="20" customFormat="1" ht="11.25" x14ac:dyDescent="0.25">
      <c r="A55" s="15" t="s">
        <v>98</v>
      </c>
      <c r="B55" s="16" t="s">
        <v>99</v>
      </c>
      <c r="C55" s="17">
        <f>SUM(C56:C77)</f>
        <v>9917000000</v>
      </c>
      <c r="D55" s="17">
        <f>SUM(D56:D77)</f>
        <v>2340009592</v>
      </c>
      <c r="E55" s="17">
        <f>SUM(E56:E77)</f>
        <v>3118113207</v>
      </c>
      <c r="F55" s="18">
        <f t="shared" si="21"/>
        <v>9138896385</v>
      </c>
      <c r="G55" s="17">
        <f>SUM(G56:G77)</f>
        <v>0</v>
      </c>
      <c r="H55" s="17">
        <f>SUM(H56:H77)</f>
        <v>9108359236.8899994</v>
      </c>
      <c r="I55" s="18">
        <f t="shared" si="23"/>
        <v>30537148.11000061</v>
      </c>
      <c r="J55" s="17">
        <f>SUM(J56:J77)</f>
        <v>9108359236.8899994</v>
      </c>
      <c r="K55" s="17">
        <f>SUM(K56:K77)</f>
        <v>8533789133.4399996</v>
      </c>
      <c r="L55" s="17">
        <f>SUM(L56:L77)</f>
        <v>8533789133.4399996</v>
      </c>
      <c r="M55" s="17">
        <f>SUM(M56:M77)</f>
        <v>8533789133.4399996</v>
      </c>
      <c r="N55" s="19">
        <f t="shared" si="4"/>
        <v>0.99665855188377861</v>
      </c>
      <c r="O55" s="19">
        <f t="shared" si="5"/>
        <v>0.93378771067443278</v>
      </c>
      <c r="P55" s="34">
        <f>+C55-Agosto!C54</f>
        <v>0</v>
      </c>
      <c r="Q55" s="34"/>
      <c r="R55" s="17">
        <f>SUM(R56:R77)</f>
        <v>0</v>
      </c>
      <c r="S55" s="20" t="b">
        <f t="shared" si="9"/>
        <v>0</v>
      </c>
    </row>
    <row r="56" spans="1:19" s="20" customFormat="1" ht="22.5" x14ac:dyDescent="0.25">
      <c r="A56" s="10" t="s">
        <v>237</v>
      </c>
      <c r="B56" s="11" t="s">
        <v>238</v>
      </c>
      <c r="C56" s="12">
        <f>+datos31dic!Q39</f>
        <v>40000000</v>
      </c>
      <c r="D56" s="12">
        <f>+datos31dic!R39</f>
        <v>0</v>
      </c>
      <c r="E56" s="12">
        <f>+datos31dic!S39</f>
        <v>30300000</v>
      </c>
      <c r="F56" s="12">
        <f>+datos31dic!T39</f>
        <v>9700000</v>
      </c>
      <c r="G56" s="12">
        <f>+datos31dic!U39</f>
        <v>0</v>
      </c>
      <c r="H56" s="12">
        <f>+datos31dic!V39</f>
        <v>4866392</v>
      </c>
      <c r="I56" s="12">
        <f>+datos31dic!W39</f>
        <v>4833608</v>
      </c>
      <c r="J56" s="12">
        <f>+datos31dic!X39</f>
        <v>4866392</v>
      </c>
      <c r="K56" s="12">
        <f>+datos31dic!Y39</f>
        <v>4866392</v>
      </c>
      <c r="L56" s="12">
        <f>+datos31dic!Z39</f>
        <v>4866392</v>
      </c>
      <c r="M56" s="12">
        <f>+datos31dic!AA39</f>
        <v>4866392</v>
      </c>
      <c r="N56" s="14">
        <f t="shared" si="4"/>
        <v>0.50168989690721655</v>
      </c>
      <c r="O56" s="14">
        <f t="shared" si="5"/>
        <v>0.50168989690721655</v>
      </c>
      <c r="P56" s="34">
        <f>+C56-Agosto!C55</f>
        <v>0</v>
      </c>
      <c r="Q56" s="34" t="b">
        <f>+A56=datos31dic!C39</f>
        <v>1</v>
      </c>
      <c r="R56" s="12" t="str">
        <f>+datos31dic!C39</f>
        <v>A-02-02-02-006-003</v>
      </c>
      <c r="S56" s="20" t="b">
        <f t="shared" si="9"/>
        <v>1</v>
      </c>
    </row>
    <row r="57" spans="1:19" s="20" customFormat="1" ht="15" customHeight="1" x14ac:dyDescent="0.25">
      <c r="A57" s="10" t="s">
        <v>239</v>
      </c>
      <c r="B57" s="11" t="s">
        <v>240</v>
      </c>
      <c r="C57" s="12">
        <f>+datos31dic!Q40</f>
        <v>1571000000</v>
      </c>
      <c r="D57" s="12">
        <f>+datos31dic!R40</f>
        <v>30000000</v>
      </c>
      <c r="E57" s="12">
        <f>+datos31dic!S40</f>
        <v>817600000</v>
      </c>
      <c r="F57" s="12">
        <f>+datos31dic!T40</f>
        <v>783400000</v>
      </c>
      <c r="G57" s="12">
        <f>+datos31dic!U40</f>
        <v>0</v>
      </c>
      <c r="H57" s="12">
        <f>+datos31dic!V40</f>
        <v>783202197</v>
      </c>
      <c r="I57" s="12">
        <f>+datos31dic!W40</f>
        <v>197803</v>
      </c>
      <c r="J57" s="12">
        <f>+datos31dic!X40</f>
        <v>783202197</v>
      </c>
      <c r="K57" s="12">
        <f>+datos31dic!Y40</f>
        <v>560541147</v>
      </c>
      <c r="L57" s="12">
        <f>+datos31dic!Z40</f>
        <v>560541147</v>
      </c>
      <c r="M57" s="12">
        <f>+datos31dic!AA40</f>
        <v>560541147</v>
      </c>
      <c r="N57" s="14">
        <f t="shared" si="4"/>
        <v>0.99974750702067905</v>
      </c>
      <c r="O57" s="14">
        <f t="shared" si="5"/>
        <v>0.71552354735767165</v>
      </c>
      <c r="P57" s="34">
        <f>+C57-Agosto!C56</f>
        <v>0</v>
      </c>
      <c r="Q57" s="34" t="b">
        <f>+A57=datos31dic!C40</f>
        <v>1</v>
      </c>
      <c r="R57" s="12" t="str">
        <f>+datos31dic!C40</f>
        <v>A-02-02-02-006-004</v>
      </c>
      <c r="S57" s="20" t="b">
        <f t="shared" si="9"/>
        <v>1</v>
      </c>
    </row>
    <row r="58" spans="1:19" s="20" customFormat="1" ht="13.5" customHeight="1" x14ac:dyDescent="0.25">
      <c r="A58" s="10" t="s">
        <v>304</v>
      </c>
      <c r="B58" s="11" t="s">
        <v>305</v>
      </c>
      <c r="C58" s="12">
        <f>+datos31dic!Q41</f>
        <v>1000000</v>
      </c>
      <c r="D58" s="12">
        <f>+datos31dic!R41</f>
        <v>12000000</v>
      </c>
      <c r="E58" s="12">
        <f>+datos31dic!S41</f>
        <v>8000000</v>
      </c>
      <c r="F58" s="12">
        <f>+datos31dic!T41</f>
        <v>5000000</v>
      </c>
      <c r="G58" s="12">
        <f>+datos31dic!U41</f>
        <v>0</v>
      </c>
      <c r="H58" s="12">
        <f>+datos31dic!V41</f>
        <v>4550000</v>
      </c>
      <c r="I58" s="12">
        <f>+datos31dic!W41</f>
        <v>450000</v>
      </c>
      <c r="J58" s="12">
        <f>+datos31dic!X41</f>
        <v>4550000</v>
      </c>
      <c r="K58" s="12">
        <f>+datos31dic!Y41</f>
        <v>4550000</v>
      </c>
      <c r="L58" s="12">
        <f>+datos31dic!Z41</f>
        <v>4550000</v>
      </c>
      <c r="M58" s="12">
        <f>+datos31dic!AA41</f>
        <v>4550000</v>
      </c>
      <c r="N58" s="14">
        <f t="shared" si="4"/>
        <v>0.91</v>
      </c>
      <c r="O58" s="14">
        <f t="shared" si="5"/>
        <v>0.91</v>
      </c>
      <c r="P58" s="34">
        <f>+C58-Agosto!C57</f>
        <v>0</v>
      </c>
      <c r="Q58" s="34" t="b">
        <f>+A58=datos31dic!C41</f>
        <v>1</v>
      </c>
      <c r="R58" s="12" t="str">
        <f>+datos31dic!C41</f>
        <v>A-02-02-02-006-007</v>
      </c>
      <c r="S58" s="20" t="b">
        <f t="shared" si="9"/>
        <v>1</v>
      </c>
    </row>
    <row r="59" spans="1:19" s="20" customFormat="1" ht="11.25" x14ac:dyDescent="0.25">
      <c r="A59" s="10" t="s">
        <v>241</v>
      </c>
      <c r="B59" s="11" t="s">
        <v>242</v>
      </c>
      <c r="C59" s="12">
        <f>+datos31dic!Q42</f>
        <v>27000000</v>
      </c>
      <c r="D59" s="12">
        <f>+datos31dic!R42</f>
        <v>0</v>
      </c>
      <c r="E59" s="12">
        <f>+datos31dic!S42</f>
        <v>600000</v>
      </c>
      <c r="F59" s="12">
        <f>+datos31dic!T42</f>
        <v>26400000</v>
      </c>
      <c r="G59" s="12">
        <f>+datos31dic!U42</f>
        <v>0</v>
      </c>
      <c r="H59" s="12">
        <f>+datos31dic!V42</f>
        <v>26225448</v>
      </c>
      <c r="I59" s="12">
        <f>+datos31dic!W42</f>
        <v>174552</v>
      </c>
      <c r="J59" s="12">
        <f>+datos31dic!X42</f>
        <v>26225448</v>
      </c>
      <c r="K59" s="12">
        <f>+datos31dic!Y42</f>
        <v>4976980</v>
      </c>
      <c r="L59" s="12">
        <f>+datos31dic!Z42</f>
        <v>4976980</v>
      </c>
      <c r="M59" s="12">
        <f>+datos31dic!AA42</f>
        <v>4976980</v>
      </c>
      <c r="N59" s="14">
        <f t="shared" si="4"/>
        <v>0.99338818181818178</v>
      </c>
      <c r="O59" s="14">
        <f t="shared" si="5"/>
        <v>0.18852196969696969</v>
      </c>
      <c r="P59" s="34">
        <f>+C59-Agosto!C58</f>
        <v>0</v>
      </c>
      <c r="Q59" s="34" t="b">
        <f>+A59=datos31dic!C41</f>
        <v>0</v>
      </c>
      <c r="R59" s="12" t="str">
        <f>+datos31dic!C42</f>
        <v>A-02-02-02-006-008</v>
      </c>
      <c r="S59" s="20" t="b">
        <f t="shared" si="9"/>
        <v>1</v>
      </c>
    </row>
    <row r="60" spans="1:19" s="20" customFormat="1" ht="22.5" x14ac:dyDescent="0.25">
      <c r="A60" s="10" t="s">
        <v>243</v>
      </c>
      <c r="B60" s="11" t="s">
        <v>244</v>
      </c>
      <c r="C60" s="12">
        <f>+datos31dic!Q43</f>
        <v>100000000</v>
      </c>
      <c r="D60" s="12">
        <f>+datos31dic!R43</f>
        <v>0</v>
      </c>
      <c r="E60" s="12">
        <f>+datos31dic!S43</f>
        <v>30000000</v>
      </c>
      <c r="F60" s="12">
        <f>+datos31dic!T43</f>
        <v>70000000</v>
      </c>
      <c r="G60" s="12">
        <f>+datos31dic!U43</f>
        <v>0</v>
      </c>
      <c r="H60" s="12">
        <f>+datos31dic!V43</f>
        <v>66670873</v>
      </c>
      <c r="I60" s="12">
        <f>+datos31dic!W43</f>
        <v>3329127</v>
      </c>
      <c r="J60" s="12">
        <f>+datos31dic!X43</f>
        <v>66670873</v>
      </c>
      <c r="K60" s="12">
        <f>+datos31dic!Y43</f>
        <v>66670873</v>
      </c>
      <c r="L60" s="12">
        <f>+datos31dic!Z43</f>
        <v>66670873</v>
      </c>
      <c r="M60" s="12">
        <f>+datos31dic!AA43</f>
        <v>66670873</v>
      </c>
      <c r="N60" s="14">
        <f t="shared" si="4"/>
        <v>0.95244104285714282</v>
      </c>
      <c r="O60" s="14">
        <f t="shared" si="5"/>
        <v>0.95244104285714282</v>
      </c>
      <c r="P60" s="34">
        <f>+C60-Agosto!C59</f>
        <v>0</v>
      </c>
      <c r="Q60" s="34" t="b">
        <f>+A60=datos31dic!C42</f>
        <v>0</v>
      </c>
      <c r="R60" s="12" t="str">
        <f>+datos31dic!C43</f>
        <v>A-02-02-02-006-009</v>
      </c>
      <c r="S60" s="20" t="b">
        <f t="shared" si="9"/>
        <v>1</v>
      </c>
    </row>
    <row r="61" spans="1:19" s="20" customFormat="1" ht="14.25" customHeight="1" x14ac:dyDescent="0.25">
      <c r="A61" s="10" t="s">
        <v>245</v>
      </c>
      <c r="B61" s="11" t="s">
        <v>246</v>
      </c>
      <c r="C61" s="12">
        <f>+datos31dic!Q44</f>
        <v>13000000</v>
      </c>
      <c r="D61" s="12">
        <f>+datos31dic!R44</f>
        <v>5221872</v>
      </c>
      <c r="E61" s="12">
        <f>+datos31dic!S44</f>
        <v>3500000</v>
      </c>
      <c r="F61" s="12">
        <f>+datos31dic!T44</f>
        <v>14721872</v>
      </c>
      <c r="G61" s="12">
        <f>+datos31dic!U44</f>
        <v>0</v>
      </c>
      <c r="H61" s="12">
        <f>+datos31dic!V44</f>
        <v>14499805</v>
      </c>
      <c r="I61" s="12">
        <f>+datos31dic!W44</f>
        <v>222067</v>
      </c>
      <c r="J61" s="12">
        <f>+datos31dic!X44</f>
        <v>14499805</v>
      </c>
      <c r="K61" s="12">
        <f>+datos31dic!Y44</f>
        <v>14380054.99</v>
      </c>
      <c r="L61" s="12">
        <f>+datos31dic!Z44</f>
        <v>14380054.99</v>
      </c>
      <c r="M61" s="12">
        <f>+datos31dic!AA44</f>
        <v>14380054.99</v>
      </c>
      <c r="N61" s="14">
        <f t="shared" si="4"/>
        <v>0.98491584494145856</v>
      </c>
      <c r="O61" s="14">
        <f t="shared" si="5"/>
        <v>0.97678168849722369</v>
      </c>
      <c r="P61" s="34">
        <f>+C61-Agosto!C60</f>
        <v>0</v>
      </c>
      <c r="Q61" s="34" t="b">
        <f>+A61=datos31dic!C43</f>
        <v>0</v>
      </c>
      <c r="R61" s="12" t="str">
        <f>+datos31dic!C44</f>
        <v>A-02-02-02-007-001</v>
      </c>
      <c r="S61" s="20" t="b">
        <f t="shared" si="9"/>
        <v>1</v>
      </c>
    </row>
    <row r="62" spans="1:19" s="20" customFormat="1" ht="12.75" customHeight="1" x14ac:dyDescent="0.25">
      <c r="A62" s="10" t="s">
        <v>247</v>
      </c>
      <c r="B62" s="11" t="s">
        <v>248</v>
      </c>
      <c r="C62" s="12">
        <f>+datos31dic!Q45</f>
        <v>4641000000</v>
      </c>
      <c r="D62" s="12">
        <f>+datos31dic!R45</f>
        <v>0</v>
      </c>
      <c r="E62" s="12">
        <f>+datos31dic!S45</f>
        <v>904009592</v>
      </c>
      <c r="F62" s="12">
        <f>+datos31dic!T45</f>
        <v>3736990408</v>
      </c>
      <c r="G62" s="12">
        <f>+datos31dic!U45</f>
        <v>0</v>
      </c>
      <c r="H62" s="12">
        <f>+datos31dic!V45</f>
        <v>3735996931</v>
      </c>
      <c r="I62" s="12">
        <f>+datos31dic!W45</f>
        <v>993477</v>
      </c>
      <c r="J62" s="12">
        <f>+datos31dic!X45</f>
        <v>3735996931</v>
      </c>
      <c r="K62" s="12">
        <f>+datos31dic!Y45</f>
        <v>3733048137</v>
      </c>
      <c r="L62" s="12">
        <f>+datos31dic!Z45</f>
        <v>3733048137</v>
      </c>
      <c r="M62" s="12">
        <f>+datos31dic!AA45</f>
        <v>3733048137</v>
      </c>
      <c r="N62" s="14">
        <f t="shared" si="4"/>
        <v>0.99973415050842163</v>
      </c>
      <c r="O62" s="14">
        <f t="shared" si="5"/>
        <v>0.99894506793713989</v>
      </c>
      <c r="P62" s="34">
        <f>+C62-Agosto!C61</f>
        <v>0</v>
      </c>
      <c r="Q62" s="34" t="b">
        <f>+A62=datos31dic!C44</f>
        <v>0</v>
      </c>
      <c r="R62" s="12" t="str">
        <f>+datos31dic!C45</f>
        <v>A-02-02-02-007-002</v>
      </c>
      <c r="S62" s="20" t="b">
        <f t="shared" si="9"/>
        <v>1</v>
      </c>
    </row>
    <row r="63" spans="1:19" s="20" customFormat="1" ht="13.5" customHeight="1" x14ac:dyDescent="0.25">
      <c r="A63" s="10" t="s">
        <v>249</v>
      </c>
      <c r="B63" s="11" t="s">
        <v>250</v>
      </c>
      <c r="C63" s="12">
        <f>+datos31dic!Q46</f>
        <v>800000000</v>
      </c>
      <c r="D63" s="12">
        <f>+datos31dic!R46</f>
        <v>209553720</v>
      </c>
      <c r="E63" s="12">
        <f>+datos31dic!S46</f>
        <v>119500000</v>
      </c>
      <c r="F63" s="12">
        <f>+datos31dic!T46</f>
        <v>890053720</v>
      </c>
      <c r="G63" s="12">
        <f>+datos31dic!U46</f>
        <v>0</v>
      </c>
      <c r="H63" s="12">
        <f>+datos31dic!V46</f>
        <v>889817103</v>
      </c>
      <c r="I63" s="12">
        <f>+datos31dic!W46</f>
        <v>236617</v>
      </c>
      <c r="J63" s="12">
        <f>+datos31dic!X46</f>
        <v>889817103</v>
      </c>
      <c r="K63" s="12">
        <f>+datos31dic!Y46</f>
        <v>884538003</v>
      </c>
      <c r="L63" s="12">
        <f>+datos31dic!Z46</f>
        <v>884538003</v>
      </c>
      <c r="M63" s="12">
        <f>+datos31dic!AA46</f>
        <v>884538003</v>
      </c>
      <c r="N63" s="14">
        <f t="shared" si="4"/>
        <v>0.99973415424857726</v>
      </c>
      <c r="O63" s="14">
        <f t="shared" si="5"/>
        <v>0.9938029392203428</v>
      </c>
      <c r="P63" s="34">
        <f>+C63-Agosto!C62</f>
        <v>0</v>
      </c>
      <c r="Q63" s="34" t="b">
        <f>+A63=datos31dic!C45</f>
        <v>0</v>
      </c>
      <c r="R63" s="12" t="str">
        <f>+datos31dic!C46</f>
        <v>A-02-02-02-008-002</v>
      </c>
      <c r="S63" s="20" t="b">
        <f t="shared" si="9"/>
        <v>1</v>
      </c>
    </row>
    <row r="64" spans="1:19" s="20" customFormat="1" ht="22.5" x14ac:dyDescent="0.25">
      <c r="A64" s="10" t="s">
        <v>251</v>
      </c>
      <c r="B64" s="11" t="s">
        <v>252</v>
      </c>
      <c r="C64" s="12">
        <f>+datos31dic!Q47</f>
        <v>337000000</v>
      </c>
      <c r="D64" s="12">
        <f>+datos31dic!R47</f>
        <v>322234000</v>
      </c>
      <c r="E64" s="12">
        <f>+datos31dic!S47</f>
        <v>63500000</v>
      </c>
      <c r="F64" s="12">
        <f>+datos31dic!T47</f>
        <v>595734000</v>
      </c>
      <c r="G64" s="12">
        <f>+datos31dic!U47</f>
        <v>0</v>
      </c>
      <c r="H64" s="12">
        <f>+datos31dic!V47</f>
        <v>595624230</v>
      </c>
      <c r="I64" s="12">
        <f>+datos31dic!W47</f>
        <v>109770</v>
      </c>
      <c r="J64" s="12">
        <f>+datos31dic!X47</f>
        <v>595624230</v>
      </c>
      <c r="K64" s="12">
        <f>+datos31dic!Y47</f>
        <v>566622924.60000002</v>
      </c>
      <c r="L64" s="12">
        <f>+datos31dic!Z47</f>
        <v>566622924.60000002</v>
      </c>
      <c r="M64" s="12">
        <f>+datos31dic!AA47</f>
        <v>566622924.60000002</v>
      </c>
      <c r="N64" s="14">
        <f t="shared" si="4"/>
        <v>0.99981573991076556</v>
      </c>
      <c r="O64" s="14">
        <f t="shared" si="5"/>
        <v>0.95113410448287328</v>
      </c>
      <c r="P64" s="34">
        <f>+C64-Agosto!C63</f>
        <v>0</v>
      </c>
      <c r="Q64" s="34" t="b">
        <f>+A64=datos31dic!C46</f>
        <v>0</v>
      </c>
      <c r="R64" s="12" t="str">
        <f>+datos31dic!C47</f>
        <v>A-02-02-02-008-003</v>
      </c>
      <c r="S64" s="20" t="b">
        <f t="shared" si="9"/>
        <v>1</v>
      </c>
    </row>
    <row r="65" spans="1:22" s="20" customFormat="1" ht="22.5" x14ac:dyDescent="0.25">
      <c r="A65" s="10" t="s">
        <v>253</v>
      </c>
      <c r="B65" s="11" t="s">
        <v>254</v>
      </c>
      <c r="C65" s="12">
        <f>+datos31dic!Q48</f>
        <v>119000000</v>
      </c>
      <c r="D65" s="12">
        <f>+datos31dic!R48</f>
        <v>50000000</v>
      </c>
      <c r="E65" s="12">
        <f>+datos31dic!S48</f>
        <v>68700000</v>
      </c>
      <c r="F65" s="12">
        <f>+datos31dic!T48</f>
        <v>100300000</v>
      </c>
      <c r="G65" s="12">
        <f>+datos31dic!U48</f>
        <v>0</v>
      </c>
      <c r="H65" s="12">
        <f>+datos31dic!V48</f>
        <v>99562176.569999993</v>
      </c>
      <c r="I65" s="12">
        <f>+datos31dic!W48</f>
        <v>737823.43</v>
      </c>
      <c r="J65" s="12">
        <f>+datos31dic!X48</f>
        <v>99562176.569999993</v>
      </c>
      <c r="K65" s="12">
        <f>+datos31dic!Y48</f>
        <v>99562176.569999993</v>
      </c>
      <c r="L65" s="12">
        <f>+datos31dic!Z48</f>
        <v>99562176.569999993</v>
      </c>
      <c r="M65" s="12">
        <f>+datos31dic!AA48</f>
        <v>99562176.569999993</v>
      </c>
      <c r="N65" s="14">
        <f t="shared" si="4"/>
        <v>0.99264383419740776</v>
      </c>
      <c r="O65" s="14">
        <f t="shared" si="5"/>
        <v>0.99264383419740776</v>
      </c>
      <c r="P65" s="34">
        <f>+C65-Agosto!C64</f>
        <v>0</v>
      </c>
      <c r="Q65" s="34" t="b">
        <f>+A65=datos31dic!C47</f>
        <v>0</v>
      </c>
      <c r="R65" s="12" t="str">
        <f>+datos31dic!C48</f>
        <v>A-02-02-02-008-004</v>
      </c>
      <c r="S65" s="20" t="b">
        <f t="shared" si="9"/>
        <v>1</v>
      </c>
    </row>
    <row r="66" spans="1:22" s="20" customFormat="1" ht="11.25" x14ac:dyDescent="0.25">
      <c r="A66" s="10" t="s">
        <v>255</v>
      </c>
      <c r="B66" s="11" t="s">
        <v>256</v>
      </c>
      <c r="C66" s="12">
        <f>+datos31dic!Q49</f>
        <v>682000000</v>
      </c>
      <c r="D66" s="12">
        <f>+datos31dic!R49</f>
        <v>123000000</v>
      </c>
      <c r="E66" s="12">
        <f>+datos31dic!S49</f>
        <v>240600000</v>
      </c>
      <c r="F66" s="12">
        <f>+datos31dic!T49</f>
        <v>564400000</v>
      </c>
      <c r="G66" s="12">
        <f>+datos31dic!U49</f>
        <v>0</v>
      </c>
      <c r="H66" s="12">
        <f>+datos31dic!V49</f>
        <v>564250150.62</v>
      </c>
      <c r="I66" s="12">
        <f>+datos31dic!W49</f>
        <v>149849.38</v>
      </c>
      <c r="J66" s="12">
        <f>+datos31dic!X49</f>
        <v>564250150.62</v>
      </c>
      <c r="K66" s="12">
        <f>+datos31dic!Y49</f>
        <v>527680289.48000002</v>
      </c>
      <c r="L66" s="12">
        <f>+datos31dic!Z49</f>
        <v>527680289.48000002</v>
      </c>
      <c r="M66" s="12">
        <f>+datos31dic!AA49</f>
        <v>527680289.48000002</v>
      </c>
      <c r="N66" s="14">
        <f t="shared" si="4"/>
        <v>0.99973449790928426</v>
      </c>
      <c r="O66" s="14">
        <f t="shared" si="5"/>
        <v>0.93494027193479801</v>
      </c>
      <c r="P66" s="34">
        <f>+C66-Agosto!C65</f>
        <v>0</v>
      </c>
      <c r="Q66" s="34" t="b">
        <f>+A66=datos31dic!C48</f>
        <v>0</v>
      </c>
      <c r="R66" s="12" t="str">
        <f>+datos31dic!C49</f>
        <v>A-02-02-02-008-005</v>
      </c>
      <c r="S66" s="20" t="b">
        <f t="shared" si="9"/>
        <v>1</v>
      </c>
    </row>
    <row r="67" spans="1:22" s="20" customFormat="1" ht="22.5" x14ac:dyDescent="0.25">
      <c r="A67" s="10" t="s">
        <v>257</v>
      </c>
      <c r="B67" s="11" t="s">
        <v>258</v>
      </c>
      <c r="C67" s="12">
        <f>+datos31dic!Q50</f>
        <v>350000000</v>
      </c>
      <c r="D67" s="12">
        <f>+datos31dic!R50</f>
        <v>375000000</v>
      </c>
      <c r="E67" s="12">
        <f>+datos31dic!S50</f>
        <v>98900000</v>
      </c>
      <c r="F67" s="12">
        <f>+datos31dic!T50</f>
        <v>626100000</v>
      </c>
      <c r="G67" s="12">
        <f>+datos31dic!U50</f>
        <v>0</v>
      </c>
      <c r="H67" s="12">
        <f>+datos31dic!V50</f>
        <v>626034819.70000005</v>
      </c>
      <c r="I67" s="12">
        <f>+datos31dic!W50</f>
        <v>65180.3</v>
      </c>
      <c r="J67" s="12">
        <f>+datos31dic!X50</f>
        <v>626034819.70000005</v>
      </c>
      <c r="K67" s="12">
        <f>+datos31dic!Y50</f>
        <v>590257881.79999995</v>
      </c>
      <c r="L67" s="12">
        <f>+datos31dic!Z50</f>
        <v>590257881.79999995</v>
      </c>
      <c r="M67" s="12">
        <f>+datos31dic!AA50</f>
        <v>590257881.79999995</v>
      </c>
      <c r="N67" s="14">
        <f t="shared" si="4"/>
        <v>0.99989589474524843</v>
      </c>
      <c r="O67" s="14">
        <f t="shared" si="5"/>
        <v>0.94275336495767437</v>
      </c>
      <c r="P67" s="34">
        <f>+C67-Agosto!C66</f>
        <v>0</v>
      </c>
      <c r="Q67" s="34" t="b">
        <f>+A67=datos31dic!C49</f>
        <v>0</v>
      </c>
      <c r="R67" s="12" t="str">
        <f>+datos31dic!C50</f>
        <v>A-02-02-02-008-007</v>
      </c>
      <c r="S67" s="20" t="b">
        <f t="shared" si="9"/>
        <v>1</v>
      </c>
    </row>
    <row r="68" spans="1:22" s="20" customFormat="1" ht="33.75" x14ac:dyDescent="0.25">
      <c r="A68" s="10" t="s">
        <v>259</v>
      </c>
      <c r="B68" s="11" t="s">
        <v>260</v>
      </c>
      <c r="C68" s="12">
        <f>+datos31dic!Q51</f>
        <v>15000000</v>
      </c>
      <c r="D68" s="12">
        <f>+datos31dic!R51</f>
        <v>9000000</v>
      </c>
      <c r="E68" s="12">
        <f>+datos31dic!S51</f>
        <v>1200000</v>
      </c>
      <c r="F68" s="12">
        <f>+datos31dic!T51</f>
        <v>22800000</v>
      </c>
      <c r="G68" s="12">
        <f>+datos31dic!U51</f>
        <v>0</v>
      </c>
      <c r="H68" s="12">
        <f>+datos31dic!V51</f>
        <v>22500000</v>
      </c>
      <c r="I68" s="12">
        <f>+datos31dic!W51</f>
        <v>300000</v>
      </c>
      <c r="J68" s="12">
        <f>+datos31dic!X51</f>
        <v>22500000</v>
      </c>
      <c r="K68" s="12">
        <f>+datos31dic!Y51</f>
        <v>21724600</v>
      </c>
      <c r="L68" s="12">
        <f>+datos31dic!Z51</f>
        <v>21724600</v>
      </c>
      <c r="M68" s="12">
        <f>+datos31dic!AA51</f>
        <v>21724600</v>
      </c>
      <c r="N68" s="14">
        <f t="shared" si="4"/>
        <v>0.98684210526315785</v>
      </c>
      <c r="O68" s="14">
        <f t="shared" si="5"/>
        <v>0.95283333333333331</v>
      </c>
      <c r="P68" s="34">
        <f>+C68-Agosto!C67</f>
        <v>0</v>
      </c>
      <c r="Q68" s="34" t="b">
        <f>+A68=datos31dic!C50</f>
        <v>0</v>
      </c>
      <c r="R68" s="12" t="str">
        <f>+datos31dic!C51</f>
        <v>A-02-02-02-008-009</v>
      </c>
      <c r="S68" s="20" t="b">
        <f t="shared" si="9"/>
        <v>1</v>
      </c>
    </row>
    <row r="69" spans="1:22" x14ac:dyDescent="0.25">
      <c r="A69" s="10" t="s">
        <v>261</v>
      </c>
      <c r="B69" s="11" t="s">
        <v>262</v>
      </c>
      <c r="C69" s="12">
        <f>+datos31dic!Q52</f>
        <v>0</v>
      </c>
      <c r="D69" s="12">
        <f>+datos31dic!R52</f>
        <v>680000000</v>
      </c>
      <c r="E69" s="12">
        <f>+datos31dic!S52</f>
        <v>0</v>
      </c>
      <c r="F69" s="12">
        <f>+datos31dic!T52</f>
        <v>680000000</v>
      </c>
      <c r="G69" s="12">
        <f>+datos31dic!U52</f>
        <v>0</v>
      </c>
      <c r="H69" s="12">
        <f>+datos31dic!V52</f>
        <v>680000000</v>
      </c>
      <c r="I69" s="12">
        <f>+datos31dic!W52</f>
        <v>0</v>
      </c>
      <c r="J69" s="12">
        <f>+datos31dic!X52</f>
        <v>680000000</v>
      </c>
      <c r="K69" s="12">
        <f>+datos31dic!Y52</f>
        <v>469000000</v>
      </c>
      <c r="L69" s="12">
        <f>+datos31dic!Z52</f>
        <v>469000000</v>
      </c>
      <c r="M69" s="12">
        <f>+datos31dic!AA52</f>
        <v>469000000</v>
      </c>
      <c r="N69" s="14">
        <f t="shared" si="4"/>
        <v>1</v>
      </c>
      <c r="O69" s="14">
        <f t="shared" si="5"/>
        <v>0.68970588235294117</v>
      </c>
      <c r="P69" s="34">
        <f>+C69-Agosto!C68</f>
        <v>0</v>
      </c>
      <c r="Q69" s="34" t="b">
        <f>+A69=datos31dic!C51</f>
        <v>0</v>
      </c>
      <c r="R69" s="12" t="str">
        <f>+datos31dic!C52</f>
        <v>A-02-02-02-009-002</v>
      </c>
      <c r="S69" s="20" t="b">
        <f t="shared" si="9"/>
        <v>1</v>
      </c>
    </row>
    <row r="70" spans="1:22" ht="22.5" x14ac:dyDescent="0.25">
      <c r="A70" s="10" t="s">
        <v>263</v>
      </c>
      <c r="B70" s="11" t="s">
        <v>264</v>
      </c>
      <c r="C70" s="12">
        <f>+datos31dic!Q53</f>
        <v>114000000</v>
      </c>
      <c r="D70" s="12">
        <f>+datos31dic!R53</f>
        <v>0</v>
      </c>
      <c r="E70" s="12">
        <f>+datos31dic!S53</f>
        <v>48714400</v>
      </c>
      <c r="F70" s="12">
        <f>+datos31dic!T53</f>
        <v>65285600</v>
      </c>
      <c r="G70" s="12">
        <f>+datos31dic!U53</f>
        <v>0</v>
      </c>
      <c r="H70" s="12">
        <f>+datos31dic!V53</f>
        <v>65198435</v>
      </c>
      <c r="I70" s="12">
        <f>+datos31dic!W53</f>
        <v>87165</v>
      </c>
      <c r="J70" s="12">
        <f>+datos31dic!X53</f>
        <v>65198435</v>
      </c>
      <c r="K70" s="12">
        <f>+datos31dic!Y53</f>
        <v>56011000</v>
      </c>
      <c r="L70" s="12">
        <f>+datos31dic!Z53</f>
        <v>56011000</v>
      </c>
      <c r="M70" s="12">
        <f>+datos31dic!AA53</f>
        <v>56011000</v>
      </c>
      <c r="N70" s="14">
        <f t="shared" si="4"/>
        <v>0.99866486637175733</v>
      </c>
      <c r="O70" s="14">
        <f t="shared" si="5"/>
        <v>0.85793804453049372</v>
      </c>
      <c r="P70" s="34">
        <f>+C70-Agosto!C69</f>
        <v>0</v>
      </c>
      <c r="Q70" s="34" t="b">
        <f>+A70=datos31dic!C52</f>
        <v>0</v>
      </c>
      <c r="R70" s="12" t="str">
        <f>+datos31dic!C53</f>
        <v>A-02-02-02-009-003</v>
      </c>
      <c r="S70" s="20" t="b">
        <f t="shared" si="9"/>
        <v>1</v>
      </c>
    </row>
    <row r="71" spans="1:22" ht="33.75" x14ac:dyDescent="0.25">
      <c r="A71" s="10" t="s">
        <v>265</v>
      </c>
      <c r="B71" s="11" t="s">
        <v>266</v>
      </c>
      <c r="C71" s="12">
        <f>+datos31dic!Q54</f>
        <v>20000000</v>
      </c>
      <c r="D71" s="12">
        <f>+datos31dic!R54</f>
        <v>0</v>
      </c>
      <c r="E71" s="12">
        <f>+datos31dic!S54</f>
        <v>16500000</v>
      </c>
      <c r="F71" s="12">
        <f>+datos31dic!T54</f>
        <v>3500000</v>
      </c>
      <c r="G71" s="12">
        <f>+datos31dic!U54</f>
        <v>0</v>
      </c>
      <c r="H71" s="12">
        <f>+datos31dic!V54</f>
        <v>3177207</v>
      </c>
      <c r="I71" s="12">
        <f>+datos31dic!W54</f>
        <v>322793</v>
      </c>
      <c r="J71" s="12">
        <f>+datos31dic!X54</f>
        <v>3177207</v>
      </c>
      <c r="K71" s="12">
        <f>+datos31dic!Y54</f>
        <v>3177207</v>
      </c>
      <c r="L71" s="12">
        <f>+datos31dic!Z54</f>
        <v>3177207</v>
      </c>
      <c r="M71" s="12">
        <f>+datos31dic!AA54</f>
        <v>3177207</v>
      </c>
      <c r="N71" s="14">
        <f t="shared" ref="N71:N109" si="34">+IF(F71=0,0,J71/F71)</f>
        <v>0.90777342857142862</v>
      </c>
      <c r="O71" s="14">
        <f t="shared" ref="O71:O109" si="35">+IF(F71=0,0,K71/F71)</f>
        <v>0.90777342857142862</v>
      </c>
      <c r="P71" s="34">
        <f>+C71-Agosto!C70</f>
        <v>0</v>
      </c>
      <c r="Q71" s="34" t="b">
        <f>+A71=datos31dic!C53</f>
        <v>0</v>
      </c>
      <c r="R71" s="12" t="str">
        <f>+datos31dic!C54</f>
        <v>A-02-02-02-009-004</v>
      </c>
      <c r="S71" s="20" t="b">
        <f t="shared" si="9"/>
        <v>1</v>
      </c>
    </row>
    <row r="72" spans="1:22" ht="22.5" x14ac:dyDescent="0.25">
      <c r="A72" s="10" t="s">
        <v>267</v>
      </c>
      <c r="B72" s="11" t="s">
        <v>268</v>
      </c>
      <c r="C72" s="12">
        <f>+datos31dic!Q55</f>
        <v>83000000</v>
      </c>
      <c r="D72" s="12">
        <f>+datos31dic!R55</f>
        <v>504000000</v>
      </c>
      <c r="E72" s="12">
        <f>+datos31dic!S55</f>
        <v>600000</v>
      </c>
      <c r="F72" s="12">
        <f>+datos31dic!T55</f>
        <v>586400000</v>
      </c>
      <c r="G72" s="12">
        <f>+datos31dic!U55</f>
        <v>0</v>
      </c>
      <c r="H72" s="12">
        <f>+datos31dic!V55</f>
        <v>586400000</v>
      </c>
      <c r="I72" s="12">
        <f>+datos31dic!W55</f>
        <v>0</v>
      </c>
      <c r="J72" s="12">
        <f>+datos31dic!X55</f>
        <v>586400000</v>
      </c>
      <c r="K72" s="12">
        <f>+datos31dic!Y55</f>
        <v>586397998</v>
      </c>
      <c r="L72" s="12">
        <f>+datos31dic!Z55</f>
        <v>586397998</v>
      </c>
      <c r="M72" s="12">
        <f>+datos31dic!AA55</f>
        <v>586397998</v>
      </c>
      <c r="N72" s="14">
        <f t="shared" si="34"/>
        <v>1</v>
      </c>
      <c r="O72" s="14">
        <f t="shared" si="35"/>
        <v>0.99999658594815821</v>
      </c>
      <c r="P72" s="34">
        <f>+C72-Agosto!C71</f>
        <v>0</v>
      </c>
      <c r="Q72" s="34" t="b">
        <f>+A72=datos31dic!C54</f>
        <v>0</v>
      </c>
      <c r="R72" s="12" t="str">
        <f>+datos31dic!C55</f>
        <v>A-02-02-02-009-006</v>
      </c>
      <c r="S72" s="20" t="b">
        <f t="shared" si="9"/>
        <v>1</v>
      </c>
    </row>
    <row r="73" spans="1:22" x14ac:dyDescent="0.25">
      <c r="A73" s="10" t="s">
        <v>306</v>
      </c>
      <c r="B73" s="11" t="s">
        <v>307</v>
      </c>
      <c r="C73" s="12">
        <f>+datos31dic!Q56</f>
        <v>504000000</v>
      </c>
      <c r="D73" s="12">
        <f>+datos31dic!R56</f>
        <v>0</v>
      </c>
      <c r="E73" s="12">
        <f>+datos31dic!S56</f>
        <v>504000000</v>
      </c>
      <c r="F73" s="12">
        <f>+datos31dic!T56</f>
        <v>0</v>
      </c>
      <c r="G73" s="12">
        <f>+datos31dic!U56</f>
        <v>0</v>
      </c>
      <c r="H73" s="12">
        <f>+datos31dic!V56</f>
        <v>0</v>
      </c>
      <c r="I73" s="12">
        <f>+datos31dic!W56</f>
        <v>0</v>
      </c>
      <c r="J73" s="12">
        <f>+datos31dic!X56</f>
        <v>0</v>
      </c>
      <c r="K73" s="12">
        <f>+datos31dic!Y56</f>
        <v>0</v>
      </c>
      <c r="L73" s="12">
        <f>+datos31dic!Z56</f>
        <v>0</v>
      </c>
      <c r="M73" s="12">
        <f>+datos31dic!AA56</f>
        <v>0</v>
      </c>
      <c r="N73" s="14">
        <f t="shared" si="34"/>
        <v>0</v>
      </c>
      <c r="O73" s="14">
        <f t="shared" si="35"/>
        <v>0</v>
      </c>
      <c r="P73" s="34">
        <f>+C73-Agosto!C72</f>
        <v>0</v>
      </c>
      <c r="Q73" s="34"/>
      <c r="R73" s="12" t="str">
        <f>+datos31dic!C56</f>
        <v>A-02-02-02-009-007</v>
      </c>
      <c r="S73" s="20" t="b">
        <f t="shared" si="9"/>
        <v>1</v>
      </c>
    </row>
    <row r="74" spans="1:22" x14ac:dyDescent="0.25">
      <c r="A74" s="10" t="s">
        <v>100</v>
      </c>
      <c r="B74" s="11" t="s">
        <v>101</v>
      </c>
      <c r="C74" s="12">
        <f>+datos31dic!Q57</f>
        <v>500000000</v>
      </c>
      <c r="D74" s="12">
        <f>+datos31dic!R57</f>
        <v>20000000</v>
      </c>
      <c r="E74" s="12">
        <f>+datos31dic!S57</f>
        <v>161889215</v>
      </c>
      <c r="F74" s="12">
        <f>+datos31dic!T57</f>
        <v>358110785</v>
      </c>
      <c r="G74" s="12">
        <f>+datos31dic!U57</f>
        <v>0</v>
      </c>
      <c r="H74" s="12">
        <f>+datos31dic!V57</f>
        <v>339783469</v>
      </c>
      <c r="I74" s="12">
        <f>+datos31dic!W57</f>
        <v>18327316</v>
      </c>
      <c r="J74" s="12">
        <f>+datos31dic!X57</f>
        <v>339783469</v>
      </c>
      <c r="K74" s="12">
        <f>+datos31dic!Y57</f>
        <v>339783469</v>
      </c>
      <c r="L74" s="12">
        <f>+datos31dic!Z57</f>
        <v>339783469</v>
      </c>
      <c r="M74" s="12">
        <f>+datos31dic!AA57</f>
        <v>339783469</v>
      </c>
      <c r="N74" s="14">
        <f t="shared" si="34"/>
        <v>0.94882221712479287</v>
      </c>
      <c r="O74" s="14">
        <f t="shared" si="35"/>
        <v>0.94882221712479287</v>
      </c>
      <c r="P74" s="34">
        <f>+C74-Agosto!C73</f>
        <v>0</v>
      </c>
      <c r="Q74" s="34" t="b">
        <f>+A74=datos31dic!C55</f>
        <v>0</v>
      </c>
      <c r="R74" s="12" t="str">
        <f>+datos31dic!C57</f>
        <v>A-02-02-02-010</v>
      </c>
      <c r="S74" s="20" t="b">
        <f t="shared" si="9"/>
        <v>1</v>
      </c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4"/>
        <v>0</v>
      </c>
      <c r="O75" s="14">
        <f t="shared" si="35"/>
        <v>0</v>
      </c>
      <c r="P75" s="34">
        <f>+C75-Agosto!C74</f>
        <v>0</v>
      </c>
      <c r="Q75" s="34"/>
      <c r="R75" s="12"/>
      <c r="S75" s="20" t="b">
        <f t="shared" ref="S75:S109" si="36">R75=A75</f>
        <v>1</v>
      </c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4"/>
        <v>0</v>
      </c>
      <c r="O76" s="14">
        <f t="shared" si="35"/>
        <v>0</v>
      </c>
      <c r="P76" s="34">
        <f>+C76-Agosto!C75</f>
        <v>0</v>
      </c>
      <c r="Q76" s="34"/>
      <c r="R76" s="12"/>
      <c r="S76" s="20" t="b">
        <f t="shared" si="36"/>
        <v>1</v>
      </c>
    </row>
    <row r="77" spans="1:22" hidden="1" x14ac:dyDescent="0.25">
      <c r="A77" s="10"/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4">
        <f t="shared" si="34"/>
        <v>0</v>
      </c>
      <c r="O77" s="14">
        <f t="shared" si="35"/>
        <v>0</v>
      </c>
      <c r="P77" s="34">
        <f>+C77-Agosto!C76</f>
        <v>0</v>
      </c>
      <c r="Q77" s="34"/>
      <c r="R77" s="12"/>
      <c r="S77" s="20" t="b">
        <f t="shared" si="36"/>
        <v>1</v>
      </c>
    </row>
    <row r="78" spans="1:22" s="3" customFormat="1" x14ac:dyDescent="0.25">
      <c r="A78" s="79" t="s">
        <v>24</v>
      </c>
      <c r="B78" s="79"/>
      <c r="C78" s="7">
        <f>SUM(C79:C82)</f>
        <v>4649070000</v>
      </c>
      <c r="D78" s="7">
        <f>SUM(D79:D82)</f>
        <v>0</v>
      </c>
      <c r="E78" s="7">
        <f t="shared" ref="E78" si="37">SUM(E79:E82)</f>
        <v>31000000</v>
      </c>
      <c r="F78" s="7">
        <f>SUM(F79:F82)</f>
        <v>4618070000.0000095</v>
      </c>
      <c r="G78" s="7">
        <f t="shared" ref="G78:M78" si="38">SUM(G79:G82)</f>
        <v>3783070000.00001</v>
      </c>
      <c r="H78" s="7">
        <f t="shared" si="38"/>
        <v>58265807</v>
      </c>
      <c r="I78" s="7">
        <f t="shared" si="38"/>
        <v>776734193</v>
      </c>
      <c r="J78" s="7">
        <f t="shared" si="38"/>
        <v>58265807</v>
      </c>
      <c r="K78" s="7">
        <f t="shared" si="38"/>
        <v>58265807</v>
      </c>
      <c r="L78" s="7">
        <f t="shared" si="38"/>
        <v>58265807</v>
      </c>
      <c r="M78" s="7">
        <f t="shared" si="38"/>
        <v>58265807</v>
      </c>
      <c r="N78" s="8">
        <f t="shared" si="34"/>
        <v>1.2616917240318982E-2</v>
      </c>
      <c r="O78" s="9">
        <f t="shared" si="35"/>
        <v>1.2616917240318982E-2</v>
      </c>
      <c r="P78" s="34">
        <f>+C78-Agosto!C77</f>
        <v>0</v>
      </c>
      <c r="Q78" s="34"/>
      <c r="R78" s="7">
        <f>SUM(R79:R82)</f>
        <v>4541070000</v>
      </c>
      <c r="S78" s="20" t="b">
        <f t="shared" si="36"/>
        <v>0</v>
      </c>
      <c r="T78" s="20"/>
      <c r="U78" s="20"/>
      <c r="V78" s="20"/>
    </row>
    <row r="79" spans="1:22" x14ac:dyDescent="0.25">
      <c r="A79" s="22" t="s">
        <v>102</v>
      </c>
      <c r="B79" s="23" t="s">
        <v>104</v>
      </c>
      <c r="C79" s="29">
        <v>3783070000</v>
      </c>
      <c r="D79" s="29">
        <v>0</v>
      </c>
      <c r="E79" s="29">
        <v>0</v>
      </c>
      <c r="F79" s="30">
        <f>+C79+D79-E79+0.00001</f>
        <v>3783070000.00001</v>
      </c>
      <c r="G79" s="29">
        <f>+F79</f>
        <v>3783070000.00001</v>
      </c>
      <c r="H79" s="29">
        <v>0</v>
      </c>
      <c r="I79" s="30">
        <f t="shared" ref="I79" si="39">+F79-G79-H79</f>
        <v>0</v>
      </c>
      <c r="J79" s="29">
        <v>0</v>
      </c>
      <c r="K79" s="29">
        <v>0</v>
      </c>
      <c r="L79" s="29">
        <v>0</v>
      </c>
      <c r="M79" s="29">
        <v>0</v>
      </c>
      <c r="N79" s="31">
        <f t="shared" si="34"/>
        <v>0</v>
      </c>
      <c r="O79" s="31">
        <f t="shared" si="35"/>
        <v>0</v>
      </c>
      <c r="P79" s="34">
        <f>+C79-Agosto!C78</f>
        <v>0</v>
      </c>
      <c r="Q79" s="34"/>
      <c r="R79" s="29">
        <v>3783070000</v>
      </c>
      <c r="S79" s="20" t="b">
        <f t="shared" si="36"/>
        <v>0</v>
      </c>
    </row>
    <row r="80" spans="1:22" x14ac:dyDescent="0.25">
      <c r="A80" s="10" t="s">
        <v>118</v>
      </c>
      <c r="B80" s="11" t="s">
        <v>120</v>
      </c>
      <c r="C80" s="12">
        <f>+datos31dic!Q58</f>
        <v>78000000</v>
      </c>
      <c r="D80" s="12">
        <f>+datos31dic!R58</f>
        <v>0</v>
      </c>
      <c r="E80" s="12">
        <f>+datos31dic!S58</f>
        <v>18000000</v>
      </c>
      <c r="F80" s="12">
        <f>+datos31dic!T58</f>
        <v>60000000</v>
      </c>
      <c r="G80" s="12">
        <f>+datos31dic!U58</f>
        <v>0</v>
      </c>
      <c r="H80" s="12">
        <f>+datos31dic!V58</f>
        <v>57767522</v>
      </c>
      <c r="I80" s="12">
        <f>+datos31dic!W58</f>
        <v>2232478</v>
      </c>
      <c r="J80" s="12">
        <f>+datos31dic!X58</f>
        <v>57767522</v>
      </c>
      <c r="K80" s="12">
        <f>+datos31dic!Y58</f>
        <v>57767522</v>
      </c>
      <c r="L80" s="12">
        <f>+datos31dic!Z58</f>
        <v>57767522</v>
      </c>
      <c r="M80" s="12">
        <f>+datos31dic!AA58</f>
        <v>57767522</v>
      </c>
      <c r="N80" s="14">
        <f t="shared" si="34"/>
        <v>0.9627920333333333</v>
      </c>
      <c r="O80" s="14">
        <f t="shared" si="35"/>
        <v>0.9627920333333333</v>
      </c>
      <c r="P80" s="34">
        <f>+C80-Agosto!C79</f>
        <v>0</v>
      </c>
      <c r="Q80" s="34" t="b">
        <f>+A80=datos31dic!C56</f>
        <v>0</v>
      </c>
      <c r="R80" s="12" t="str">
        <f>+datos31dic!C58</f>
        <v>A-03-04-02-012-001</v>
      </c>
      <c r="S80" s="20" t="b">
        <f t="shared" si="36"/>
        <v>1</v>
      </c>
    </row>
    <row r="81" spans="1:22" ht="22.5" x14ac:dyDescent="0.25">
      <c r="A81" s="10" t="s">
        <v>119</v>
      </c>
      <c r="B81" s="11" t="s">
        <v>121</v>
      </c>
      <c r="C81" s="12">
        <f>+datos31dic!Q59</f>
        <v>30000000</v>
      </c>
      <c r="D81" s="12">
        <f>+datos31dic!R59</f>
        <v>0</v>
      </c>
      <c r="E81" s="12">
        <f>+datos31dic!S59</f>
        <v>13000000</v>
      </c>
      <c r="F81" s="12">
        <f>+datos31dic!T59</f>
        <v>17000000</v>
      </c>
      <c r="G81" s="12">
        <f>+datos31dic!U59</f>
        <v>0</v>
      </c>
      <c r="H81" s="12">
        <f>+datos31dic!V59</f>
        <v>498285</v>
      </c>
      <c r="I81" s="12">
        <f>+datos31dic!W59</f>
        <v>16501715</v>
      </c>
      <c r="J81" s="12">
        <f>+datos31dic!X59</f>
        <v>498285</v>
      </c>
      <c r="K81" s="12">
        <f>+datos31dic!Y59</f>
        <v>498285</v>
      </c>
      <c r="L81" s="12">
        <f>+datos31dic!Z59</f>
        <v>498285</v>
      </c>
      <c r="M81" s="12">
        <f>+datos31dic!AA59</f>
        <v>498285</v>
      </c>
      <c r="N81" s="14">
        <f t="shared" si="34"/>
        <v>2.9310882352941176E-2</v>
      </c>
      <c r="O81" s="14">
        <f t="shared" si="35"/>
        <v>2.9310882352941176E-2</v>
      </c>
      <c r="P81" s="34">
        <f>+C81-Agosto!C80</f>
        <v>0</v>
      </c>
      <c r="Q81" s="34" t="b">
        <f>+A81=datos31dic!C57</f>
        <v>0</v>
      </c>
      <c r="R81" s="12" t="str">
        <f>+datos31dic!C59</f>
        <v>A-03-04-02-012-002</v>
      </c>
      <c r="S81" s="20" t="b">
        <f t="shared" si="36"/>
        <v>1</v>
      </c>
    </row>
    <row r="82" spans="1:22" x14ac:dyDescent="0.25">
      <c r="A82" s="10" t="s">
        <v>103</v>
      </c>
      <c r="B82" s="11" t="s">
        <v>105</v>
      </c>
      <c r="C82" s="12">
        <v>758000000</v>
      </c>
      <c r="D82" s="12">
        <v>0</v>
      </c>
      <c r="E82" s="12">
        <v>0</v>
      </c>
      <c r="F82" s="13">
        <f t="shared" ref="F82" si="40">+C82+D82-E82</f>
        <v>758000000</v>
      </c>
      <c r="G82" s="12">
        <v>0</v>
      </c>
      <c r="H82" s="12">
        <v>0</v>
      </c>
      <c r="I82" s="13">
        <f t="shared" ref="I82" si="41">+F82-G82-H82</f>
        <v>758000000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34"/>
        <v>0</v>
      </c>
      <c r="O82" s="14">
        <f t="shared" si="35"/>
        <v>0</v>
      </c>
      <c r="P82" s="34">
        <f>+C82-Agosto!C81</f>
        <v>0</v>
      </c>
      <c r="Q82" s="34" t="b">
        <f>+A82=datos31dic!C58</f>
        <v>0</v>
      </c>
      <c r="R82" s="12">
        <v>758000000</v>
      </c>
      <c r="S82" s="20" t="b">
        <f t="shared" si="36"/>
        <v>0</v>
      </c>
    </row>
    <row r="83" spans="1:22" s="3" customFormat="1" x14ac:dyDescent="0.25">
      <c r="A83" s="79" t="s">
        <v>25</v>
      </c>
      <c r="B83" s="79"/>
      <c r="C83" s="7">
        <f>+C84+C88</f>
        <v>80000000</v>
      </c>
      <c r="D83" s="7">
        <f t="shared" ref="D83:M83" si="42">+D84+D88</f>
        <v>69550215</v>
      </c>
      <c r="E83" s="7">
        <f t="shared" si="42"/>
        <v>7661000</v>
      </c>
      <c r="F83" s="7">
        <f t="shared" si="42"/>
        <v>141889215</v>
      </c>
      <c r="G83" s="7">
        <f t="shared" si="42"/>
        <v>0</v>
      </c>
      <c r="H83" s="7">
        <f t="shared" si="42"/>
        <v>134228215</v>
      </c>
      <c r="I83" s="7">
        <f t="shared" si="42"/>
        <v>7661000</v>
      </c>
      <c r="J83" s="7">
        <f t="shared" si="42"/>
        <v>134228215</v>
      </c>
      <c r="K83" s="7">
        <f t="shared" si="42"/>
        <v>134228215</v>
      </c>
      <c r="L83" s="7">
        <f t="shared" si="42"/>
        <v>134228215</v>
      </c>
      <c r="M83" s="7">
        <f t="shared" si="42"/>
        <v>134228215</v>
      </c>
      <c r="N83" s="8">
        <f t="shared" si="34"/>
        <v>0.94600717186292138</v>
      </c>
      <c r="O83" s="9">
        <f t="shared" si="35"/>
        <v>0.94600717186292138</v>
      </c>
      <c r="P83" s="34">
        <f>+C83-Agosto!C82</f>
        <v>0</v>
      </c>
      <c r="Q83" s="34"/>
      <c r="R83" s="7">
        <f>+R84+R88</f>
        <v>60000000</v>
      </c>
      <c r="S83" s="20" t="b">
        <f t="shared" si="36"/>
        <v>0</v>
      </c>
      <c r="T83" s="20"/>
      <c r="U83" s="20"/>
      <c r="V83" s="20"/>
    </row>
    <row r="84" spans="1:22" s="20" customFormat="1" ht="11.25" x14ac:dyDescent="0.25">
      <c r="A84" s="15" t="s">
        <v>106</v>
      </c>
      <c r="B84" s="16" t="s">
        <v>107</v>
      </c>
      <c r="C84" s="17">
        <f>+C85</f>
        <v>20000000</v>
      </c>
      <c r="D84" s="17">
        <f t="shared" ref="D84:E84" si="43">+D85</f>
        <v>7661000</v>
      </c>
      <c r="E84" s="17">
        <f t="shared" si="43"/>
        <v>7661000</v>
      </c>
      <c r="F84" s="18">
        <f t="shared" ref="F84:F85" si="44">+C84+D84-E84</f>
        <v>20000000</v>
      </c>
      <c r="G84" s="17">
        <f t="shared" ref="G84:H84" si="45">+G85</f>
        <v>0</v>
      </c>
      <c r="H84" s="17">
        <f t="shared" si="45"/>
        <v>12339000</v>
      </c>
      <c r="I84" s="18">
        <f t="shared" ref="I84:I85" si="46">+F84-G84-H84</f>
        <v>7661000</v>
      </c>
      <c r="J84" s="17">
        <f t="shared" ref="J84:M84" si="47">+J85</f>
        <v>12339000</v>
      </c>
      <c r="K84" s="17">
        <f t="shared" si="47"/>
        <v>12339000</v>
      </c>
      <c r="L84" s="17">
        <f t="shared" si="47"/>
        <v>12339000</v>
      </c>
      <c r="M84" s="17">
        <f t="shared" si="47"/>
        <v>12339000</v>
      </c>
      <c r="N84" s="19">
        <f t="shared" si="34"/>
        <v>0.61695</v>
      </c>
      <c r="O84" s="19">
        <f t="shared" si="35"/>
        <v>0.61695</v>
      </c>
      <c r="P84" s="34">
        <f>+C84-Agosto!C83</f>
        <v>0</v>
      </c>
      <c r="Q84" s="34"/>
      <c r="R84" s="17">
        <f>+R85</f>
        <v>0</v>
      </c>
      <c r="S84" s="20" t="b">
        <f t="shared" si="36"/>
        <v>0</v>
      </c>
    </row>
    <row r="85" spans="1:22" s="20" customFormat="1" ht="11.25" x14ac:dyDescent="0.25">
      <c r="A85" s="15" t="s">
        <v>108</v>
      </c>
      <c r="B85" s="16" t="s">
        <v>109</v>
      </c>
      <c r="C85" s="17">
        <f>SUM(C86:C87)</f>
        <v>20000000</v>
      </c>
      <c r="D85" s="17">
        <f t="shared" ref="D85:E85" si="48">SUM(D86:D87)</f>
        <v>7661000</v>
      </c>
      <c r="E85" s="17">
        <f t="shared" si="48"/>
        <v>7661000</v>
      </c>
      <c r="F85" s="18">
        <f t="shared" si="44"/>
        <v>20000000</v>
      </c>
      <c r="G85" s="17">
        <f t="shared" ref="G85:H85" si="49">SUM(G86:G87)</f>
        <v>0</v>
      </c>
      <c r="H85" s="17">
        <f t="shared" si="49"/>
        <v>12339000</v>
      </c>
      <c r="I85" s="18">
        <f t="shared" si="46"/>
        <v>7661000</v>
      </c>
      <c r="J85" s="17">
        <f t="shared" ref="J85:M85" si="50">SUM(J86:J87)</f>
        <v>12339000</v>
      </c>
      <c r="K85" s="17">
        <f t="shared" si="50"/>
        <v>12339000</v>
      </c>
      <c r="L85" s="17">
        <f t="shared" si="50"/>
        <v>12339000</v>
      </c>
      <c r="M85" s="17">
        <f t="shared" si="50"/>
        <v>12339000</v>
      </c>
      <c r="N85" s="19">
        <f t="shared" si="34"/>
        <v>0.61695</v>
      </c>
      <c r="O85" s="19">
        <f t="shared" si="35"/>
        <v>0.61695</v>
      </c>
      <c r="P85" s="34">
        <f>+C85-Agosto!C84</f>
        <v>0</v>
      </c>
      <c r="Q85" s="34"/>
      <c r="R85" s="17">
        <f>SUM(R86:R87)</f>
        <v>0</v>
      </c>
      <c r="S85" s="20" t="b">
        <f t="shared" si="36"/>
        <v>0</v>
      </c>
    </row>
    <row r="86" spans="1:22" s="20" customFormat="1" ht="11.25" x14ac:dyDescent="0.25">
      <c r="A86" s="10" t="s">
        <v>110</v>
      </c>
      <c r="B86" s="11" t="s">
        <v>112</v>
      </c>
      <c r="C86" s="12">
        <f>+datos31dic!Q60</f>
        <v>15000000</v>
      </c>
      <c r="D86" s="12">
        <f>+datos31dic!R60</f>
        <v>7661000</v>
      </c>
      <c r="E86" s="12">
        <f>+datos31dic!S60</f>
        <v>3027000</v>
      </c>
      <c r="F86" s="12">
        <f>+datos31dic!T60</f>
        <v>19634000</v>
      </c>
      <c r="G86" s="12">
        <f>+datos31dic!U60</f>
        <v>0</v>
      </c>
      <c r="H86" s="12">
        <f>+datos31dic!V60</f>
        <v>11973000</v>
      </c>
      <c r="I86" s="12">
        <f>+datos31dic!W60</f>
        <v>7661000</v>
      </c>
      <c r="J86" s="12">
        <f>+datos31dic!X60</f>
        <v>11973000</v>
      </c>
      <c r="K86" s="12">
        <f>+datos31dic!Y60</f>
        <v>11973000</v>
      </c>
      <c r="L86" s="12">
        <f>+datos31dic!Z60</f>
        <v>11973000</v>
      </c>
      <c r="M86" s="12">
        <f>+datos31dic!AA60</f>
        <v>11973000</v>
      </c>
      <c r="N86" s="14">
        <f t="shared" si="34"/>
        <v>0.60980951410817974</v>
      </c>
      <c r="O86" s="14">
        <f t="shared" si="35"/>
        <v>0.60980951410817974</v>
      </c>
      <c r="P86" s="34">
        <f>+C86-Agosto!C85</f>
        <v>0</v>
      </c>
      <c r="Q86" s="34" t="b">
        <f>+A86=datos31dic!C58</f>
        <v>0</v>
      </c>
      <c r="R86" s="12" t="str">
        <f>+datos31dic!C60</f>
        <v>A-08-01-02-001</v>
      </c>
      <c r="S86" s="20" t="b">
        <f t="shared" si="36"/>
        <v>1</v>
      </c>
    </row>
    <row r="87" spans="1:22" s="20" customFormat="1" ht="11.25" x14ac:dyDescent="0.25">
      <c r="A87" s="10" t="s">
        <v>111</v>
      </c>
      <c r="B87" s="11" t="s">
        <v>113</v>
      </c>
      <c r="C87" s="12">
        <f>+datos31dic!Q61</f>
        <v>5000000</v>
      </c>
      <c r="D87" s="12">
        <f>+datos31dic!R61</f>
        <v>0</v>
      </c>
      <c r="E87" s="12">
        <f>+datos31dic!S61</f>
        <v>4634000</v>
      </c>
      <c r="F87" s="12">
        <f>+datos31dic!T61</f>
        <v>366000</v>
      </c>
      <c r="G87" s="12">
        <f>+datos31dic!U61</f>
        <v>0</v>
      </c>
      <c r="H87" s="12">
        <f>+datos31dic!V61</f>
        <v>366000</v>
      </c>
      <c r="I87" s="12">
        <f>+datos31dic!W61</f>
        <v>0</v>
      </c>
      <c r="J87" s="12">
        <f>+datos31dic!X61</f>
        <v>366000</v>
      </c>
      <c r="K87" s="12">
        <f>+datos31dic!Y61</f>
        <v>366000</v>
      </c>
      <c r="L87" s="12">
        <f>+datos31dic!Z61</f>
        <v>366000</v>
      </c>
      <c r="M87" s="12">
        <f>+datos31dic!AA61</f>
        <v>366000</v>
      </c>
      <c r="N87" s="14">
        <f t="shared" si="34"/>
        <v>1</v>
      </c>
      <c r="O87" s="14">
        <f t="shared" si="35"/>
        <v>1</v>
      </c>
      <c r="P87" s="34">
        <f>+C87-Agosto!C86</f>
        <v>0</v>
      </c>
      <c r="Q87" s="34" t="b">
        <f>+A87=datos31dic!C59</f>
        <v>0</v>
      </c>
      <c r="R87" s="12" t="str">
        <f>+datos31dic!C61</f>
        <v>A-08-01-02-006</v>
      </c>
      <c r="S87" s="20" t="b">
        <f t="shared" si="36"/>
        <v>1</v>
      </c>
    </row>
    <row r="88" spans="1:22" s="20" customFormat="1" ht="11.25" x14ac:dyDescent="0.25">
      <c r="A88" s="15" t="s">
        <v>114</v>
      </c>
      <c r="B88" s="21" t="s">
        <v>115</v>
      </c>
      <c r="C88" s="32">
        <v>60000000</v>
      </c>
      <c r="D88" s="32">
        <v>61889215</v>
      </c>
      <c r="E88" s="32">
        <v>0</v>
      </c>
      <c r="F88" s="33">
        <f t="shared" si="21"/>
        <v>121889215</v>
      </c>
      <c r="G88" s="17">
        <v>0</v>
      </c>
      <c r="H88" s="33">
        <f>+F88</f>
        <v>121889215</v>
      </c>
      <c r="I88" s="18">
        <f t="shared" ref="I88" si="51">+F88-G88-H88</f>
        <v>0</v>
      </c>
      <c r="J88" s="17">
        <f>+H88</f>
        <v>121889215</v>
      </c>
      <c r="K88" s="17">
        <f>+J88</f>
        <v>121889215</v>
      </c>
      <c r="L88" s="17">
        <f>+K88</f>
        <v>121889215</v>
      </c>
      <c r="M88" s="17">
        <f>+L88</f>
        <v>121889215</v>
      </c>
      <c r="N88" s="19">
        <f t="shared" si="34"/>
        <v>1</v>
      </c>
      <c r="O88" s="19">
        <f t="shared" si="35"/>
        <v>1</v>
      </c>
      <c r="P88" s="34">
        <f>+C88-Agosto!C87</f>
        <v>0</v>
      </c>
      <c r="Q88" s="34"/>
      <c r="R88" s="32">
        <v>60000000</v>
      </c>
      <c r="S88" s="20" t="b">
        <f t="shared" si="36"/>
        <v>0</v>
      </c>
    </row>
    <row r="89" spans="1:22" s="20" customFormat="1" ht="12.75" x14ac:dyDescent="0.25">
      <c r="A89" s="80" t="s">
        <v>21</v>
      </c>
      <c r="B89" s="80"/>
      <c r="C89" s="7">
        <f t="shared" ref="C89:M89" si="52">+C90+C92+C96+C99+C104+C107</f>
        <v>21283374779</v>
      </c>
      <c r="D89" s="7">
        <f t="shared" si="52"/>
        <v>4834745370</v>
      </c>
      <c r="E89" s="7">
        <f t="shared" si="52"/>
        <v>4834745370</v>
      </c>
      <c r="F89" s="7">
        <f t="shared" si="52"/>
        <v>21283374779</v>
      </c>
      <c r="G89" s="7">
        <f t="shared" si="52"/>
        <v>0</v>
      </c>
      <c r="H89" s="7">
        <f t="shared" si="52"/>
        <v>18800510787.190002</v>
      </c>
      <c r="I89" s="7">
        <f t="shared" si="52"/>
        <v>2482863991.8099999</v>
      </c>
      <c r="J89" s="7">
        <f t="shared" si="52"/>
        <v>18800510787.190002</v>
      </c>
      <c r="K89" s="7">
        <f t="shared" si="52"/>
        <v>18218222036.299995</v>
      </c>
      <c r="L89" s="7">
        <f t="shared" si="52"/>
        <v>18218222036.299995</v>
      </c>
      <c r="M89" s="7">
        <f t="shared" si="52"/>
        <v>18218222036.299995</v>
      </c>
      <c r="N89" s="8">
        <f t="shared" si="34"/>
        <v>0.88334256114966303</v>
      </c>
      <c r="O89" s="9">
        <f t="shared" si="35"/>
        <v>0.85598370678862701</v>
      </c>
      <c r="P89" s="34">
        <f>+C89-Agosto!C88</f>
        <v>0</v>
      </c>
      <c r="Q89" s="34" t="e">
        <f>+C89-#REF!</f>
        <v>#REF!</v>
      </c>
      <c r="R89" s="7">
        <f t="shared" ref="R89" si="53">+R90+R92+R96+R99+R104+R107</f>
        <v>0</v>
      </c>
      <c r="S89" s="20" t="b">
        <f t="shared" si="36"/>
        <v>0</v>
      </c>
    </row>
    <row r="90" spans="1:22" s="20" customFormat="1" ht="22.5" x14ac:dyDescent="0.25">
      <c r="A90" s="15" t="s">
        <v>26</v>
      </c>
      <c r="B90" s="16" t="s">
        <v>32</v>
      </c>
      <c r="C90" s="17">
        <f>+C91</f>
        <v>530450000</v>
      </c>
      <c r="D90" s="17">
        <f t="shared" ref="D90:M90" si="54">+D91</f>
        <v>15000000</v>
      </c>
      <c r="E90" s="17">
        <f t="shared" si="54"/>
        <v>15000000</v>
      </c>
      <c r="F90" s="17">
        <f t="shared" si="54"/>
        <v>530450000</v>
      </c>
      <c r="G90" s="17">
        <f t="shared" si="54"/>
        <v>0</v>
      </c>
      <c r="H90" s="17">
        <f t="shared" si="54"/>
        <v>515180720</v>
      </c>
      <c r="I90" s="17">
        <f t="shared" si="54"/>
        <v>15269280</v>
      </c>
      <c r="J90" s="17">
        <f t="shared" si="54"/>
        <v>515180720</v>
      </c>
      <c r="K90" s="17">
        <f t="shared" si="54"/>
        <v>507453008.68000001</v>
      </c>
      <c r="L90" s="17">
        <f t="shared" si="54"/>
        <v>507453008.68000001</v>
      </c>
      <c r="M90" s="17">
        <f t="shared" si="54"/>
        <v>507453008.68000001</v>
      </c>
      <c r="N90" s="19">
        <f t="shared" si="34"/>
        <v>0.97121447827316432</v>
      </c>
      <c r="O90" s="19">
        <f t="shared" si="35"/>
        <v>0.95664626011876708</v>
      </c>
      <c r="P90" s="34">
        <f>+C90-Agosto!C89</f>
        <v>0</v>
      </c>
      <c r="Q90" s="34" t="e">
        <f>+C90-#REF!</f>
        <v>#REF!</v>
      </c>
      <c r="R90" s="17">
        <f>SUM(R91:R93)</f>
        <v>0</v>
      </c>
      <c r="S90" s="20" t="b">
        <f t="shared" si="36"/>
        <v>0</v>
      </c>
    </row>
    <row r="91" spans="1:22" s="20" customFormat="1" ht="22.5" x14ac:dyDescent="0.25">
      <c r="A91" s="24" t="s">
        <v>308</v>
      </c>
      <c r="B91" s="11" t="s">
        <v>133</v>
      </c>
      <c r="C91" s="12">
        <f>+datos31dic!Q62</f>
        <v>530450000</v>
      </c>
      <c r="D91" s="12">
        <f>+datos31dic!R62</f>
        <v>15000000</v>
      </c>
      <c r="E91" s="12">
        <f>+datos31dic!S62</f>
        <v>15000000</v>
      </c>
      <c r="F91" s="12">
        <f>+datos31dic!T62</f>
        <v>530450000</v>
      </c>
      <c r="G91" s="12">
        <f>+datos31dic!U62</f>
        <v>0</v>
      </c>
      <c r="H91" s="12">
        <f>+datos31dic!V62</f>
        <v>515180720</v>
      </c>
      <c r="I91" s="12">
        <f>+datos31dic!W62</f>
        <v>15269280</v>
      </c>
      <c r="J91" s="12">
        <f>+datos31dic!X62</f>
        <v>515180720</v>
      </c>
      <c r="K91" s="12">
        <f>+datos31dic!Y62</f>
        <v>507453008.68000001</v>
      </c>
      <c r="L91" s="12">
        <f>+datos31dic!Z62</f>
        <v>507453008.68000001</v>
      </c>
      <c r="M91" s="12">
        <f>+datos31dic!AA62</f>
        <v>507453008.68000001</v>
      </c>
      <c r="N91" s="14">
        <f t="shared" si="34"/>
        <v>0.97121447827316432</v>
      </c>
      <c r="O91" s="14">
        <f t="shared" si="35"/>
        <v>0.95664626011876708</v>
      </c>
      <c r="P91" s="34">
        <f>+C91-Agosto!C90</f>
        <v>0</v>
      </c>
      <c r="Q91" s="34" t="e">
        <f>+C91-#REF!</f>
        <v>#REF!</v>
      </c>
      <c r="R91" s="12" t="str">
        <f>+datos31dic!C62</f>
        <v>C-3605-1300-4-0-3605003-02</v>
      </c>
      <c r="S91" s="20" t="b">
        <f t="shared" si="36"/>
        <v>1</v>
      </c>
    </row>
    <row r="92" spans="1:22" s="20" customFormat="1" ht="33.75" x14ac:dyDescent="0.25">
      <c r="A92" s="25" t="s">
        <v>27</v>
      </c>
      <c r="B92" s="16" t="s">
        <v>33</v>
      </c>
      <c r="C92" s="17">
        <f>SUM(C93:C95)</f>
        <v>232000000</v>
      </c>
      <c r="D92" s="17">
        <f t="shared" ref="D92:M92" si="55">SUM(D93:D95)</f>
        <v>15000000</v>
      </c>
      <c r="E92" s="17">
        <f t="shared" si="55"/>
        <v>15000000</v>
      </c>
      <c r="F92" s="17">
        <f t="shared" si="55"/>
        <v>232000000</v>
      </c>
      <c r="G92" s="17">
        <f t="shared" si="55"/>
        <v>0</v>
      </c>
      <c r="H92" s="17">
        <f t="shared" si="55"/>
        <v>216653388.43000001</v>
      </c>
      <c r="I92" s="17">
        <f t="shared" si="55"/>
        <v>15346611.57</v>
      </c>
      <c r="J92" s="17">
        <f t="shared" si="55"/>
        <v>216653388.43000001</v>
      </c>
      <c r="K92" s="17">
        <f t="shared" si="55"/>
        <v>216653332</v>
      </c>
      <c r="L92" s="17">
        <f t="shared" si="55"/>
        <v>216653332</v>
      </c>
      <c r="M92" s="17">
        <f t="shared" si="55"/>
        <v>216653332</v>
      </c>
      <c r="N92" s="19">
        <f t="shared" si="34"/>
        <v>0.93385081219827593</v>
      </c>
      <c r="O92" s="19">
        <f t="shared" si="35"/>
        <v>0.93385056896551721</v>
      </c>
      <c r="P92" s="34">
        <f>+C92-Agosto!C91</f>
        <v>0</v>
      </c>
      <c r="Q92" s="34" t="e">
        <f>+C92-#REF!</f>
        <v>#REF!</v>
      </c>
      <c r="R92" s="17">
        <f>SUM(R93:R95)</f>
        <v>0</v>
      </c>
      <c r="S92" s="20" t="b">
        <f t="shared" si="36"/>
        <v>0</v>
      </c>
    </row>
    <row r="93" spans="1:22" s="20" customFormat="1" ht="22.5" x14ac:dyDescent="0.25">
      <c r="A93" s="24" t="s">
        <v>130</v>
      </c>
      <c r="B93" s="11" t="s">
        <v>132</v>
      </c>
      <c r="C93" s="12">
        <f>+datos31dic!Q63</f>
        <v>232000000</v>
      </c>
      <c r="D93" s="12">
        <f>+datos31dic!R63</f>
        <v>15000000</v>
      </c>
      <c r="E93" s="12">
        <f>+datos31dic!S63</f>
        <v>15000000</v>
      </c>
      <c r="F93" s="12">
        <f>+datos31dic!T63</f>
        <v>232000000</v>
      </c>
      <c r="G93" s="12">
        <f>+datos31dic!U63</f>
        <v>0</v>
      </c>
      <c r="H93" s="12">
        <f>+datos31dic!V63</f>
        <v>216653388.43000001</v>
      </c>
      <c r="I93" s="12">
        <f>+datos31dic!W63</f>
        <v>15346611.57</v>
      </c>
      <c r="J93" s="12">
        <f>+datos31dic!X63</f>
        <v>216653388.43000001</v>
      </c>
      <c r="K93" s="12">
        <f>+datos31dic!Y63</f>
        <v>216653332</v>
      </c>
      <c r="L93" s="12">
        <f>+datos31dic!Z63</f>
        <v>216653332</v>
      </c>
      <c r="M93" s="12">
        <f>+datos31dic!AA63</f>
        <v>216653332</v>
      </c>
      <c r="N93" s="14">
        <f t="shared" si="34"/>
        <v>0.93385081219827593</v>
      </c>
      <c r="O93" s="14">
        <f t="shared" si="35"/>
        <v>0.93385056896551721</v>
      </c>
      <c r="P93" s="34">
        <f>+C93-Agosto!C92</f>
        <v>0</v>
      </c>
      <c r="Q93" s="34" t="e">
        <f>+C93-#REF!</f>
        <v>#REF!</v>
      </c>
      <c r="R93" s="12" t="str">
        <f>+datos31dic!C63</f>
        <v>C-3699-1300-5-0-3699052-02</v>
      </c>
      <c r="S93" s="20" t="b">
        <f t="shared" si="36"/>
        <v>1</v>
      </c>
    </row>
    <row r="94" spans="1:22" s="20" customFormat="1" ht="22.5" hidden="1" x14ac:dyDescent="0.25">
      <c r="A94" s="24" t="s">
        <v>131</v>
      </c>
      <c r="B94" s="11" t="s">
        <v>133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4">
        <f t="shared" si="34"/>
        <v>0</v>
      </c>
      <c r="O94" s="14">
        <f t="shared" si="35"/>
        <v>0</v>
      </c>
      <c r="P94" s="34">
        <f>+C94-Agosto!C93</f>
        <v>0</v>
      </c>
      <c r="Q94" s="34" t="e">
        <f>+C94-#REF!</f>
        <v>#REF!</v>
      </c>
      <c r="R94" s="12">
        <v>0</v>
      </c>
      <c r="S94" s="20" t="b">
        <f t="shared" si="36"/>
        <v>0</v>
      </c>
    </row>
    <row r="95" spans="1:22" s="20" customFormat="1" ht="11.25" hidden="1" x14ac:dyDescent="0.25">
      <c r="A95" s="24"/>
      <c r="B95" s="11"/>
      <c r="C95" s="12"/>
      <c r="D95" s="12"/>
      <c r="E95" s="12"/>
      <c r="F95" s="30"/>
      <c r="G95" s="12"/>
      <c r="H95" s="12"/>
      <c r="I95" s="13"/>
      <c r="J95" s="12"/>
      <c r="K95" s="12"/>
      <c r="L95" s="12"/>
      <c r="M95" s="12"/>
      <c r="N95" s="14">
        <f t="shared" si="34"/>
        <v>0</v>
      </c>
      <c r="O95" s="14">
        <f t="shared" si="35"/>
        <v>0</v>
      </c>
      <c r="P95" s="34">
        <f>+C95-Agosto!C94</f>
        <v>0</v>
      </c>
      <c r="Q95" s="34" t="e">
        <f>+C95-#REF!</f>
        <v>#REF!</v>
      </c>
      <c r="R95" s="12"/>
      <c r="S95" s="20" t="b">
        <f t="shared" si="36"/>
        <v>1</v>
      </c>
    </row>
    <row r="96" spans="1:22" s="20" customFormat="1" ht="56.25" x14ac:dyDescent="0.25">
      <c r="A96" s="25" t="s">
        <v>28</v>
      </c>
      <c r="B96" s="16" t="s">
        <v>34</v>
      </c>
      <c r="C96" s="17">
        <f>SUM(C97:C98)</f>
        <v>3068510562</v>
      </c>
      <c r="D96" s="17">
        <f t="shared" ref="D96:M96" si="56">SUM(D97:D98)</f>
        <v>253000000</v>
      </c>
      <c r="E96" s="17">
        <f t="shared" si="56"/>
        <v>253000000</v>
      </c>
      <c r="F96" s="17">
        <f t="shared" si="56"/>
        <v>3068510562</v>
      </c>
      <c r="G96" s="17">
        <f t="shared" si="56"/>
        <v>0</v>
      </c>
      <c r="H96" s="17">
        <f t="shared" si="56"/>
        <v>3028870794.4000001</v>
      </c>
      <c r="I96" s="17">
        <f t="shared" si="56"/>
        <v>39639767.600000001</v>
      </c>
      <c r="J96" s="17">
        <f t="shared" si="56"/>
        <v>3028870794.4000001</v>
      </c>
      <c r="K96" s="17">
        <f t="shared" si="56"/>
        <v>3028078194.4000001</v>
      </c>
      <c r="L96" s="17">
        <f t="shared" si="56"/>
        <v>3028078194.4000001</v>
      </c>
      <c r="M96" s="17">
        <f t="shared" si="56"/>
        <v>3028078194.4000001</v>
      </c>
      <c r="N96" s="19">
        <f t="shared" si="34"/>
        <v>0.98708175618135618</v>
      </c>
      <c r="O96" s="19">
        <f t="shared" si="35"/>
        <v>0.98682345496844348</v>
      </c>
      <c r="P96" s="34">
        <f>+C96-Agosto!C95</f>
        <v>0</v>
      </c>
      <c r="Q96" s="34" t="e">
        <f>+C96-#REF!</f>
        <v>#REF!</v>
      </c>
      <c r="R96" s="17">
        <f>SUM(R97:R98)</f>
        <v>0</v>
      </c>
      <c r="S96" s="20" t="b">
        <f t="shared" si="36"/>
        <v>0</v>
      </c>
    </row>
    <row r="97" spans="1:19" s="20" customFormat="1" ht="22.5" x14ac:dyDescent="0.25">
      <c r="A97" s="24" t="s">
        <v>135</v>
      </c>
      <c r="B97" s="11" t="s">
        <v>134</v>
      </c>
      <c r="C97" s="12">
        <f>+datos31dic!Q64</f>
        <v>1775330624</v>
      </c>
      <c r="D97" s="12">
        <f>+datos31dic!R64</f>
        <v>253000000</v>
      </c>
      <c r="E97" s="12">
        <f>+datos31dic!S64</f>
        <v>253000000</v>
      </c>
      <c r="F97" s="12">
        <f>+datos31dic!T64</f>
        <v>1775330624</v>
      </c>
      <c r="G97" s="12">
        <f>+datos31dic!U64</f>
        <v>0</v>
      </c>
      <c r="H97" s="12">
        <f>+datos31dic!V64</f>
        <v>1742241763.4000001</v>
      </c>
      <c r="I97" s="12">
        <f>+datos31dic!W64</f>
        <v>33088860.600000001</v>
      </c>
      <c r="J97" s="12">
        <f>+datos31dic!X64</f>
        <v>1742241763.4000001</v>
      </c>
      <c r="K97" s="12">
        <f>+datos31dic!Y64</f>
        <v>1742241763.4000001</v>
      </c>
      <c r="L97" s="12">
        <f>+datos31dic!Z64</f>
        <v>1742241763.4000001</v>
      </c>
      <c r="M97" s="12">
        <f>+datos31dic!AA64</f>
        <v>1742241763.4000001</v>
      </c>
      <c r="N97" s="14">
        <f t="shared" si="34"/>
        <v>0.98136186006556492</v>
      </c>
      <c r="O97" s="14">
        <f t="shared" si="35"/>
        <v>0.98136186006556492</v>
      </c>
      <c r="P97" s="34">
        <f>+C97-Agosto!C96</f>
        <v>0</v>
      </c>
      <c r="Q97" s="34" t="e">
        <f>+C97-#REF!</f>
        <v>#REF!</v>
      </c>
      <c r="R97" s="12" t="str">
        <f>+datos31dic!C64</f>
        <v>C-3699-1300-6-0-3699062-02</v>
      </c>
      <c r="S97" s="20" t="b">
        <f t="shared" si="36"/>
        <v>1</v>
      </c>
    </row>
    <row r="98" spans="1:19" s="20" customFormat="1" ht="22.5" x14ac:dyDescent="0.25">
      <c r="A98" s="24" t="s">
        <v>136</v>
      </c>
      <c r="B98" s="11" t="s">
        <v>137</v>
      </c>
      <c r="C98" s="12">
        <f>+datos31dic!Q65</f>
        <v>1293179938</v>
      </c>
      <c r="D98" s="12">
        <f>+datos31dic!R65</f>
        <v>0</v>
      </c>
      <c r="E98" s="12">
        <f>+datos31dic!S65</f>
        <v>0</v>
      </c>
      <c r="F98" s="12">
        <f>+datos31dic!T65</f>
        <v>1293179938</v>
      </c>
      <c r="G98" s="12">
        <f>+datos31dic!U65</f>
        <v>0</v>
      </c>
      <c r="H98" s="12">
        <f>+datos31dic!V65</f>
        <v>1286629031</v>
      </c>
      <c r="I98" s="12">
        <f>+datos31dic!W65</f>
        <v>6550907</v>
      </c>
      <c r="J98" s="12">
        <f>+datos31dic!X65</f>
        <v>1286629031</v>
      </c>
      <c r="K98" s="12">
        <f>+datos31dic!Y65</f>
        <v>1285836431</v>
      </c>
      <c r="L98" s="12">
        <f>+datos31dic!Z65</f>
        <v>1285836431</v>
      </c>
      <c r="M98" s="12">
        <f>+datos31dic!AA65</f>
        <v>1285836431</v>
      </c>
      <c r="N98" s="14">
        <f t="shared" si="34"/>
        <v>0.99493426490196601</v>
      </c>
      <c r="O98" s="14">
        <f t="shared" si="35"/>
        <v>0.99432135715671766</v>
      </c>
      <c r="P98" s="34">
        <f>+C98-Agosto!C97</f>
        <v>0</v>
      </c>
      <c r="Q98" s="34" t="e">
        <f>+C98-#REF!</f>
        <v>#REF!</v>
      </c>
      <c r="R98" s="12" t="str">
        <f>+datos31dic!C65</f>
        <v>C-3699-1300-6-0-3699064-02</v>
      </c>
      <c r="S98" s="20" t="b">
        <f t="shared" si="36"/>
        <v>1</v>
      </c>
    </row>
    <row r="99" spans="1:19" s="20" customFormat="1" ht="45" x14ac:dyDescent="0.25">
      <c r="A99" s="25" t="s">
        <v>29</v>
      </c>
      <c r="B99" s="16" t="s">
        <v>35</v>
      </c>
      <c r="C99" s="17">
        <f>SUM(C100:C103)</f>
        <v>15789028074</v>
      </c>
      <c r="D99" s="17">
        <f t="shared" ref="D99:M99" si="57">SUM(D100:D103)</f>
        <v>4516745370</v>
      </c>
      <c r="E99" s="17">
        <f t="shared" si="57"/>
        <v>4516745370</v>
      </c>
      <c r="F99" s="17">
        <f t="shared" si="57"/>
        <v>15789028074</v>
      </c>
      <c r="G99" s="17">
        <f t="shared" si="57"/>
        <v>0</v>
      </c>
      <c r="H99" s="17">
        <f t="shared" si="57"/>
        <v>13406712900.709999</v>
      </c>
      <c r="I99" s="17">
        <f t="shared" si="57"/>
        <v>2382315173.29</v>
      </c>
      <c r="J99" s="17">
        <f t="shared" si="57"/>
        <v>13406712900.709999</v>
      </c>
      <c r="K99" s="17">
        <f t="shared" si="57"/>
        <v>12833734438.049999</v>
      </c>
      <c r="L99" s="17">
        <f t="shared" si="57"/>
        <v>12833734438.049999</v>
      </c>
      <c r="M99" s="17">
        <f t="shared" si="57"/>
        <v>12833734438.049999</v>
      </c>
      <c r="N99" s="19">
        <f t="shared" si="34"/>
        <v>0.84911578077354932</v>
      </c>
      <c r="O99" s="19">
        <f t="shared" si="35"/>
        <v>0.81282612063902016</v>
      </c>
      <c r="P99" s="34">
        <f>+C99-Agosto!C98</f>
        <v>0</v>
      </c>
      <c r="Q99" s="34" t="e">
        <f>+C99-#REF!</f>
        <v>#REF!</v>
      </c>
      <c r="R99" s="17">
        <f>SUM(R100:R103)</f>
        <v>0</v>
      </c>
      <c r="S99" s="20" t="b">
        <f t="shared" si="36"/>
        <v>0</v>
      </c>
    </row>
    <row r="100" spans="1:19" s="20" customFormat="1" ht="22.5" x14ac:dyDescent="0.25">
      <c r="A100" s="24" t="s">
        <v>122</v>
      </c>
      <c r="B100" s="11" t="s">
        <v>126</v>
      </c>
      <c r="C100" s="12">
        <f>+datos31dic!Q66</f>
        <v>12939917086</v>
      </c>
      <c r="D100" s="12">
        <f>+datos31dic!R66</f>
        <v>4118107168</v>
      </c>
      <c r="E100" s="12">
        <f>+datos31dic!S66</f>
        <v>4118400000</v>
      </c>
      <c r="F100" s="12">
        <f>+datos31dic!T66</f>
        <v>12939624254</v>
      </c>
      <c r="G100" s="12">
        <f>+datos31dic!U66</f>
        <v>0</v>
      </c>
      <c r="H100" s="12">
        <f>+datos31dic!V66</f>
        <v>10833350271.709999</v>
      </c>
      <c r="I100" s="12">
        <f>+datos31dic!W66</f>
        <v>2106273982.29</v>
      </c>
      <c r="J100" s="12">
        <f>+datos31dic!X66</f>
        <v>10833350271.709999</v>
      </c>
      <c r="K100" s="12">
        <f>+datos31dic!Y66</f>
        <v>10304460782.049999</v>
      </c>
      <c r="L100" s="12">
        <f>+datos31dic!Z66</f>
        <v>10304460782.049999</v>
      </c>
      <c r="M100" s="12">
        <f>+datos31dic!AA66</f>
        <v>10304460782.049999</v>
      </c>
      <c r="N100" s="14">
        <f t="shared" si="34"/>
        <v>0.83722294087180371</v>
      </c>
      <c r="O100" s="14">
        <f t="shared" si="35"/>
        <v>0.79634930503214585</v>
      </c>
      <c r="P100" s="34">
        <f>+C100-Agosto!C99</f>
        <v>0</v>
      </c>
      <c r="Q100" s="34" t="e">
        <f>+C100-#REF!</f>
        <v>#REF!</v>
      </c>
      <c r="R100" s="12" t="str">
        <f>+datos31dic!C66</f>
        <v>C-3699-1300-7-0-3699053-02</v>
      </c>
      <c r="S100" s="20" t="b">
        <f t="shared" si="36"/>
        <v>1</v>
      </c>
    </row>
    <row r="101" spans="1:19" s="20" customFormat="1" ht="22.5" x14ac:dyDescent="0.25">
      <c r="A101" s="24" t="s">
        <v>123</v>
      </c>
      <c r="B101" s="11" t="s">
        <v>127</v>
      </c>
      <c r="C101" s="12">
        <f>+datos31dic!Q67</f>
        <v>917280120</v>
      </c>
      <c r="D101" s="12">
        <f>+datos31dic!R67</f>
        <v>0</v>
      </c>
      <c r="E101" s="12">
        <f>+datos31dic!S67</f>
        <v>77700000</v>
      </c>
      <c r="F101" s="12">
        <f>+datos31dic!T67</f>
        <v>839580120</v>
      </c>
      <c r="G101" s="12">
        <f>+datos31dic!U67</f>
        <v>0</v>
      </c>
      <c r="H101" s="12">
        <f>+datos31dic!V67</f>
        <v>787484819</v>
      </c>
      <c r="I101" s="12">
        <f>+datos31dic!W67</f>
        <v>52095301</v>
      </c>
      <c r="J101" s="12">
        <f>+datos31dic!X67</f>
        <v>787484819</v>
      </c>
      <c r="K101" s="12">
        <f>+datos31dic!Y67</f>
        <v>781160398</v>
      </c>
      <c r="L101" s="12">
        <f>+datos31dic!Z67</f>
        <v>781160398</v>
      </c>
      <c r="M101" s="12">
        <f>+datos31dic!AA67</f>
        <v>781160398</v>
      </c>
      <c r="N101" s="14">
        <f t="shared" si="34"/>
        <v>0.9379507687723716</v>
      </c>
      <c r="O101" s="14">
        <f t="shared" si="35"/>
        <v>0.93041793081046276</v>
      </c>
      <c r="P101" s="34">
        <f>+C101-Agosto!C100</f>
        <v>0</v>
      </c>
      <c r="Q101" s="34" t="e">
        <f>+C101-#REF!</f>
        <v>#REF!</v>
      </c>
      <c r="R101" s="12" t="str">
        <f>+datos31dic!C67</f>
        <v>C-3699-1300-7-0-3699055-02</v>
      </c>
      <c r="S101" s="20" t="b">
        <f t="shared" si="36"/>
        <v>1</v>
      </c>
    </row>
    <row r="102" spans="1:19" s="20" customFormat="1" ht="33.75" x14ac:dyDescent="0.25">
      <c r="A102" s="24" t="s">
        <v>124</v>
      </c>
      <c r="B102" s="11" t="s">
        <v>128</v>
      </c>
      <c r="C102" s="12">
        <f>+datos31dic!Q68</f>
        <v>213474298</v>
      </c>
      <c r="D102" s="12">
        <f>+datos31dic!R68</f>
        <v>178638202</v>
      </c>
      <c r="E102" s="12">
        <f>+datos31dic!S68</f>
        <v>7000000</v>
      </c>
      <c r="F102" s="12">
        <f>+datos31dic!T68</f>
        <v>385112500</v>
      </c>
      <c r="G102" s="12">
        <f>+datos31dic!U68</f>
        <v>0</v>
      </c>
      <c r="H102" s="12">
        <f>+datos31dic!V68</f>
        <v>384167000</v>
      </c>
      <c r="I102" s="12">
        <f>+datos31dic!W68</f>
        <v>945500</v>
      </c>
      <c r="J102" s="12">
        <f>+datos31dic!X68</f>
        <v>384167000</v>
      </c>
      <c r="K102" s="12">
        <f>+datos31dic!Y68</f>
        <v>384167000</v>
      </c>
      <c r="L102" s="12">
        <f>+datos31dic!Z68</f>
        <v>384167000</v>
      </c>
      <c r="M102" s="12">
        <f>+datos31dic!AA68</f>
        <v>384167000</v>
      </c>
      <c r="N102" s="14">
        <f t="shared" si="34"/>
        <v>0.99754487325132268</v>
      </c>
      <c r="O102" s="14">
        <f t="shared" si="35"/>
        <v>0.99754487325132268</v>
      </c>
      <c r="P102" s="34">
        <f>+C102-Agosto!C101</f>
        <v>0</v>
      </c>
      <c r="Q102" s="34" t="e">
        <f>+C102-#REF!</f>
        <v>#REF!</v>
      </c>
      <c r="R102" s="12" t="str">
        <f>+datos31dic!C68</f>
        <v>C-3699-1300-7-0-3699058-02</v>
      </c>
      <c r="S102" s="20" t="b">
        <f t="shared" si="36"/>
        <v>1</v>
      </c>
    </row>
    <row r="103" spans="1:19" s="20" customFormat="1" ht="22.5" x14ac:dyDescent="0.25">
      <c r="A103" s="24" t="s">
        <v>125</v>
      </c>
      <c r="B103" s="11" t="s">
        <v>129</v>
      </c>
      <c r="C103" s="12">
        <f>+datos31dic!Q69</f>
        <v>1718356570</v>
      </c>
      <c r="D103" s="12">
        <f>+datos31dic!R69</f>
        <v>220000000</v>
      </c>
      <c r="E103" s="12">
        <f>+datos31dic!S69</f>
        <v>313645370</v>
      </c>
      <c r="F103" s="12">
        <f>+datos31dic!T69</f>
        <v>1624711200</v>
      </c>
      <c r="G103" s="12">
        <f>+datos31dic!U69</f>
        <v>0</v>
      </c>
      <c r="H103" s="12">
        <f>+datos31dic!V69</f>
        <v>1401710810</v>
      </c>
      <c r="I103" s="12">
        <f>+datos31dic!W69</f>
        <v>223000390</v>
      </c>
      <c r="J103" s="12">
        <f>+datos31dic!X69</f>
        <v>1401710810</v>
      </c>
      <c r="K103" s="12">
        <f>+datos31dic!Y69</f>
        <v>1363946258</v>
      </c>
      <c r="L103" s="12">
        <f>+datos31dic!Z69</f>
        <v>1363946258</v>
      </c>
      <c r="M103" s="12">
        <f>+datos31dic!AA69</f>
        <v>1363946258</v>
      </c>
      <c r="N103" s="14">
        <f t="shared" si="34"/>
        <v>0.86274459731674158</v>
      </c>
      <c r="O103" s="14">
        <f t="shared" si="35"/>
        <v>0.83950074203956981</v>
      </c>
      <c r="P103" s="34">
        <f>+C103-Agosto!C102</f>
        <v>0</v>
      </c>
      <c r="Q103" s="34" t="e">
        <f>+C103-#REF!</f>
        <v>#REF!</v>
      </c>
      <c r="R103" s="12" t="str">
        <f>+datos31dic!C69</f>
        <v>C-3699-1300-7-0-3699060-02</v>
      </c>
      <c r="S103" s="20" t="b">
        <f t="shared" si="36"/>
        <v>1</v>
      </c>
    </row>
    <row r="104" spans="1:19" s="20" customFormat="1" ht="45" x14ac:dyDescent="0.25">
      <c r="A104" s="25" t="s">
        <v>30</v>
      </c>
      <c r="B104" s="16" t="s">
        <v>36</v>
      </c>
      <c r="C104" s="17">
        <f>SUM(C105:C106)</f>
        <v>762800000</v>
      </c>
      <c r="D104" s="17">
        <f t="shared" ref="D104:M104" si="58">SUM(D105:D106)</f>
        <v>28000000</v>
      </c>
      <c r="E104" s="17">
        <f t="shared" si="58"/>
        <v>28000000</v>
      </c>
      <c r="F104" s="17">
        <f t="shared" si="58"/>
        <v>762800000</v>
      </c>
      <c r="G104" s="17">
        <f t="shared" si="58"/>
        <v>0</v>
      </c>
      <c r="H104" s="17">
        <f t="shared" si="58"/>
        <v>734271623</v>
      </c>
      <c r="I104" s="17">
        <f t="shared" si="58"/>
        <v>28528377</v>
      </c>
      <c r="J104" s="17">
        <f t="shared" si="58"/>
        <v>734271623</v>
      </c>
      <c r="K104" s="17">
        <f t="shared" si="58"/>
        <v>734119436</v>
      </c>
      <c r="L104" s="17">
        <f t="shared" si="58"/>
        <v>734119436</v>
      </c>
      <c r="M104" s="17">
        <f t="shared" si="58"/>
        <v>734119436</v>
      </c>
      <c r="N104" s="19">
        <f t="shared" si="34"/>
        <v>0.96260044965915048</v>
      </c>
      <c r="O104" s="19">
        <f t="shared" si="35"/>
        <v>0.96240093864708964</v>
      </c>
      <c r="P104" s="34">
        <f>+C104-Agosto!C103</f>
        <v>0</v>
      </c>
      <c r="Q104" s="34" t="e">
        <f>+C104-#REF!</f>
        <v>#REF!</v>
      </c>
      <c r="R104" s="17">
        <f>SUM(R105:R106)</f>
        <v>0</v>
      </c>
      <c r="S104" s="20" t="b">
        <f t="shared" si="36"/>
        <v>0</v>
      </c>
    </row>
    <row r="105" spans="1:19" s="20" customFormat="1" ht="22.5" x14ac:dyDescent="0.25">
      <c r="A105" s="24" t="s">
        <v>139</v>
      </c>
      <c r="B105" s="11" t="s">
        <v>133</v>
      </c>
      <c r="C105" s="12">
        <f>+datos31dic!Q70</f>
        <v>238000000</v>
      </c>
      <c r="D105" s="12">
        <f>+datos31dic!R70</f>
        <v>14800000</v>
      </c>
      <c r="E105" s="12">
        <f>+datos31dic!S70</f>
        <v>14800000</v>
      </c>
      <c r="F105" s="12">
        <f>+datos31dic!T70</f>
        <v>238000000</v>
      </c>
      <c r="G105" s="12">
        <f>+datos31dic!U70</f>
        <v>0</v>
      </c>
      <c r="H105" s="12">
        <f>+datos31dic!V70</f>
        <v>223174361</v>
      </c>
      <c r="I105" s="12">
        <f>+datos31dic!W70</f>
        <v>14825639</v>
      </c>
      <c r="J105" s="12">
        <f>+datos31dic!X70</f>
        <v>223174361</v>
      </c>
      <c r="K105" s="12">
        <f>+datos31dic!Y70</f>
        <v>223022179</v>
      </c>
      <c r="L105" s="12">
        <f>+datos31dic!Z70</f>
        <v>223022179</v>
      </c>
      <c r="M105" s="12">
        <f>+datos31dic!AA70</f>
        <v>223022179</v>
      </c>
      <c r="N105" s="14">
        <f t="shared" si="34"/>
        <v>0.93770739915966383</v>
      </c>
      <c r="O105" s="14">
        <f t="shared" si="35"/>
        <v>0.93706797899159666</v>
      </c>
      <c r="P105" s="34">
        <f>+C105-Agosto!C104</f>
        <v>0</v>
      </c>
      <c r="Q105" s="34" t="e">
        <f>+C105-#REF!</f>
        <v>#REF!</v>
      </c>
      <c r="R105" s="12" t="str">
        <f>+datos31dic!C70</f>
        <v>C-3699-1300-8-0-3699053-02</v>
      </c>
      <c r="S105" s="20" t="b">
        <f t="shared" si="36"/>
        <v>1</v>
      </c>
    </row>
    <row r="106" spans="1:19" s="20" customFormat="1" ht="22.5" x14ac:dyDescent="0.25">
      <c r="A106" s="24" t="s">
        <v>138</v>
      </c>
      <c r="B106" s="11" t="s">
        <v>140</v>
      </c>
      <c r="C106" s="12">
        <f>+datos31dic!Q71</f>
        <v>524800000</v>
      </c>
      <c r="D106" s="12">
        <f>+datos31dic!R71</f>
        <v>13200000</v>
      </c>
      <c r="E106" s="12">
        <f>+datos31dic!S71</f>
        <v>13200000</v>
      </c>
      <c r="F106" s="12">
        <f>+datos31dic!T71</f>
        <v>524800000</v>
      </c>
      <c r="G106" s="12">
        <f>+datos31dic!U71</f>
        <v>0</v>
      </c>
      <c r="H106" s="12">
        <f>+datos31dic!V71</f>
        <v>511097262</v>
      </c>
      <c r="I106" s="12">
        <f>+datos31dic!W71</f>
        <v>13702738</v>
      </c>
      <c r="J106" s="12">
        <f>+datos31dic!X71</f>
        <v>511097262</v>
      </c>
      <c r="K106" s="12">
        <f>+datos31dic!Y71</f>
        <v>511097257</v>
      </c>
      <c r="L106" s="12">
        <f>+datos31dic!Z71</f>
        <v>511097257</v>
      </c>
      <c r="M106" s="12">
        <f>+datos31dic!AA71</f>
        <v>511097257</v>
      </c>
      <c r="N106" s="14">
        <f t="shared" si="34"/>
        <v>0.97388959984756096</v>
      </c>
      <c r="O106" s="14">
        <f t="shared" si="35"/>
        <v>0.9738895903201219</v>
      </c>
      <c r="P106" s="34">
        <f>+C106-Agosto!C105</f>
        <v>0</v>
      </c>
      <c r="Q106" s="34" t="e">
        <f>+C106-#REF!</f>
        <v>#REF!</v>
      </c>
      <c r="R106" s="12" t="str">
        <f>+datos31dic!C71</f>
        <v>C-3699-1300-8-0-3699060-02</v>
      </c>
      <c r="S106" s="20" t="b">
        <f t="shared" si="36"/>
        <v>1</v>
      </c>
    </row>
    <row r="107" spans="1:19" s="20" customFormat="1" ht="33.75" x14ac:dyDescent="0.25">
      <c r="A107" s="25" t="s">
        <v>31</v>
      </c>
      <c r="B107" s="16" t="s">
        <v>37</v>
      </c>
      <c r="C107" s="17">
        <f>SUM(C108:C109)</f>
        <v>900586143</v>
      </c>
      <c r="D107" s="17">
        <f t="shared" ref="D107:M107" si="59">SUM(D108:D109)</f>
        <v>7000000</v>
      </c>
      <c r="E107" s="17">
        <f t="shared" si="59"/>
        <v>7000000</v>
      </c>
      <c r="F107" s="17">
        <f t="shared" si="59"/>
        <v>900586143</v>
      </c>
      <c r="G107" s="17">
        <f t="shared" si="59"/>
        <v>0</v>
      </c>
      <c r="H107" s="17">
        <f t="shared" si="59"/>
        <v>898821360.64999998</v>
      </c>
      <c r="I107" s="17">
        <f t="shared" si="59"/>
        <v>1764782.35</v>
      </c>
      <c r="J107" s="17">
        <f t="shared" si="59"/>
        <v>898821360.64999998</v>
      </c>
      <c r="K107" s="17">
        <f t="shared" si="59"/>
        <v>898183627.16999996</v>
      </c>
      <c r="L107" s="17">
        <f t="shared" si="59"/>
        <v>898183627.16999996</v>
      </c>
      <c r="M107" s="17">
        <f t="shared" si="59"/>
        <v>898183627.16999996</v>
      </c>
      <c r="N107" s="19">
        <f t="shared" si="34"/>
        <v>0.99804040694639018</v>
      </c>
      <c r="O107" s="19">
        <f t="shared" si="35"/>
        <v>0.9973322753756827</v>
      </c>
      <c r="P107" s="34">
        <f>+C107-Agosto!C106</f>
        <v>0</v>
      </c>
      <c r="Q107" s="34" t="e">
        <f>+C107-#REF!</f>
        <v>#REF!</v>
      </c>
      <c r="R107" s="17">
        <f>SUM(R108:R109)</f>
        <v>0</v>
      </c>
      <c r="S107" s="20" t="b">
        <f t="shared" si="36"/>
        <v>0</v>
      </c>
    </row>
    <row r="108" spans="1:19" s="20" customFormat="1" ht="33.75" x14ac:dyDescent="0.25">
      <c r="A108" s="24" t="s">
        <v>142</v>
      </c>
      <c r="B108" s="11" t="s">
        <v>128</v>
      </c>
      <c r="C108" s="12">
        <f>+datos31dic!Q72</f>
        <v>58018854</v>
      </c>
      <c r="D108" s="12">
        <f>+datos31dic!R72</f>
        <v>0</v>
      </c>
      <c r="E108" s="12">
        <f>+datos31dic!S72</f>
        <v>0</v>
      </c>
      <c r="F108" s="12">
        <f>+datos31dic!T72</f>
        <v>58018854</v>
      </c>
      <c r="G108" s="12">
        <f>+datos31dic!U72</f>
        <v>0</v>
      </c>
      <c r="H108" s="12">
        <f>+datos31dic!V72</f>
        <v>58018854</v>
      </c>
      <c r="I108" s="12">
        <f>+datos31dic!W72</f>
        <v>0</v>
      </c>
      <c r="J108" s="12">
        <f>+datos31dic!X72</f>
        <v>58018854</v>
      </c>
      <c r="K108" s="12">
        <f>+datos31dic!Y72</f>
        <v>58018854</v>
      </c>
      <c r="L108" s="12">
        <f>+datos31dic!Z72</f>
        <v>58018854</v>
      </c>
      <c r="M108" s="12">
        <f>+datos31dic!AA72</f>
        <v>58018854</v>
      </c>
      <c r="N108" s="14">
        <f t="shared" si="34"/>
        <v>1</v>
      </c>
      <c r="O108" s="14">
        <f t="shared" si="35"/>
        <v>1</v>
      </c>
      <c r="P108" s="34">
        <f>+C108-Agosto!C107</f>
        <v>0</v>
      </c>
      <c r="Q108" s="34" t="e">
        <f>+C108-#REF!</f>
        <v>#REF!</v>
      </c>
      <c r="R108" s="12" t="str">
        <f>+datos31dic!C72</f>
        <v>C-3699-1300-9-0-3699058-02</v>
      </c>
      <c r="S108" s="20" t="b">
        <f t="shared" si="36"/>
        <v>1</v>
      </c>
    </row>
    <row r="109" spans="1:19" s="20" customFormat="1" ht="22.5" x14ac:dyDescent="0.25">
      <c r="A109" s="24" t="s">
        <v>141</v>
      </c>
      <c r="B109" s="11" t="s">
        <v>140</v>
      </c>
      <c r="C109" s="12">
        <f>+datos31dic!Q73</f>
        <v>842567289</v>
      </c>
      <c r="D109" s="12">
        <f>+datos31dic!R73</f>
        <v>7000000</v>
      </c>
      <c r="E109" s="12">
        <f>+datos31dic!S73</f>
        <v>7000000</v>
      </c>
      <c r="F109" s="12">
        <f>+datos31dic!T73</f>
        <v>842567289</v>
      </c>
      <c r="G109" s="12">
        <f>+datos31dic!U73</f>
        <v>0</v>
      </c>
      <c r="H109" s="12">
        <f>+datos31dic!V73</f>
        <v>840802506.64999998</v>
      </c>
      <c r="I109" s="12">
        <f>+datos31dic!W73</f>
        <v>1764782.35</v>
      </c>
      <c r="J109" s="12">
        <f>+datos31dic!X73</f>
        <v>840802506.64999998</v>
      </c>
      <c r="K109" s="12">
        <f>+datos31dic!Y73</f>
        <v>840164773.16999996</v>
      </c>
      <c r="L109" s="12">
        <f>+datos31dic!Z73</f>
        <v>840164773.16999996</v>
      </c>
      <c r="M109" s="12">
        <f>+datos31dic!AA73</f>
        <v>840164773.16999996</v>
      </c>
      <c r="N109" s="14">
        <f t="shared" si="34"/>
        <v>0.99790547013509801</v>
      </c>
      <c r="O109" s="14">
        <f t="shared" si="35"/>
        <v>0.99714857690137548</v>
      </c>
      <c r="P109" s="34">
        <f>+C109-Agosto!C108</f>
        <v>0</v>
      </c>
      <c r="Q109" s="34" t="e">
        <f>+C109-#REF!</f>
        <v>#REF!</v>
      </c>
      <c r="R109" s="12" t="str">
        <f>+datos31dic!C73</f>
        <v>C-3699-1300-9-0-3699060-02</v>
      </c>
      <c r="S109" s="20" t="b">
        <f t="shared" si="36"/>
        <v>1</v>
      </c>
    </row>
    <row r="110" spans="1:19" s="20" customFormat="1" ht="12" x14ac:dyDescent="0.25">
      <c r="A110" s="80" t="s">
        <v>116</v>
      </c>
      <c r="B110" s="80" t="s">
        <v>0</v>
      </c>
      <c r="C110" s="6">
        <f t="shared" ref="C110:M110" si="60">+C5+C89</f>
        <v>53020812779</v>
      </c>
      <c r="D110" s="7">
        <f t="shared" si="60"/>
        <v>9793219577</v>
      </c>
      <c r="E110" s="7">
        <f t="shared" si="60"/>
        <v>9793219577</v>
      </c>
      <c r="F110" s="7">
        <f t="shared" si="60"/>
        <v>53020812779.000107</v>
      </c>
      <c r="G110" s="7">
        <f t="shared" si="60"/>
        <v>4521492000.0001097</v>
      </c>
      <c r="H110" s="7">
        <f t="shared" si="60"/>
        <v>45016789078.279999</v>
      </c>
      <c r="I110" s="7">
        <f t="shared" si="60"/>
        <v>3482531700.7199998</v>
      </c>
      <c r="J110" s="7">
        <f t="shared" si="60"/>
        <v>45016789078.279999</v>
      </c>
      <c r="K110" s="7">
        <f t="shared" si="60"/>
        <v>43830852265.549995</v>
      </c>
      <c r="L110" s="7">
        <f t="shared" si="60"/>
        <v>43830852265.549995</v>
      </c>
      <c r="M110" s="7">
        <f t="shared" si="60"/>
        <v>43830852265.549995</v>
      </c>
      <c r="N110" s="8">
        <f>+IF(F110=0,0,J110/F110)</f>
        <v>0.84903996598312703</v>
      </c>
      <c r="O110" s="9">
        <f>+IF(F110=0,0,K110/F110)</f>
        <v>0.82667258324093496</v>
      </c>
      <c r="P110" s="34"/>
      <c r="Q110" s="34"/>
      <c r="R110" s="6"/>
    </row>
    <row r="111" spans="1:19" s="20" customFormat="1" x14ac:dyDescent="0.25">
      <c r="A111" s="4" t="s">
        <v>22</v>
      </c>
      <c r="B111" s="1"/>
      <c r="C111" s="35"/>
      <c r="D111" s="71"/>
      <c r="E111" s="64"/>
      <c r="F111" s="64"/>
      <c r="G111" s="1"/>
      <c r="H111" s="38"/>
      <c r="I111" s="1"/>
      <c r="J111" s="38"/>
      <c r="K111" s="1"/>
      <c r="L111" s="1"/>
      <c r="M111" s="1"/>
      <c r="N111" s="1"/>
      <c r="O111" s="1"/>
      <c r="P111" s="27"/>
      <c r="Q111" s="27"/>
      <c r="R111" s="27"/>
    </row>
    <row r="112" spans="1:19" x14ac:dyDescent="0.25">
      <c r="F112" s="71"/>
    </row>
  </sheetData>
  <mergeCells count="10">
    <mergeCell ref="A78:B78"/>
    <mergeCell ref="A83:B83"/>
    <mergeCell ref="A89:B89"/>
    <mergeCell ref="A110:B110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93"/>
  <sheetViews>
    <sheetView zoomScale="85" zoomScaleNormal="85" workbookViewId="0">
      <selection activeCell="C3" sqref="C3"/>
    </sheetView>
  </sheetViews>
  <sheetFormatPr baseColWidth="10" defaultRowHeight="15" x14ac:dyDescent="0.25"/>
  <cols>
    <col min="1" max="1" width="13.42578125" style="26" customWidth="1"/>
    <col min="2" max="2" width="27" style="26" customWidth="1"/>
    <col min="3" max="3" width="21.5703125" style="26" customWidth="1"/>
    <col min="4" max="8" width="5.42578125" style="26" customWidth="1"/>
    <col min="9" max="9" width="10.42578125" style="26" customWidth="1"/>
    <col min="10" max="11" width="5.42578125" style="26" customWidth="1"/>
    <col min="12" max="12" width="7" style="26" customWidth="1"/>
    <col min="13" max="13" width="9.5703125" style="26" customWidth="1"/>
    <col min="14" max="14" width="8" style="26" customWidth="1"/>
    <col min="15" max="15" width="9.5703125" style="26" customWidth="1"/>
    <col min="16" max="16" width="27.5703125" style="26" customWidth="1"/>
    <col min="17" max="27" width="18.85546875" style="26" customWidth="1"/>
    <col min="28" max="28" width="0" style="26" hidden="1" customWidth="1"/>
    <col min="29" max="29" width="6.42578125" style="26" customWidth="1"/>
    <col min="30" max="16384" width="11.42578125" style="26"/>
  </cols>
  <sheetData>
    <row r="1" spans="1:27" x14ac:dyDescent="0.25">
      <c r="A1" s="69" t="s">
        <v>206</v>
      </c>
      <c r="B1" s="69">
        <v>2021</v>
      </c>
      <c r="C1" s="70" t="s">
        <v>0</v>
      </c>
      <c r="D1" s="70" t="s">
        <v>0</v>
      </c>
      <c r="E1" s="70" t="s">
        <v>0</v>
      </c>
      <c r="F1" s="70" t="s">
        <v>0</v>
      </c>
      <c r="G1" s="70" t="s">
        <v>0</v>
      </c>
      <c r="H1" s="70" t="s">
        <v>0</v>
      </c>
      <c r="I1" s="70" t="s">
        <v>0</v>
      </c>
      <c r="J1" s="70" t="s">
        <v>0</v>
      </c>
      <c r="K1" s="70" t="s">
        <v>0</v>
      </c>
      <c r="L1" s="70" t="s">
        <v>0</v>
      </c>
      <c r="M1" s="70" t="s">
        <v>0</v>
      </c>
      <c r="N1" s="70" t="s">
        <v>0</v>
      </c>
      <c r="O1" s="70" t="s">
        <v>0</v>
      </c>
      <c r="P1" s="70" t="s">
        <v>0</v>
      </c>
      <c r="Q1" s="70" t="s">
        <v>0</v>
      </c>
      <c r="R1" s="70" t="s">
        <v>0</v>
      </c>
      <c r="S1" s="70" t="s">
        <v>0</v>
      </c>
      <c r="T1" s="70" t="s">
        <v>0</v>
      </c>
      <c r="U1" s="70" t="s">
        <v>0</v>
      </c>
      <c r="V1" s="70" t="s">
        <v>0</v>
      </c>
      <c r="W1" s="70" t="s">
        <v>0</v>
      </c>
      <c r="X1" s="70" t="s">
        <v>0</v>
      </c>
      <c r="Y1" s="70" t="s">
        <v>0</v>
      </c>
      <c r="Z1" s="70" t="s">
        <v>0</v>
      </c>
      <c r="AA1" s="70" t="s">
        <v>0</v>
      </c>
    </row>
    <row r="2" spans="1:27" x14ac:dyDescent="0.25">
      <c r="A2" s="69" t="s">
        <v>205</v>
      </c>
      <c r="B2" s="69" t="s">
        <v>204</v>
      </c>
      <c r="C2" s="70" t="s">
        <v>0</v>
      </c>
      <c r="D2" s="70" t="s">
        <v>0</v>
      </c>
      <c r="E2" s="70" t="s">
        <v>0</v>
      </c>
      <c r="F2" s="70" t="s">
        <v>0</v>
      </c>
      <c r="G2" s="70" t="s">
        <v>0</v>
      </c>
      <c r="H2" s="70" t="s">
        <v>0</v>
      </c>
      <c r="I2" s="70" t="s">
        <v>0</v>
      </c>
      <c r="J2" s="70" t="s">
        <v>0</v>
      </c>
      <c r="K2" s="70" t="s">
        <v>0</v>
      </c>
      <c r="L2" s="70" t="s">
        <v>0</v>
      </c>
      <c r="M2" s="70" t="s">
        <v>0</v>
      </c>
      <c r="N2" s="70" t="s">
        <v>0</v>
      </c>
      <c r="O2" s="70" t="s">
        <v>0</v>
      </c>
      <c r="P2" s="70" t="s">
        <v>0</v>
      </c>
      <c r="Q2" s="70" t="s">
        <v>0</v>
      </c>
      <c r="R2" s="70" t="s">
        <v>0</v>
      </c>
      <c r="S2" s="70" t="s">
        <v>0</v>
      </c>
      <c r="T2" s="70" t="s">
        <v>0</v>
      </c>
      <c r="U2" s="70" t="s">
        <v>0</v>
      </c>
      <c r="V2" s="70" t="s">
        <v>0</v>
      </c>
      <c r="W2" s="70" t="s">
        <v>0</v>
      </c>
      <c r="X2" s="70" t="s">
        <v>0</v>
      </c>
      <c r="Y2" s="70" t="s">
        <v>0</v>
      </c>
      <c r="Z2" s="70" t="s">
        <v>0</v>
      </c>
      <c r="AA2" s="70" t="s">
        <v>0</v>
      </c>
    </row>
    <row r="3" spans="1:27" x14ac:dyDescent="0.25">
      <c r="A3" s="69" t="s">
        <v>203</v>
      </c>
      <c r="B3" s="69" t="s">
        <v>324</v>
      </c>
      <c r="C3" s="70" t="s">
        <v>0</v>
      </c>
      <c r="D3" s="70" t="s">
        <v>0</v>
      </c>
      <c r="E3" s="70" t="s">
        <v>0</v>
      </c>
      <c r="F3" s="70" t="s">
        <v>0</v>
      </c>
      <c r="G3" s="70" t="s">
        <v>0</v>
      </c>
      <c r="H3" s="70" t="s">
        <v>0</v>
      </c>
      <c r="I3" s="70" t="s">
        <v>0</v>
      </c>
      <c r="J3" s="70" t="s">
        <v>0</v>
      </c>
      <c r="K3" s="70" t="s">
        <v>0</v>
      </c>
      <c r="L3" s="70" t="s">
        <v>0</v>
      </c>
      <c r="M3" s="70" t="s">
        <v>0</v>
      </c>
      <c r="N3" s="70" t="s">
        <v>0</v>
      </c>
      <c r="O3" s="70" t="s">
        <v>0</v>
      </c>
      <c r="P3" s="70" t="s">
        <v>0</v>
      </c>
      <c r="Q3" s="70" t="s">
        <v>0</v>
      </c>
      <c r="R3" s="70" t="s">
        <v>0</v>
      </c>
      <c r="S3" s="70" t="s">
        <v>0</v>
      </c>
      <c r="T3" s="70" t="s">
        <v>0</v>
      </c>
      <c r="U3" s="70" t="s">
        <v>0</v>
      </c>
      <c r="V3" s="70" t="s">
        <v>0</v>
      </c>
      <c r="W3" s="70" t="s">
        <v>0</v>
      </c>
      <c r="X3" s="70" t="s">
        <v>0</v>
      </c>
      <c r="Y3" s="70" t="s">
        <v>0</v>
      </c>
      <c r="Z3" s="70" t="s">
        <v>0</v>
      </c>
      <c r="AA3" s="70" t="s">
        <v>0</v>
      </c>
    </row>
    <row r="4" spans="1:27" ht="24" x14ac:dyDescent="0.25">
      <c r="A4" s="69" t="s">
        <v>202</v>
      </c>
      <c r="B4" s="69" t="s">
        <v>201</v>
      </c>
      <c r="C4" s="69" t="s">
        <v>200</v>
      </c>
      <c r="D4" s="69" t="s">
        <v>199</v>
      </c>
      <c r="E4" s="69" t="s">
        <v>198</v>
      </c>
      <c r="F4" s="69" t="s">
        <v>197</v>
      </c>
      <c r="G4" s="69" t="s">
        <v>196</v>
      </c>
      <c r="H4" s="69" t="s">
        <v>195</v>
      </c>
      <c r="I4" s="69" t="s">
        <v>194</v>
      </c>
      <c r="J4" s="69" t="s">
        <v>193</v>
      </c>
      <c r="K4" s="69" t="s">
        <v>192</v>
      </c>
      <c r="L4" s="69" t="s">
        <v>191</v>
      </c>
      <c r="M4" s="69" t="s">
        <v>190</v>
      </c>
      <c r="N4" s="69" t="s">
        <v>189</v>
      </c>
      <c r="O4" s="69" t="s">
        <v>188</v>
      </c>
      <c r="P4" s="69" t="s">
        <v>1</v>
      </c>
      <c r="Q4" s="69" t="s">
        <v>2</v>
      </c>
      <c r="R4" s="69" t="s">
        <v>3</v>
      </c>
      <c r="S4" s="69" t="s">
        <v>4</v>
      </c>
      <c r="T4" s="69" t="s">
        <v>5</v>
      </c>
      <c r="U4" s="69" t="s">
        <v>6</v>
      </c>
      <c r="V4" s="69" t="s">
        <v>7</v>
      </c>
      <c r="W4" s="69" t="s">
        <v>8</v>
      </c>
      <c r="X4" s="69" t="s">
        <v>9</v>
      </c>
      <c r="Y4" s="69" t="s">
        <v>10</v>
      </c>
      <c r="Z4" s="69" t="s">
        <v>11</v>
      </c>
      <c r="AA4" s="69" t="s">
        <v>12</v>
      </c>
    </row>
    <row r="5" spans="1:27" ht="33.75" x14ac:dyDescent="0.25">
      <c r="A5" s="60" t="s">
        <v>158</v>
      </c>
      <c r="B5" s="61" t="s">
        <v>157</v>
      </c>
      <c r="C5" s="62" t="s">
        <v>44</v>
      </c>
      <c r="D5" s="60" t="s">
        <v>174</v>
      </c>
      <c r="E5" s="60" t="s">
        <v>172</v>
      </c>
      <c r="F5" s="60" t="s">
        <v>172</v>
      </c>
      <c r="G5" s="60" t="s">
        <v>172</v>
      </c>
      <c r="H5" s="60" t="s">
        <v>175</v>
      </c>
      <c r="I5" s="60" t="s">
        <v>175</v>
      </c>
      <c r="J5" s="60"/>
      <c r="K5" s="60"/>
      <c r="L5" s="60"/>
      <c r="M5" s="60" t="s">
        <v>149</v>
      </c>
      <c r="N5" s="60" t="s">
        <v>148</v>
      </c>
      <c r="O5" s="60" t="s">
        <v>147</v>
      </c>
      <c r="P5" s="61" t="s">
        <v>45</v>
      </c>
      <c r="Q5" s="63">
        <v>7900372000</v>
      </c>
      <c r="R5" s="63">
        <v>695000000</v>
      </c>
      <c r="S5" s="63">
        <v>45000000</v>
      </c>
      <c r="T5" s="63">
        <v>8550372000</v>
      </c>
      <c r="U5" s="63">
        <v>0</v>
      </c>
      <c r="V5" s="63">
        <v>8545644829</v>
      </c>
      <c r="W5" s="63">
        <v>4727171</v>
      </c>
      <c r="X5" s="63">
        <v>8545644829</v>
      </c>
      <c r="Y5" s="63">
        <v>8545644829</v>
      </c>
      <c r="Z5" s="63">
        <v>8545644829</v>
      </c>
      <c r="AA5" s="63">
        <v>8545644829</v>
      </c>
    </row>
    <row r="6" spans="1:27" ht="33.75" x14ac:dyDescent="0.25">
      <c r="A6" s="60" t="s">
        <v>158</v>
      </c>
      <c r="B6" s="61" t="s">
        <v>157</v>
      </c>
      <c r="C6" s="62" t="s">
        <v>48</v>
      </c>
      <c r="D6" s="60" t="s">
        <v>174</v>
      </c>
      <c r="E6" s="60" t="s">
        <v>172</v>
      </c>
      <c r="F6" s="60" t="s">
        <v>172</v>
      </c>
      <c r="G6" s="60" t="s">
        <v>172</v>
      </c>
      <c r="H6" s="60" t="s">
        <v>175</v>
      </c>
      <c r="I6" s="60" t="s">
        <v>185</v>
      </c>
      <c r="J6" s="60"/>
      <c r="K6" s="60"/>
      <c r="L6" s="60"/>
      <c r="M6" s="60" t="s">
        <v>149</v>
      </c>
      <c r="N6" s="60" t="s">
        <v>148</v>
      </c>
      <c r="O6" s="60" t="s">
        <v>147</v>
      </c>
      <c r="P6" s="61" t="s">
        <v>49</v>
      </c>
      <c r="Q6" s="63">
        <v>500000000</v>
      </c>
      <c r="R6" s="63">
        <v>33000000</v>
      </c>
      <c r="S6" s="63">
        <v>0</v>
      </c>
      <c r="T6" s="63">
        <v>533000000</v>
      </c>
      <c r="U6" s="63">
        <v>0</v>
      </c>
      <c r="V6" s="63">
        <v>529856409</v>
      </c>
      <c r="W6" s="63">
        <v>3143591</v>
      </c>
      <c r="X6" s="63">
        <v>529856409</v>
      </c>
      <c r="Y6" s="63">
        <v>529856409</v>
      </c>
      <c r="Z6" s="63">
        <v>529856409</v>
      </c>
      <c r="AA6" s="63">
        <v>529856409</v>
      </c>
    </row>
    <row r="7" spans="1:27" ht="33.75" x14ac:dyDescent="0.25">
      <c r="A7" s="60" t="s">
        <v>158</v>
      </c>
      <c r="B7" s="61" t="s">
        <v>157</v>
      </c>
      <c r="C7" s="62" t="s">
        <v>50</v>
      </c>
      <c r="D7" s="60" t="s">
        <v>174</v>
      </c>
      <c r="E7" s="60" t="s">
        <v>172</v>
      </c>
      <c r="F7" s="60" t="s">
        <v>172</v>
      </c>
      <c r="G7" s="60" t="s">
        <v>172</v>
      </c>
      <c r="H7" s="60" t="s">
        <v>175</v>
      </c>
      <c r="I7" s="60" t="s">
        <v>184</v>
      </c>
      <c r="J7" s="60"/>
      <c r="K7" s="60"/>
      <c r="L7" s="60"/>
      <c r="M7" s="60" t="s">
        <v>149</v>
      </c>
      <c r="N7" s="60" t="s">
        <v>148</v>
      </c>
      <c r="O7" s="60" t="s">
        <v>147</v>
      </c>
      <c r="P7" s="61" t="s">
        <v>51</v>
      </c>
      <c r="Q7" s="63">
        <v>20000000</v>
      </c>
      <c r="R7" s="63">
        <v>0</v>
      </c>
      <c r="S7" s="63">
        <v>4000000</v>
      </c>
      <c r="T7" s="63">
        <v>16000000</v>
      </c>
      <c r="U7" s="63">
        <v>0</v>
      </c>
      <c r="V7" s="63">
        <v>14342517</v>
      </c>
      <c r="W7" s="63">
        <v>1657483</v>
      </c>
      <c r="X7" s="63">
        <v>14342517</v>
      </c>
      <c r="Y7" s="63">
        <v>14342517</v>
      </c>
      <c r="Z7" s="63">
        <v>14342517</v>
      </c>
      <c r="AA7" s="63">
        <v>14342517</v>
      </c>
    </row>
    <row r="8" spans="1:27" ht="33.75" x14ac:dyDescent="0.25">
      <c r="A8" s="60" t="s">
        <v>158</v>
      </c>
      <c r="B8" s="61" t="s">
        <v>157</v>
      </c>
      <c r="C8" s="62" t="s">
        <v>53</v>
      </c>
      <c r="D8" s="60" t="s">
        <v>174</v>
      </c>
      <c r="E8" s="60" t="s">
        <v>172</v>
      </c>
      <c r="F8" s="60" t="s">
        <v>172</v>
      </c>
      <c r="G8" s="60" t="s">
        <v>172</v>
      </c>
      <c r="H8" s="60" t="s">
        <v>175</v>
      </c>
      <c r="I8" s="60" t="s">
        <v>171</v>
      </c>
      <c r="J8" s="60"/>
      <c r="K8" s="60"/>
      <c r="L8" s="60"/>
      <c r="M8" s="60" t="s">
        <v>149</v>
      </c>
      <c r="N8" s="60" t="s">
        <v>148</v>
      </c>
      <c r="O8" s="60" t="s">
        <v>147</v>
      </c>
      <c r="P8" s="61" t="s">
        <v>13</v>
      </c>
      <c r="Q8" s="63">
        <v>350000000</v>
      </c>
      <c r="R8" s="63">
        <v>45000000</v>
      </c>
      <c r="S8" s="63">
        <v>3000000</v>
      </c>
      <c r="T8" s="63">
        <v>392000000</v>
      </c>
      <c r="U8" s="63">
        <v>0</v>
      </c>
      <c r="V8" s="63">
        <v>391002058</v>
      </c>
      <c r="W8" s="63">
        <v>997942</v>
      </c>
      <c r="X8" s="63">
        <v>391002058</v>
      </c>
      <c r="Y8" s="63">
        <v>391002058</v>
      </c>
      <c r="Z8" s="63">
        <v>391002058</v>
      </c>
      <c r="AA8" s="63">
        <v>391002058</v>
      </c>
    </row>
    <row r="9" spans="1:27" ht="33.75" x14ac:dyDescent="0.25">
      <c r="A9" s="60" t="s">
        <v>158</v>
      </c>
      <c r="B9" s="61" t="s">
        <v>157</v>
      </c>
      <c r="C9" s="62" t="s">
        <v>54</v>
      </c>
      <c r="D9" s="60" t="s">
        <v>174</v>
      </c>
      <c r="E9" s="60" t="s">
        <v>172</v>
      </c>
      <c r="F9" s="60" t="s">
        <v>172</v>
      </c>
      <c r="G9" s="60" t="s">
        <v>172</v>
      </c>
      <c r="H9" s="60" t="s">
        <v>175</v>
      </c>
      <c r="I9" s="60" t="s">
        <v>183</v>
      </c>
      <c r="J9" s="60"/>
      <c r="K9" s="60"/>
      <c r="L9" s="60"/>
      <c r="M9" s="60" t="s">
        <v>149</v>
      </c>
      <c r="N9" s="60" t="s">
        <v>148</v>
      </c>
      <c r="O9" s="60" t="s">
        <v>147</v>
      </c>
      <c r="P9" s="61" t="s">
        <v>55</v>
      </c>
      <c r="Q9" s="63">
        <v>300000000</v>
      </c>
      <c r="R9" s="63">
        <v>0</v>
      </c>
      <c r="S9" s="63">
        <v>21000000</v>
      </c>
      <c r="T9" s="63">
        <v>279000000</v>
      </c>
      <c r="U9" s="63">
        <v>0</v>
      </c>
      <c r="V9" s="63">
        <v>276906928</v>
      </c>
      <c r="W9" s="63">
        <v>2093072</v>
      </c>
      <c r="X9" s="63">
        <v>276906928</v>
      </c>
      <c r="Y9" s="63">
        <v>276906928</v>
      </c>
      <c r="Z9" s="63">
        <v>276906928</v>
      </c>
      <c r="AA9" s="63">
        <v>276906928</v>
      </c>
    </row>
    <row r="10" spans="1:27" ht="33.75" x14ac:dyDescent="0.25">
      <c r="A10" s="60" t="s">
        <v>158</v>
      </c>
      <c r="B10" s="61" t="s">
        <v>157</v>
      </c>
      <c r="C10" s="62" t="s">
        <v>56</v>
      </c>
      <c r="D10" s="60" t="s">
        <v>174</v>
      </c>
      <c r="E10" s="60" t="s">
        <v>172</v>
      </c>
      <c r="F10" s="60" t="s">
        <v>172</v>
      </c>
      <c r="G10" s="60" t="s">
        <v>172</v>
      </c>
      <c r="H10" s="60" t="s">
        <v>175</v>
      </c>
      <c r="I10" s="60" t="s">
        <v>182</v>
      </c>
      <c r="J10" s="60"/>
      <c r="K10" s="60"/>
      <c r="L10" s="60"/>
      <c r="M10" s="60" t="s">
        <v>149</v>
      </c>
      <c r="N10" s="60" t="s">
        <v>148</v>
      </c>
      <c r="O10" s="60" t="s">
        <v>147</v>
      </c>
      <c r="P10" s="61" t="s">
        <v>57</v>
      </c>
      <c r="Q10" s="63">
        <v>40000000</v>
      </c>
      <c r="R10" s="63">
        <v>25000000</v>
      </c>
      <c r="S10" s="63">
        <v>0</v>
      </c>
      <c r="T10" s="63">
        <v>65000000</v>
      </c>
      <c r="U10" s="63">
        <v>0</v>
      </c>
      <c r="V10" s="63">
        <v>52199491</v>
      </c>
      <c r="W10" s="63">
        <v>12800509</v>
      </c>
      <c r="X10" s="63">
        <v>52199491</v>
      </c>
      <c r="Y10" s="63">
        <v>52199491</v>
      </c>
      <c r="Z10" s="63">
        <v>52199491</v>
      </c>
      <c r="AA10" s="63">
        <v>52199491</v>
      </c>
    </row>
    <row r="11" spans="1:27" ht="33.75" x14ac:dyDescent="0.25">
      <c r="A11" s="60" t="s">
        <v>158</v>
      </c>
      <c r="B11" s="61" t="s">
        <v>157</v>
      </c>
      <c r="C11" s="62" t="s">
        <v>58</v>
      </c>
      <c r="D11" s="60" t="s">
        <v>174</v>
      </c>
      <c r="E11" s="60" t="s">
        <v>172</v>
      </c>
      <c r="F11" s="60" t="s">
        <v>172</v>
      </c>
      <c r="G11" s="60" t="s">
        <v>172</v>
      </c>
      <c r="H11" s="60" t="s">
        <v>175</v>
      </c>
      <c r="I11" s="60" t="s">
        <v>181</v>
      </c>
      <c r="J11" s="60"/>
      <c r="K11" s="60"/>
      <c r="L11" s="60"/>
      <c r="M11" s="60" t="s">
        <v>149</v>
      </c>
      <c r="N11" s="60" t="s">
        <v>148</v>
      </c>
      <c r="O11" s="60" t="s">
        <v>147</v>
      </c>
      <c r="P11" s="61" t="s">
        <v>15</v>
      </c>
      <c r="Q11" s="63">
        <v>800000000</v>
      </c>
      <c r="R11" s="63">
        <v>91000000</v>
      </c>
      <c r="S11" s="63">
        <v>0</v>
      </c>
      <c r="T11" s="63">
        <v>891000000</v>
      </c>
      <c r="U11" s="63">
        <v>0</v>
      </c>
      <c r="V11" s="63">
        <v>889634678</v>
      </c>
      <c r="W11" s="63">
        <v>1365322</v>
      </c>
      <c r="X11" s="63">
        <v>889634678</v>
      </c>
      <c r="Y11" s="63">
        <v>889634678</v>
      </c>
      <c r="Z11" s="63">
        <v>889634678</v>
      </c>
      <c r="AA11" s="63">
        <v>889634678</v>
      </c>
    </row>
    <row r="12" spans="1:27" ht="33.75" x14ac:dyDescent="0.25">
      <c r="A12" s="60" t="s">
        <v>158</v>
      </c>
      <c r="B12" s="61" t="s">
        <v>157</v>
      </c>
      <c r="C12" s="62" t="s">
        <v>59</v>
      </c>
      <c r="D12" s="60" t="s">
        <v>174</v>
      </c>
      <c r="E12" s="60" t="s">
        <v>172</v>
      </c>
      <c r="F12" s="60" t="s">
        <v>172</v>
      </c>
      <c r="G12" s="60" t="s">
        <v>172</v>
      </c>
      <c r="H12" s="60" t="s">
        <v>175</v>
      </c>
      <c r="I12" s="60" t="s">
        <v>180</v>
      </c>
      <c r="J12" s="60"/>
      <c r="K12" s="60"/>
      <c r="L12" s="60"/>
      <c r="M12" s="60" t="s">
        <v>149</v>
      </c>
      <c r="N12" s="60" t="s">
        <v>148</v>
      </c>
      <c r="O12" s="60" t="s">
        <v>147</v>
      </c>
      <c r="P12" s="61" t="s">
        <v>14</v>
      </c>
      <c r="Q12" s="63">
        <v>400000000</v>
      </c>
      <c r="R12" s="63">
        <v>0</v>
      </c>
      <c r="S12" s="63">
        <v>75000000</v>
      </c>
      <c r="T12" s="63">
        <v>325000000</v>
      </c>
      <c r="U12" s="63">
        <v>0</v>
      </c>
      <c r="V12" s="63">
        <v>323249747</v>
      </c>
      <c r="W12" s="63">
        <v>1750253</v>
      </c>
      <c r="X12" s="63">
        <v>323249747</v>
      </c>
      <c r="Y12" s="63">
        <v>323249747</v>
      </c>
      <c r="Z12" s="63">
        <v>323249747</v>
      </c>
      <c r="AA12" s="63">
        <v>323249747</v>
      </c>
    </row>
    <row r="13" spans="1:27" ht="33.75" x14ac:dyDescent="0.25">
      <c r="A13" s="60" t="s">
        <v>158</v>
      </c>
      <c r="B13" s="61" t="s">
        <v>157</v>
      </c>
      <c r="C13" s="62" t="s">
        <v>289</v>
      </c>
      <c r="D13" s="60" t="s">
        <v>174</v>
      </c>
      <c r="E13" s="60" t="s">
        <v>172</v>
      </c>
      <c r="F13" s="60" t="s">
        <v>172</v>
      </c>
      <c r="G13" s="60" t="s">
        <v>172</v>
      </c>
      <c r="H13" s="60" t="s">
        <v>175</v>
      </c>
      <c r="I13" s="60" t="s">
        <v>177</v>
      </c>
      <c r="J13" s="60"/>
      <c r="K13" s="60"/>
      <c r="L13" s="60"/>
      <c r="M13" s="60" t="s">
        <v>149</v>
      </c>
      <c r="N13" s="60" t="s">
        <v>148</v>
      </c>
      <c r="O13" s="60" t="s">
        <v>147</v>
      </c>
      <c r="P13" s="61" t="s">
        <v>290</v>
      </c>
      <c r="Q13" s="63">
        <v>10000000</v>
      </c>
      <c r="R13" s="63">
        <v>0</v>
      </c>
      <c r="S13" s="63">
        <v>1000000</v>
      </c>
      <c r="T13" s="63">
        <v>9000000</v>
      </c>
      <c r="U13" s="63">
        <v>0</v>
      </c>
      <c r="V13" s="63">
        <v>8361147</v>
      </c>
      <c r="W13" s="63">
        <v>638853</v>
      </c>
      <c r="X13" s="63">
        <v>8361147</v>
      </c>
      <c r="Y13" s="63">
        <v>8361147</v>
      </c>
      <c r="Z13" s="63">
        <v>8361147</v>
      </c>
      <c r="AA13" s="63">
        <v>8361147</v>
      </c>
    </row>
    <row r="14" spans="1:27" ht="33.75" x14ac:dyDescent="0.25">
      <c r="A14" s="60" t="s">
        <v>158</v>
      </c>
      <c r="B14" s="61" t="s">
        <v>157</v>
      </c>
      <c r="C14" s="62" t="s">
        <v>62</v>
      </c>
      <c r="D14" s="60" t="s">
        <v>174</v>
      </c>
      <c r="E14" s="60" t="s">
        <v>172</v>
      </c>
      <c r="F14" s="60" t="s">
        <v>172</v>
      </c>
      <c r="G14" s="60" t="s">
        <v>150</v>
      </c>
      <c r="H14" s="60" t="s">
        <v>175</v>
      </c>
      <c r="I14" s="60"/>
      <c r="J14" s="60"/>
      <c r="K14" s="60"/>
      <c r="L14" s="60"/>
      <c r="M14" s="60" t="s">
        <v>149</v>
      </c>
      <c r="N14" s="60" t="s">
        <v>148</v>
      </c>
      <c r="O14" s="60" t="s">
        <v>147</v>
      </c>
      <c r="P14" s="61" t="s">
        <v>300</v>
      </c>
      <c r="Q14" s="63">
        <v>1130000000</v>
      </c>
      <c r="R14" s="63">
        <v>60000000</v>
      </c>
      <c r="S14" s="63">
        <v>0</v>
      </c>
      <c r="T14" s="63">
        <v>1190000000</v>
      </c>
      <c r="U14" s="63">
        <v>0</v>
      </c>
      <c r="V14" s="63">
        <v>1185155768</v>
      </c>
      <c r="W14" s="63">
        <v>4844232</v>
      </c>
      <c r="X14" s="63">
        <v>1185155768</v>
      </c>
      <c r="Y14" s="63">
        <v>1185155768</v>
      </c>
      <c r="Z14" s="63">
        <v>1185155768</v>
      </c>
      <c r="AA14" s="63">
        <v>1185155768</v>
      </c>
    </row>
    <row r="15" spans="1:27" ht="33.75" x14ac:dyDescent="0.25">
      <c r="A15" s="60" t="s">
        <v>158</v>
      </c>
      <c r="B15" s="61" t="s">
        <v>157</v>
      </c>
      <c r="C15" s="62" t="s">
        <v>64</v>
      </c>
      <c r="D15" s="60" t="s">
        <v>174</v>
      </c>
      <c r="E15" s="60" t="s">
        <v>172</v>
      </c>
      <c r="F15" s="60" t="s">
        <v>172</v>
      </c>
      <c r="G15" s="60" t="s">
        <v>150</v>
      </c>
      <c r="H15" s="60" t="s">
        <v>176</v>
      </c>
      <c r="I15" s="60"/>
      <c r="J15" s="60"/>
      <c r="K15" s="60"/>
      <c r="L15" s="60"/>
      <c r="M15" s="60" t="s">
        <v>149</v>
      </c>
      <c r="N15" s="60" t="s">
        <v>148</v>
      </c>
      <c r="O15" s="60" t="s">
        <v>147</v>
      </c>
      <c r="P15" s="61" t="s">
        <v>301</v>
      </c>
      <c r="Q15" s="63">
        <v>800000000</v>
      </c>
      <c r="R15" s="63">
        <v>45000000</v>
      </c>
      <c r="S15" s="63">
        <v>0</v>
      </c>
      <c r="T15" s="63">
        <v>845000000</v>
      </c>
      <c r="U15" s="63">
        <v>0</v>
      </c>
      <c r="V15" s="63">
        <v>839518730</v>
      </c>
      <c r="W15" s="63">
        <v>5481270</v>
      </c>
      <c r="X15" s="63">
        <v>839518730</v>
      </c>
      <c r="Y15" s="63">
        <v>839518730</v>
      </c>
      <c r="Z15" s="63">
        <v>839518730</v>
      </c>
      <c r="AA15" s="63">
        <v>839518730</v>
      </c>
    </row>
    <row r="16" spans="1:27" ht="33.75" x14ac:dyDescent="0.25">
      <c r="A16" s="60" t="s">
        <v>158</v>
      </c>
      <c r="B16" s="61" t="s">
        <v>157</v>
      </c>
      <c r="C16" s="62" t="s">
        <v>66</v>
      </c>
      <c r="D16" s="60" t="s">
        <v>174</v>
      </c>
      <c r="E16" s="60" t="s">
        <v>172</v>
      </c>
      <c r="F16" s="60" t="s">
        <v>172</v>
      </c>
      <c r="G16" s="60" t="s">
        <v>150</v>
      </c>
      <c r="H16" s="60" t="s">
        <v>185</v>
      </c>
      <c r="I16" s="60"/>
      <c r="J16" s="60"/>
      <c r="K16" s="60"/>
      <c r="L16" s="60"/>
      <c r="M16" s="60" t="s">
        <v>149</v>
      </c>
      <c r="N16" s="60" t="s">
        <v>148</v>
      </c>
      <c r="O16" s="60" t="s">
        <v>147</v>
      </c>
      <c r="P16" s="61" t="s">
        <v>218</v>
      </c>
      <c r="Q16" s="63">
        <v>919679000</v>
      </c>
      <c r="R16" s="63">
        <v>64000000</v>
      </c>
      <c r="S16" s="63">
        <v>0</v>
      </c>
      <c r="T16" s="63">
        <v>983679000</v>
      </c>
      <c r="U16" s="63">
        <v>0</v>
      </c>
      <c r="V16" s="63">
        <v>965141439</v>
      </c>
      <c r="W16" s="63">
        <v>18537561</v>
      </c>
      <c r="X16" s="63">
        <v>965141439</v>
      </c>
      <c r="Y16" s="63">
        <v>965141439</v>
      </c>
      <c r="Z16" s="63">
        <v>965141439</v>
      </c>
      <c r="AA16" s="63">
        <v>965141439</v>
      </c>
    </row>
    <row r="17" spans="1:27" ht="33.75" x14ac:dyDescent="0.25">
      <c r="A17" s="60" t="s">
        <v>158</v>
      </c>
      <c r="B17" s="61" t="s">
        <v>157</v>
      </c>
      <c r="C17" s="62" t="s">
        <v>68</v>
      </c>
      <c r="D17" s="60" t="s">
        <v>174</v>
      </c>
      <c r="E17" s="60" t="s">
        <v>172</v>
      </c>
      <c r="F17" s="60" t="s">
        <v>172</v>
      </c>
      <c r="G17" s="60" t="s">
        <v>150</v>
      </c>
      <c r="H17" s="60" t="s">
        <v>184</v>
      </c>
      <c r="I17" s="60"/>
      <c r="J17" s="60"/>
      <c r="K17" s="60"/>
      <c r="L17" s="60"/>
      <c r="M17" s="60" t="s">
        <v>149</v>
      </c>
      <c r="N17" s="60" t="s">
        <v>148</v>
      </c>
      <c r="O17" s="60" t="s">
        <v>147</v>
      </c>
      <c r="P17" s="61" t="s">
        <v>302</v>
      </c>
      <c r="Q17" s="63">
        <v>400000000</v>
      </c>
      <c r="R17" s="63">
        <v>11000000</v>
      </c>
      <c r="S17" s="63">
        <v>0</v>
      </c>
      <c r="T17" s="63">
        <v>411000000</v>
      </c>
      <c r="U17" s="63">
        <v>0</v>
      </c>
      <c r="V17" s="63">
        <v>407908100</v>
      </c>
      <c r="W17" s="63">
        <v>3091900</v>
      </c>
      <c r="X17" s="63">
        <v>407908100</v>
      </c>
      <c r="Y17" s="63">
        <v>407908100</v>
      </c>
      <c r="Z17" s="63">
        <v>407908100</v>
      </c>
      <c r="AA17" s="63">
        <v>407908100</v>
      </c>
    </row>
    <row r="18" spans="1:27" ht="33.75" x14ac:dyDescent="0.25">
      <c r="A18" s="60" t="s">
        <v>158</v>
      </c>
      <c r="B18" s="61" t="s">
        <v>157</v>
      </c>
      <c r="C18" s="62" t="s">
        <v>70</v>
      </c>
      <c r="D18" s="60" t="s">
        <v>174</v>
      </c>
      <c r="E18" s="60" t="s">
        <v>172</v>
      </c>
      <c r="F18" s="60" t="s">
        <v>172</v>
      </c>
      <c r="G18" s="60" t="s">
        <v>150</v>
      </c>
      <c r="H18" s="60" t="s">
        <v>187</v>
      </c>
      <c r="I18" s="60"/>
      <c r="J18" s="60"/>
      <c r="K18" s="60"/>
      <c r="L18" s="60"/>
      <c r="M18" s="60" t="s">
        <v>149</v>
      </c>
      <c r="N18" s="60" t="s">
        <v>148</v>
      </c>
      <c r="O18" s="60" t="s">
        <v>147</v>
      </c>
      <c r="P18" s="61" t="s">
        <v>71</v>
      </c>
      <c r="Q18" s="63">
        <v>60000000</v>
      </c>
      <c r="R18" s="63">
        <v>0</v>
      </c>
      <c r="S18" s="63">
        <v>0</v>
      </c>
      <c r="T18" s="63">
        <v>60000000</v>
      </c>
      <c r="U18" s="63">
        <v>0</v>
      </c>
      <c r="V18" s="63">
        <v>53543200</v>
      </c>
      <c r="W18" s="63">
        <v>6456800</v>
      </c>
      <c r="X18" s="63">
        <v>53543200</v>
      </c>
      <c r="Y18" s="63">
        <v>53543200</v>
      </c>
      <c r="Z18" s="63">
        <v>53543200</v>
      </c>
      <c r="AA18" s="63">
        <v>53543200</v>
      </c>
    </row>
    <row r="19" spans="1:27" ht="33.75" x14ac:dyDescent="0.25">
      <c r="A19" s="60" t="s">
        <v>158</v>
      </c>
      <c r="B19" s="61" t="s">
        <v>157</v>
      </c>
      <c r="C19" s="62" t="s">
        <v>72</v>
      </c>
      <c r="D19" s="60" t="s">
        <v>174</v>
      </c>
      <c r="E19" s="60" t="s">
        <v>172</v>
      </c>
      <c r="F19" s="60" t="s">
        <v>172</v>
      </c>
      <c r="G19" s="60" t="s">
        <v>150</v>
      </c>
      <c r="H19" s="60" t="s">
        <v>171</v>
      </c>
      <c r="I19" s="60"/>
      <c r="J19" s="60"/>
      <c r="K19" s="60"/>
      <c r="L19" s="60"/>
      <c r="M19" s="60" t="s">
        <v>149</v>
      </c>
      <c r="N19" s="60" t="s">
        <v>148</v>
      </c>
      <c r="O19" s="60" t="s">
        <v>147</v>
      </c>
      <c r="P19" s="61" t="s">
        <v>16</v>
      </c>
      <c r="Q19" s="63">
        <v>300000000</v>
      </c>
      <c r="R19" s="63">
        <v>10000000</v>
      </c>
      <c r="S19" s="63">
        <v>0</v>
      </c>
      <c r="T19" s="63">
        <v>310000000</v>
      </c>
      <c r="U19" s="63">
        <v>0</v>
      </c>
      <c r="V19" s="63">
        <v>305924400</v>
      </c>
      <c r="W19" s="63">
        <v>4075600</v>
      </c>
      <c r="X19" s="63">
        <v>305924400</v>
      </c>
      <c r="Y19" s="63">
        <v>305924400</v>
      </c>
      <c r="Z19" s="63">
        <v>305924400</v>
      </c>
      <c r="AA19" s="63">
        <v>305924400</v>
      </c>
    </row>
    <row r="20" spans="1:27" ht="33.75" x14ac:dyDescent="0.25">
      <c r="A20" s="60" t="s">
        <v>158</v>
      </c>
      <c r="B20" s="61" t="s">
        <v>157</v>
      </c>
      <c r="C20" s="62" t="s">
        <v>73</v>
      </c>
      <c r="D20" s="60" t="s">
        <v>174</v>
      </c>
      <c r="E20" s="60" t="s">
        <v>172</v>
      </c>
      <c r="F20" s="60" t="s">
        <v>172</v>
      </c>
      <c r="G20" s="60" t="s">
        <v>150</v>
      </c>
      <c r="H20" s="60" t="s">
        <v>183</v>
      </c>
      <c r="I20" s="60"/>
      <c r="J20" s="60"/>
      <c r="K20" s="60"/>
      <c r="L20" s="60"/>
      <c r="M20" s="60" t="s">
        <v>149</v>
      </c>
      <c r="N20" s="60" t="s">
        <v>148</v>
      </c>
      <c r="O20" s="60" t="s">
        <v>147</v>
      </c>
      <c r="P20" s="61" t="s">
        <v>17</v>
      </c>
      <c r="Q20" s="63">
        <v>55000000</v>
      </c>
      <c r="R20" s="63">
        <v>0</v>
      </c>
      <c r="S20" s="63">
        <v>0</v>
      </c>
      <c r="T20" s="63">
        <v>55000000</v>
      </c>
      <c r="U20" s="63">
        <v>0</v>
      </c>
      <c r="V20" s="63">
        <v>51060000</v>
      </c>
      <c r="W20" s="63">
        <v>3940000</v>
      </c>
      <c r="X20" s="63">
        <v>51060000</v>
      </c>
      <c r="Y20" s="63">
        <v>51060000</v>
      </c>
      <c r="Z20" s="63">
        <v>51060000</v>
      </c>
      <c r="AA20" s="63">
        <v>51060000</v>
      </c>
    </row>
    <row r="21" spans="1:27" ht="33.75" x14ac:dyDescent="0.25">
      <c r="A21" s="60" t="s">
        <v>158</v>
      </c>
      <c r="B21" s="61" t="s">
        <v>157</v>
      </c>
      <c r="C21" s="62" t="s">
        <v>74</v>
      </c>
      <c r="D21" s="60" t="s">
        <v>174</v>
      </c>
      <c r="E21" s="60" t="s">
        <v>172</v>
      </c>
      <c r="F21" s="60" t="s">
        <v>172</v>
      </c>
      <c r="G21" s="60" t="s">
        <v>150</v>
      </c>
      <c r="H21" s="60" t="s">
        <v>182</v>
      </c>
      <c r="I21" s="60"/>
      <c r="J21" s="60"/>
      <c r="K21" s="60"/>
      <c r="L21" s="60"/>
      <c r="M21" s="60" t="s">
        <v>149</v>
      </c>
      <c r="N21" s="60" t="s">
        <v>148</v>
      </c>
      <c r="O21" s="60" t="s">
        <v>147</v>
      </c>
      <c r="P21" s="61" t="s">
        <v>18</v>
      </c>
      <c r="Q21" s="63">
        <v>55000000</v>
      </c>
      <c r="R21" s="63">
        <v>0</v>
      </c>
      <c r="S21" s="63">
        <v>0</v>
      </c>
      <c r="T21" s="63">
        <v>55000000</v>
      </c>
      <c r="U21" s="63">
        <v>0</v>
      </c>
      <c r="V21" s="63">
        <v>51060000</v>
      </c>
      <c r="W21" s="63">
        <v>3940000</v>
      </c>
      <c r="X21" s="63">
        <v>51060000</v>
      </c>
      <c r="Y21" s="63">
        <v>51060000</v>
      </c>
      <c r="Z21" s="63">
        <v>51060000</v>
      </c>
      <c r="AA21" s="63">
        <v>51060000</v>
      </c>
    </row>
    <row r="22" spans="1:27" ht="33.75" x14ac:dyDescent="0.25">
      <c r="A22" s="60" t="s">
        <v>158</v>
      </c>
      <c r="B22" s="61" t="s">
        <v>157</v>
      </c>
      <c r="C22" s="62" t="s">
        <v>75</v>
      </c>
      <c r="D22" s="60" t="s">
        <v>174</v>
      </c>
      <c r="E22" s="60" t="s">
        <v>172</v>
      </c>
      <c r="F22" s="60" t="s">
        <v>172</v>
      </c>
      <c r="G22" s="60" t="s">
        <v>150</v>
      </c>
      <c r="H22" s="60" t="s">
        <v>181</v>
      </c>
      <c r="I22" s="60"/>
      <c r="J22" s="60"/>
      <c r="K22" s="60"/>
      <c r="L22" s="60"/>
      <c r="M22" s="60" t="s">
        <v>149</v>
      </c>
      <c r="N22" s="60" t="s">
        <v>148</v>
      </c>
      <c r="O22" s="60" t="s">
        <v>147</v>
      </c>
      <c r="P22" s="61" t="s">
        <v>76</v>
      </c>
      <c r="Q22" s="63">
        <v>100000000</v>
      </c>
      <c r="R22" s="63">
        <v>5000000</v>
      </c>
      <c r="S22" s="63">
        <v>0</v>
      </c>
      <c r="T22" s="63">
        <v>105000000</v>
      </c>
      <c r="U22" s="63">
        <v>0</v>
      </c>
      <c r="V22" s="63">
        <v>102040800</v>
      </c>
      <c r="W22" s="63">
        <v>2959200</v>
      </c>
      <c r="X22" s="63">
        <v>102040800</v>
      </c>
      <c r="Y22" s="63">
        <v>102040800</v>
      </c>
      <c r="Z22" s="63">
        <v>102040800</v>
      </c>
      <c r="AA22" s="63">
        <v>102040800</v>
      </c>
    </row>
    <row r="23" spans="1:27" ht="33.75" x14ac:dyDescent="0.25">
      <c r="A23" s="60" t="s">
        <v>158</v>
      </c>
      <c r="B23" s="61" t="s">
        <v>157</v>
      </c>
      <c r="C23" s="62" t="s">
        <v>79</v>
      </c>
      <c r="D23" s="60" t="s">
        <v>174</v>
      </c>
      <c r="E23" s="60" t="s">
        <v>172</v>
      </c>
      <c r="F23" s="60" t="s">
        <v>172</v>
      </c>
      <c r="G23" s="60" t="s">
        <v>179</v>
      </c>
      <c r="H23" s="60" t="s">
        <v>175</v>
      </c>
      <c r="I23" s="60" t="s">
        <v>175</v>
      </c>
      <c r="J23" s="60"/>
      <c r="K23" s="60"/>
      <c r="L23" s="60"/>
      <c r="M23" s="60" t="s">
        <v>149</v>
      </c>
      <c r="N23" s="60" t="s">
        <v>148</v>
      </c>
      <c r="O23" s="60" t="s">
        <v>147</v>
      </c>
      <c r="P23" s="61" t="s">
        <v>303</v>
      </c>
      <c r="Q23" s="63">
        <v>941597000</v>
      </c>
      <c r="R23" s="63">
        <v>0</v>
      </c>
      <c r="S23" s="63">
        <v>517000000</v>
      </c>
      <c r="T23" s="63">
        <v>424597000</v>
      </c>
      <c r="U23" s="63">
        <v>0</v>
      </c>
      <c r="V23" s="63">
        <v>414514382</v>
      </c>
      <c r="W23" s="63">
        <v>10082618</v>
      </c>
      <c r="X23" s="63">
        <v>414514382</v>
      </c>
      <c r="Y23" s="63">
        <v>414514382</v>
      </c>
      <c r="Z23" s="63">
        <v>414514382</v>
      </c>
      <c r="AA23" s="63">
        <v>414514382</v>
      </c>
    </row>
    <row r="24" spans="1:27" ht="33.75" x14ac:dyDescent="0.25">
      <c r="A24" s="60" t="s">
        <v>158</v>
      </c>
      <c r="B24" s="61" t="s">
        <v>157</v>
      </c>
      <c r="C24" s="62" t="s">
        <v>81</v>
      </c>
      <c r="D24" s="60" t="s">
        <v>174</v>
      </c>
      <c r="E24" s="60" t="s">
        <v>172</v>
      </c>
      <c r="F24" s="60" t="s">
        <v>172</v>
      </c>
      <c r="G24" s="60" t="s">
        <v>179</v>
      </c>
      <c r="H24" s="60" t="s">
        <v>175</v>
      </c>
      <c r="I24" s="60" t="s">
        <v>176</v>
      </c>
      <c r="J24" s="60"/>
      <c r="K24" s="60"/>
      <c r="L24" s="60"/>
      <c r="M24" s="60" t="s">
        <v>149</v>
      </c>
      <c r="N24" s="60" t="s">
        <v>148</v>
      </c>
      <c r="O24" s="60" t="s">
        <v>147</v>
      </c>
      <c r="P24" s="61" t="s">
        <v>82</v>
      </c>
      <c r="Q24" s="63">
        <v>400000000</v>
      </c>
      <c r="R24" s="63">
        <v>0</v>
      </c>
      <c r="S24" s="63">
        <v>336000000</v>
      </c>
      <c r="T24" s="63">
        <v>64000000</v>
      </c>
      <c r="U24" s="63">
        <v>0</v>
      </c>
      <c r="V24" s="63">
        <v>63784784</v>
      </c>
      <c r="W24" s="63">
        <v>215216</v>
      </c>
      <c r="X24" s="63">
        <v>63784784</v>
      </c>
      <c r="Y24" s="63">
        <v>63784784</v>
      </c>
      <c r="Z24" s="63">
        <v>63784784</v>
      </c>
      <c r="AA24" s="63">
        <v>63784784</v>
      </c>
    </row>
    <row r="25" spans="1:27" ht="33.75" x14ac:dyDescent="0.25">
      <c r="A25" s="60" t="s">
        <v>158</v>
      </c>
      <c r="B25" s="61" t="s">
        <v>157</v>
      </c>
      <c r="C25" s="62" t="s">
        <v>83</v>
      </c>
      <c r="D25" s="60" t="s">
        <v>174</v>
      </c>
      <c r="E25" s="60" t="s">
        <v>172</v>
      </c>
      <c r="F25" s="60" t="s">
        <v>172</v>
      </c>
      <c r="G25" s="60" t="s">
        <v>179</v>
      </c>
      <c r="H25" s="60" t="s">
        <v>175</v>
      </c>
      <c r="I25" s="60" t="s">
        <v>185</v>
      </c>
      <c r="J25" s="60"/>
      <c r="K25" s="60"/>
      <c r="L25" s="60"/>
      <c r="M25" s="60" t="s">
        <v>149</v>
      </c>
      <c r="N25" s="60" t="s">
        <v>148</v>
      </c>
      <c r="O25" s="60" t="s">
        <v>147</v>
      </c>
      <c r="P25" s="61" t="s">
        <v>84</v>
      </c>
      <c r="Q25" s="63">
        <v>100000000</v>
      </c>
      <c r="R25" s="63">
        <v>0</v>
      </c>
      <c r="S25" s="63">
        <v>58000000</v>
      </c>
      <c r="T25" s="63">
        <v>42000000</v>
      </c>
      <c r="U25" s="63">
        <v>0</v>
      </c>
      <c r="V25" s="63">
        <v>38695523</v>
      </c>
      <c r="W25" s="63">
        <v>3304477</v>
      </c>
      <c r="X25" s="63">
        <v>38695523</v>
      </c>
      <c r="Y25" s="63">
        <v>38695523</v>
      </c>
      <c r="Z25" s="63">
        <v>38695523</v>
      </c>
      <c r="AA25" s="63">
        <v>38695523</v>
      </c>
    </row>
    <row r="26" spans="1:27" ht="33.75" x14ac:dyDescent="0.25">
      <c r="A26" s="60" t="s">
        <v>158</v>
      </c>
      <c r="B26" s="61" t="s">
        <v>157</v>
      </c>
      <c r="C26" s="62" t="s">
        <v>85</v>
      </c>
      <c r="D26" s="60" t="s">
        <v>174</v>
      </c>
      <c r="E26" s="60" t="s">
        <v>172</v>
      </c>
      <c r="F26" s="60" t="s">
        <v>172</v>
      </c>
      <c r="G26" s="60" t="s">
        <v>179</v>
      </c>
      <c r="H26" s="60" t="s">
        <v>176</v>
      </c>
      <c r="I26" s="60"/>
      <c r="J26" s="60"/>
      <c r="K26" s="60"/>
      <c r="L26" s="60"/>
      <c r="M26" s="60" t="s">
        <v>149</v>
      </c>
      <c r="N26" s="60" t="s">
        <v>148</v>
      </c>
      <c r="O26" s="60" t="s">
        <v>147</v>
      </c>
      <c r="P26" s="61" t="s">
        <v>86</v>
      </c>
      <c r="Q26" s="63">
        <v>250000000</v>
      </c>
      <c r="R26" s="63">
        <v>55000000</v>
      </c>
      <c r="S26" s="63">
        <v>0</v>
      </c>
      <c r="T26" s="63">
        <v>305000000</v>
      </c>
      <c r="U26" s="63">
        <v>0</v>
      </c>
      <c r="V26" s="63">
        <v>303660817</v>
      </c>
      <c r="W26" s="63">
        <v>1339183</v>
      </c>
      <c r="X26" s="63">
        <v>303660817</v>
      </c>
      <c r="Y26" s="63">
        <v>303660817</v>
      </c>
      <c r="Z26" s="63">
        <v>303660817</v>
      </c>
      <c r="AA26" s="63">
        <v>303660817</v>
      </c>
    </row>
    <row r="27" spans="1:27" ht="33.75" x14ac:dyDescent="0.25">
      <c r="A27" s="60" t="s">
        <v>158</v>
      </c>
      <c r="B27" s="61" t="s">
        <v>157</v>
      </c>
      <c r="C27" s="62" t="s">
        <v>87</v>
      </c>
      <c r="D27" s="60" t="s">
        <v>174</v>
      </c>
      <c r="E27" s="60" t="s">
        <v>172</v>
      </c>
      <c r="F27" s="60" t="s">
        <v>172</v>
      </c>
      <c r="G27" s="60" t="s">
        <v>179</v>
      </c>
      <c r="H27" s="60" t="s">
        <v>186</v>
      </c>
      <c r="I27" s="60"/>
      <c r="J27" s="60"/>
      <c r="K27" s="60"/>
      <c r="L27" s="60"/>
      <c r="M27" s="60" t="s">
        <v>149</v>
      </c>
      <c r="N27" s="60" t="s">
        <v>148</v>
      </c>
      <c r="O27" s="60" t="s">
        <v>147</v>
      </c>
      <c r="P27" s="61" t="s">
        <v>88</v>
      </c>
      <c r="Q27" s="63">
        <v>150000000</v>
      </c>
      <c r="R27" s="63">
        <v>0</v>
      </c>
      <c r="S27" s="63">
        <v>48000000</v>
      </c>
      <c r="T27" s="63">
        <v>102000000</v>
      </c>
      <c r="U27" s="63">
        <v>0</v>
      </c>
      <c r="V27" s="63">
        <v>99983136</v>
      </c>
      <c r="W27" s="63">
        <v>2016864</v>
      </c>
      <c r="X27" s="63">
        <v>99983136</v>
      </c>
      <c r="Y27" s="63">
        <v>99983136</v>
      </c>
      <c r="Z27" s="63">
        <v>99983136</v>
      </c>
      <c r="AA27" s="63">
        <v>99983136</v>
      </c>
    </row>
    <row r="28" spans="1:27" ht="33.75" x14ac:dyDescent="0.25">
      <c r="A28" s="60" t="s">
        <v>158</v>
      </c>
      <c r="B28" s="61" t="s">
        <v>157</v>
      </c>
      <c r="C28" s="62" t="s">
        <v>220</v>
      </c>
      <c r="D28" s="60" t="s">
        <v>174</v>
      </c>
      <c r="E28" s="60" t="s">
        <v>150</v>
      </c>
      <c r="F28" s="60" t="s">
        <v>172</v>
      </c>
      <c r="G28" s="60" t="s">
        <v>172</v>
      </c>
      <c r="H28" s="60" t="s">
        <v>184</v>
      </c>
      <c r="I28" s="60" t="s">
        <v>187</v>
      </c>
      <c r="J28" s="60"/>
      <c r="K28" s="60"/>
      <c r="L28" s="60"/>
      <c r="M28" s="60" t="s">
        <v>149</v>
      </c>
      <c r="N28" s="60" t="s">
        <v>148</v>
      </c>
      <c r="O28" s="60" t="s">
        <v>147</v>
      </c>
      <c r="P28" s="61" t="s">
        <v>221</v>
      </c>
      <c r="Q28" s="63">
        <v>80000000</v>
      </c>
      <c r="R28" s="63">
        <v>0</v>
      </c>
      <c r="S28" s="63">
        <v>0</v>
      </c>
      <c r="T28" s="63">
        <v>80000000</v>
      </c>
      <c r="U28" s="63">
        <v>0</v>
      </c>
      <c r="V28" s="63">
        <v>51278290</v>
      </c>
      <c r="W28" s="63">
        <v>28721710</v>
      </c>
      <c r="X28" s="63">
        <v>51278290</v>
      </c>
      <c r="Y28" s="63">
        <v>51278290</v>
      </c>
      <c r="Z28" s="63">
        <v>51278290</v>
      </c>
      <c r="AA28" s="63">
        <v>51278290</v>
      </c>
    </row>
    <row r="29" spans="1:27" ht="33.75" x14ac:dyDescent="0.25">
      <c r="A29" s="60" t="s">
        <v>158</v>
      </c>
      <c r="B29" s="61" t="s">
        <v>157</v>
      </c>
      <c r="C29" s="62" t="s">
        <v>222</v>
      </c>
      <c r="D29" s="60" t="s">
        <v>174</v>
      </c>
      <c r="E29" s="60" t="s">
        <v>150</v>
      </c>
      <c r="F29" s="60" t="s">
        <v>172</v>
      </c>
      <c r="G29" s="60" t="s">
        <v>172</v>
      </c>
      <c r="H29" s="60" t="s">
        <v>171</v>
      </c>
      <c r="I29" s="60" t="s">
        <v>176</v>
      </c>
      <c r="J29" s="60"/>
      <c r="K29" s="60"/>
      <c r="L29" s="60"/>
      <c r="M29" s="60" t="s">
        <v>149</v>
      </c>
      <c r="N29" s="60" t="s">
        <v>148</v>
      </c>
      <c r="O29" s="60" t="s">
        <v>147</v>
      </c>
      <c r="P29" s="61" t="s">
        <v>223</v>
      </c>
      <c r="Q29" s="63">
        <v>56931000</v>
      </c>
      <c r="R29" s="63">
        <v>0</v>
      </c>
      <c r="S29" s="63">
        <v>0</v>
      </c>
      <c r="T29" s="63">
        <v>56931000</v>
      </c>
      <c r="U29" s="63">
        <v>0</v>
      </c>
      <c r="V29" s="63">
        <v>2623950</v>
      </c>
      <c r="W29" s="63">
        <v>54307050</v>
      </c>
      <c r="X29" s="63">
        <v>2623950</v>
      </c>
      <c r="Y29" s="63">
        <v>2623950</v>
      </c>
      <c r="Z29" s="63">
        <v>2623950</v>
      </c>
      <c r="AA29" s="63">
        <v>2623950</v>
      </c>
    </row>
    <row r="30" spans="1:27" ht="56.25" x14ac:dyDescent="0.25">
      <c r="A30" s="60" t="s">
        <v>158</v>
      </c>
      <c r="B30" s="61" t="s">
        <v>157</v>
      </c>
      <c r="C30" s="62" t="s">
        <v>224</v>
      </c>
      <c r="D30" s="60" t="s">
        <v>174</v>
      </c>
      <c r="E30" s="60" t="s">
        <v>150</v>
      </c>
      <c r="F30" s="60" t="s">
        <v>150</v>
      </c>
      <c r="G30" s="60" t="s">
        <v>172</v>
      </c>
      <c r="H30" s="60" t="s">
        <v>176</v>
      </c>
      <c r="I30" s="60" t="s">
        <v>185</v>
      </c>
      <c r="J30" s="60"/>
      <c r="K30" s="60"/>
      <c r="L30" s="60"/>
      <c r="M30" s="60" t="s">
        <v>149</v>
      </c>
      <c r="N30" s="60" t="s">
        <v>148</v>
      </c>
      <c r="O30" s="60" t="s">
        <v>147</v>
      </c>
      <c r="P30" s="61" t="s">
        <v>225</v>
      </c>
      <c r="Q30" s="63">
        <v>1000000</v>
      </c>
      <c r="R30" s="63">
        <v>0</v>
      </c>
      <c r="S30" s="63">
        <v>700000</v>
      </c>
      <c r="T30" s="63">
        <v>300000</v>
      </c>
      <c r="U30" s="63">
        <v>0</v>
      </c>
      <c r="V30" s="63">
        <v>0</v>
      </c>
      <c r="W30" s="63">
        <v>300000</v>
      </c>
      <c r="X30" s="63">
        <v>0</v>
      </c>
      <c r="Y30" s="63">
        <v>0</v>
      </c>
      <c r="Z30" s="63">
        <v>0</v>
      </c>
      <c r="AA30" s="63">
        <v>0</v>
      </c>
    </row>
    <row r="31" spans="1:27" ht="33.75" x14ac:dyDescent="0.25">
      <c r="A31" s="60" t="s">
        <v>158</v>
      </c>
      <c r="B31" s="61" t="s">
        <v>157</v>
      </c>
      <c r="C31" s="62" t="s">
        <v>226</v>
      </c>
      <c r="D31" s="60" t="s">
        <v>174</v>
      </c>
      <c r="E31" s="60" t="s">
        <v>150</v>
      </c>
      <c r="F31" s="60" t="s">
        <v>150</v>
      </c>
      <c r="G31" s="60" t="s">
        <v>172</v>
      </c>
      <c r="H31" s="60" t="s">
        <v>176</v>
      </c>
      <c r="I31" s="60" t="s">
        <v>182</v>
      </c>
      <c r="J31" s="60"/>
      <c r="K31" s="60"/>
      <c r="L31" s="60"/>
      <c r="M31" s="60" t="s">
        <v>149</v>
      </c>
      <c r="N31" s="60" t="s">
        <v>148</v>
      </c>
      <c r="O31" s="60" t="s">
        <v>147</v>
      </c>
      <c r="P31" s="61" t="s">
        <v>227</v>
      </c>
      <c r="Q31" s="63">
        <v>20000000</v>
      </c>
      <c r="R31" s="63">
        <v>0</v>
      </c>
      <c r="S31" s="63">
        <v>8000000</v>
      </c>
      <c r="T31" s="63">
        <v>12000000</v>
      </c>
      <c r="U31" s="63">
        <v>0</v>
      </c>
      <c r="V31" s="63">
        <v>11320467.68</v>
      </c>
      <c r="W31" s="63">
        <v>679532.32</v>
      </c>
      <c r="X31" s="63">
        <v>11320467.68</v>
      </c>
      <c r="Y31" s="63">
        <v>11320467.42</v>
      </c>
      <c r="Z31" s="63">
        <v>11320467.42</v>
      </c>
      <c r="AA31" s="63">
        <v>11320467.42</v>
      </c>
    </row>
    <row r="32" spans="1:27" ht="33.75" x14ac:dyDescent="0.25">
      <c r="A32" s="60" t="s">
        <v>158</v>
      </c>
      <c r="B32" s="61" t="s">
        <v>157</v>
      </c>
      <c r="C32" s="62" t="s">
        <v>228</v>
      </c>
      <c r="D32" s="60" t="s">
        <v>174</v>
      </c>
      <c r="E32" s="60" t="s">
        <v>150</v>
      </c>
      <c r="F32" s="60" t="s">
        <v>150</v>
      </c>
      <c r="G32" s="60" t="s">
        <v>172</v>
      </c>
      <c r="H32" s="60" t="s">
        <v>185</v>
      </c>
      <c r="I32" s="60" t="s">
        <v>176</v>
      </c>
      <c r="J32" s="60"/>
      <c r="K32" s="60"/>
      <c r="L32" s="60"/>
      <c r="M32" s="60" t="s">
        <v>149</v>
      </c>
      <c r="N32" s="60" t="s">
        <v>148</v>
      </c>
      <c r="O32" s="60" t="s">
        <v>147</v>
      </c>
      <c r="P32" s="61" t="s">
        <v>229</v>
      </c>
      <c r="Q32" s="63">
        <v>5000000</v>
      </c>
      <c r="R32" s="63">
        <v>0</v>
      </c>
      <c r="S32" s="63">
        <v>2400000</v>
      </c>
      <c r="T32" s="63">
        <v>2600000</v>
      </c>
      <c r="U32" s="63">
        <v>0</v>
      </c>
      <c r="V32" s="63">
        <v>2599285</v>
      </c>
      <c r="W32" s="63">
        <v>715</v>
      </c>
      <c r="X32" s="63">
        <v>2599285</v>
      </c>
      <c r="Y32" s="63">
        <v>2599285</v>
      </c>
      <c r="Z32" s="63">
        <v>2599285</v>
      </c>
      <c r="AA32" s="63">
        <v>2599285</v>
      </c>
    </row>
    <row r="33" spans="1:31" ht="45" x14ac:dyDescent="0.25">
      <c r="A33" s="60" t="s">
        <v>158</v>
      </c>
      <c r="B33" s="61" t="s">
        <v>157</v>
      </c>
      <c r="C33" s="62" t="s">
        <v>230</v>
      </c>
      <c r="D33" s="60" t="s">
        <v>174</v>
      </c>
      <c r="E33" s="60" t="s">
        <v>150</v>
      </c>
      <c r="F33" s="60" t="s">
        <v>150</v>
      </c>
      <c r="G33" s="60" t="s">
        <v>172</v>
      </c>
      <c r="H33" s="60" t="s">
        <v>185</v>
      </c>
      <c r="I33" s="60" t="s">
        <v>185</v>
      </c>
      <c r="J33" s="60"/>
      <c r="K33" s="60"/>
      <c r="L33" s="60"/>
      <c r="M33" s="60" t="s">
        <v>149</v>
      </c>
      <c r="N33" s="60" t="s">
        <v>148</v>
      </c>
      <c r="O33" s="60" t="s">
        <v>147</v>
      </c>
      <c r="P33" s="61" t="s">
        <v>231</v>
      </c>
      <c r="Q33" s="63">
        <v>30000000</v>
      </c>
      <c r="R33" s="63">
        <v>0</v>
      </c>
      <c r="S33" s="63">
        <v>1000000</v>
      </c>
      <c r="T33" s="63">
        <v>29000000</v>
      </c>
      <c r="U33" s="63">
        <v>0</v>
      </c>
      <c r="V33" s="63">
        <v>28929060</v>
      </c>
      <c r="W33" s="63">
        <v>70940</v>
      </c>
      <c r="X33" s="63">
        <v>28929060</v>
      </c>
      <c r="Y33" s="63">
        <v>15791213.369999999</v>
      </c>
      <c r="Z33" s="63">
        <v>15791213.369999999</v>
      </c>
      <c r="AA33" s="63">
        <v>15791213.369999999</v>
      </c>
    </row>
    <row r="34" spans="1:31" ht="45" x14ac:dyDescent="0.25">
      <c r="A34" s="60" t="s">
        <v>158</v>
      </c>
      <c r="B34" s="61" t="s">
        <v>157</v>
      </c>
      <c r="C34" s="62" t="s">
        <v>311</v>
      </c>
      <c r="D34" s="60" t="s">
        <v>174</v>
      </c>
      <c r="E34" s="60" t="s">
        <v>150</v>
      </c>
      <c r="F34" s="60" t="s">
        <v>150</v>
      </c>
      <c r="G34" s="60" t="s">
        <v>172</v>
      </c>
      <c r="H34" s="60" t="s">
        <v>185</v>
      </c>
      <c r="I34" s="60" t="s">
        <v>187</v>
      </c>
      <c r="J34" s="60"/>
      <c r="K34" s="60"/>
      <c r="L34" s="60"/>
      <c r="M34" s="60" t="s">
        <v>149</v>
      </c>
      <c r="N34" s="60" t="s">
        <v>148</v>
      </c>
      <c r="O34" s="60" t="s">
        <v>147</v>
      </c>
      <c r="P34" s="61" t="s">
        <v>312</v>
      </c>
      <c r="Q34" s="72">
        <v>25414400</v>
      </c>
      <c r="R34" s="72">
        <v>1000000</v>
      </c>
      <c r="S34" s="63">
        <v>500000</v>
      </c>
      <c r="T34" s="63">
        <v>25914400</v>
      </c>
      <c r="U34" s="63">
        <v>0</v>
      </c>
      <c r="V34" s="63">
        <v>25913800</v>
      </c>
      <c r="W34" s="63">
        <v>600</v>
      </c>
      <c r="X34" s="63">
        <v>25913800</v>
      </c>
      <c r="Y34" s="63">
        <v>25913800</v>
      </c>
      <c r="Z34" s="63">
        <v>25913800</v>
      </c>
      <c r="AA34" s="63">
        <v>25913800</v>
      </c>
    </row>
    <row r="35" spans="1:31" ht="33.75" x14ac:dyDescent="0.25">
      <c r="A35" s="60" t="s">
        <v>158</v>
      </c>
      <c r="B35" s="61" t="s">
        <v>157</v>
      </c>
      <c r="C35" s="62" t="s">
        <v>232</v>
      </c>
      <c r="D35" s="60" t="s">
        <v>174</v>
      </c>
      <c r="E35" s="60" t="s">
        <v>150</v>
      </c>
      <c r="F35" s="60" t="s">
        <v>150</v>
      </c>
      <c r="G35" s="60" t="s">
        <v>172</v>
      </c>
      <c r="H35" s="60" t="s">
        <v>185</v>
      </c>
      <c r="I35" s="60" t="s">
        <v>182</v>
      </c>
      <c r="J35" s="60"/>
      <c r="K35" s="60"/>
      <c r="L35" s="60"/>
      <c r="M35" s="60" t="s">
        <v>149</v>
      </c>
      <c r="N35" s="60" t="s">
        <v>148</v>
      </c>
      <c r="O35" s="60" t="s">
        <v>147</v>
      </c>
      <c r="P35" s="61" t="s">
        <v>233</v>
      </c>
      <c r="Q35" s="63">
        <v>5000000</v>
      </c>
      <c r="R35" s="63">
        <v>0</v>
      </c>
      <c r="S35" s="63">
        <v>4300000</v>
      </c>
      <c r="T35" s="63">
        <v>700000</v>
      </c>
      <c r="U35" s="63">
        <v>0</v>
      </c>
      <c r="V35" s="63">
        <v>0</v>
      </c>
      <c r="W35" s="63">
        <v>700000</v>
      </c>
      <c r="X35" s="63">
        <v>0</v>
      </c>
      <c r="Y35" s="63">
        <v>0</v>
      </c>
      <c r="Z35" s="63">
        <v>0</v>
      </c>
      <c r="AA35" s="63">
        <v>0</v>
      </c>
    </row>
    <row r="36" spans="1:31" ht="33.75" x14ac:dyDescent="0.25">
      <c r="A36" s="60" t="s">
        <v>158</v>
      </c>
      <c r="B36" s="61" t="s">
        <v>157</v>
      </c>
      <c r="C36" s="62" t="s">
        <v>234</v>
      </c>
      <c r="D36" s="60" t="s">
        <v>174</v>
      </c>
      <c r="E36" s="60" t="s">
        <v>150</v>
      </c>
      <c r="F36" s="60" t="s">
        <v>150</v>
      </c>
      <c r="G36" s="60" t="s">
        <v>172</v>
      </c>
      <c r="H36" s="60" t="s">
        <v>184</v>
      </c>
      <c r="I36" s="60" t="s">
        <v>187</v>
      </c>
      <c r="J36" s="60"/>
      <c r="K36" s="60"/>
      <c r="L36" s="60"/>
      <c r="M36" s="60" t="s">
        <v>149</v>
      </c>
      <c r="N36" s="60" t="s">
        <v>148</v>
      </c>
      <c r="O36" s="60" t="s">
        <v>147</v>
      </c>
      <c r="P36" s="61" t="s">
        <v>221</v>
      </c>
      <c r="Q36" s="63">
        <v>55000000</v>
      </c>
      <c r="R36" s="63">
        <v>3000000</v>
      </c>
      <c r="S36" s="63">
        <v>30500000</v>
      </c>
      <c r="T36" s="63">
        <v>27500000</v>
      </c>
      <c r="U36" s="63">
        <v>0</v>
      </c>
      <c r="V36" s="63">
        <v>27427807.579999998</v>
      </c>
      <c r="W36" s="63">
        <v>72192.42</v>
      </c>
      <c r="X36" s="63">
        <v>27427807.579999998</v>
      </c>
      <c r="Y36" s="63">
        <v>27427807.579999998</v>
      </c>
      <c r="Z36" s="63">
        <v>27427807.579999998</v>
      </c>
      <c r="AA36" s="63">
        <v>27427807.579999998</v>
      </c>
    </row>
    <row r="37" spans="1:31" ht="33.75" x14ac:dyDescent="0.25">
      <c r="A37" s="60" t="s">
        <v>158</v>
      </c>
      <c r="B37" s="61" t="s">
        <v>157</v>
      </c>
      <c r="C37" s="62" t="s">
        <v>319</v>
      </c>
      <c r="D37" s="60" t="s">
        <v>174</v>
      </c>
      <c r="E37" s="60" t="s">
        <v>150</v>
      </c>
      <c r="F37" s="60" t="s">
        <v>150</v>
      </c>
      <c r="G37" s="60" t="s">
        <v>172</v>
      </c>
      <c r="H37" s="60" t="s">
        <v>184</v>
      </c>
      <c r="I37" s="60" t="s">
        <v>171</v>
      </c>
      <c r="J37" s="60"/>
      <c r="K37" s="60"/>
      <c r="L37" s="60"/>
      <c r="M37" s="60" t="s">
        <v>149</v>
      </c>
      <c r="N37" s="60" t="s">
        <v>148</v>
      </c>
      <c r="O37" s="60" t="s">
        <v>147</v>
      </c>
      <c r="P37" s="61" t="s">
        <v>320</v>
      </c>
      <c r="Q37" s="63">
        <v>0</v>
      </c>
      <c r="R37" s="63">
        <v>13500000</v>
      </c>
      <c r="S37" s="63">
        <v>3000000</v>
      </c>
      <c r="T37" s="63">
        <v>10500000</v>
      </c>
      <c r="U37" s="63">
        <v>0</v>
      </c>
      <c r="V37" s="63">
        <v>10163018</v>
      </c>
      <c r="W37" s="63">
        <v>336982</v>
      </c>
      <c r="X37" s="63">
        <v>10163018</v>
      </c>
      <c r="Y37" s="63">
        <v>10163018</v>
      </c>
      <c r="Z37" s="63">
        <v>10163018</v>
      </c>
      <c r="AA37" s="63">
        <v>10163018</v>
      </c>
    </row>
    <row r="38" spans="1:31" ht="33.75" x14ac:dyDescent="0.25">
      <c r="A38" s="60" t="s">
        <v>158</v>
      </c>
      <c r="B38" s="61" t="s">
        <v>157</v>
      </c>
      <c r="C38" s="62" t="s">
        <v>235</v>
      </c>
      <c r="D38" s="60" t="s">
        <v>174</v>
      </c>
      <c r="E38" s="60" t="s">
        <v>150</v>
      </c>
      <c r="F38" s="60" t="s">
        <v>150</v>
      </c>
      <c r="G38" s="60" t="s">
        <v>172</v>
      </c>
      <c r="H38" s="60" t="s">
        <v>184</v>
      </c>
      <c r="I38" s="60" t="s">
        <v>183</v>
      </c>
      <c r="J38" s="60"/>
      <c r="K38" s="60"/>
      <c r="L38" s="60"/>
      <c r="M38" s="60" t="s">
        <v>149</v>
      </c>
      <c r="N38" s="60" t="s">
        <v>148</v>
      </c>
      <c r="O38" s="60" t="s">
        <v>147</v>
      </c>
      <c r="P38" s="61" t="s">
        <v>236</v>
      </c>
      <c r="Q38" s="63">
        <v>118367000</v>
      </c>
      <c r="R38" s="63">
        <v>1367000000</v>
      </c>
      <c r="S38" s="63">
        <v>643300000</v>
      </c>
      <c r="T38" s="63">
        <v>842067000</v>
      </c>
      <c r="U38" s="63">
        <v>0</v>
      </c>
      <c r="V38" s="63">
        <v>841980470.94000006</v>
      </c>
      <c r="W38" s="63">
        <v>86529.06</v>
      </c>
      <c r="X38" s="63">
        <v>841980470.94000006</v>
      </c>
      <c r="Y38" s="63">
        <v>826040359.44000006</v>
      </c>
      <c r="Z38" s="63">
        <v>826040359.44000006</v>
      </c>
      <c r="AA38" s="63">
        <v>826040359.44000006</v>
      </c>
    </row>
    <row r="39" spans="1:31" ht="33.75" x14ac:dyDescent="0.25">
      <c r="A39" s="60" t="s">
        <v>158</v>
      </c>
      <c r="B39" s="61" t="s">
        <v>157</v>
      </c>
      <c r="C39" s="62" t="s">
        <v>237</v>
      </c>
      <c r="D39" s="60" t="s">
        <v>174</v>
      </c>
      <c r="E39" s="60" t="s">
        <v>150</v>
      </c>
      <c r="F39" s="60" t="s">
        <v>150</v>
      </c>
      <c r="G39" s="60" t="s">
        <v>150</v>
      </c>
      <c r="H39" s="60" t="s">
        <v>171</v>
      </c>
      <c r="I39" s="60" t="s">
        <v>185</v>
      </c>
      <c r="J39" s="60"/>
      <c r="K39" s="60"/>
      <c r="L39" s="60"/>
      <c r="M39" s="60" t="s">
        <v>149</v>
      </c>
      <c r="N39" s="60" t="s">
        <v>148</v>
      </c>
      <c r="O39" s="60" t="s">
        <v>147</v>
      </c>
      <c r="P39" s="61" t="s">
        <v>238</v>
      </c>
      <c r="Q39" s="63">
        <v>40000000</v>
      </c>
      <c r="R39" s="63">
        <v>0</v>
      </c>
      <c r="S39" s="63">
        <v>30300000</v>
      </c>
      <c r="T39" s="63">
        <v>9700000</v>
      </c>
      <c r="U39" s="63">
        <v>0</v>
      </c>
      <c r="V39" s="63">
        <v>4866392</v>
      </c>
      <c r="W39" s="63">
        <v>4833608</v>
      </c>
      <c r="X39" s="63">
        <v>4866392</v>
      </c>
      <c r="Y39" s="63">
        <v>4866392</v>
      </c>
      <c r="Z39" s="63">
        <v>4866392</v>
      </c>
      <c r="AA39" s="63">
        <v>4866392</v>
      </c>
    </row>
    <row r="40" spans="1:31" ht="33.75" x14ac:dyDescent="0.25">
      <c r="A40" s="60" t="s">
        <v>158</v>
      </c>
      <c r="B40" s="61" t="s">
        <v>157</v>
      </c>
      <c r="C40" s="62" t="s">
        <v>239</v>
      </c>
      <c r="D40" s="60" t="s">
        <v>174</v>
      </c>
      <c r="E40" s="60" t="s">
        <v>150</v>
      </c>
      <c r="F40" s="60" t="s">
        <v>150</v>
      </c>
      <c r="G40" s="60" t="s">
        <v>150</v>
      </c>
      <c r="H40" s="60" t="s">
        <v>171</v>
      </c>
      <c r="I40" s="60" t="s">
        <v>184</v>
      </c>
      <c r="J40" s="60"/>
      <c r="K40" s="60"/>
      <c r="L40" s="60"/>
      <c r="M40" s="60" t="s">
        <v>149</v>
      </c>
      <c r="N40" s="60" t="s">
        <v>148</v>
      </c>
      <c r="O40" s="60" t="s">
        <v>147</v>
      </c>
      <c r="P40" s="61" t="s">
        <v>240</v>
      </c>
      <c r="Q40" s="63">
        <v>1571000000</v>
      </c>
      <c r="R40" s="63">
        <v>30000000</v>
      </c>
      <c r="S40" s="63">
        <v>817600000</v>
      </c>
      <c r="T40" s="63">
        <v>783400000</v>
      </c>
      <c r="U40" s="63">
        <v>0</v>
      </c>
      <c r="V40" s="63">
        <v>783202197</v>
      </c>
      <c r="W40" s="63">
        <v>197803</v>
      </c>
      <c r="X40" s="63">
        <v>783202197</v>
      </c>
      <c r="Y40" s="63">
        <v>560541147</v>
      </c>
      <c r="Z40" s="63">
        <v>560541147</v>
      </c>
      <c r="AA40" s="63">
        <v>560541147</v>
      </c>
    </row>
    <row r="41" spans="1:31" ht="33.75" x14ac:dyDescent="0.25">
      <c r="A41" s="60" t="s">
        <v>158</v>
      </c>
      <c r="B41" s="61" t="s">
        <v>157</v>
      </c>
      <c r="C41" s="62" t="s">
        <v>304</v>
      </c>
      <c r="D41" s="60" t="s">
        <v>174</v>
      </c>
      <c r="E41" s="60" t="s">
        <v>150</v>
      </c>
      <c r="F41" s="60" t="s">
        <v>150</v>
      </c>
      <c r="G41" s="60" t="s">
        <v>150</v>
      </c>
      <c r="H41" s="60" t="s">
        <v>171</v>
      </c>
      <c r="I41" s="60" t="s">
        <v>183</v>
      </c>
      <c r="J41" s="60"/>
      <c r="K41" s="60"/>
      <c r="L41" s="60"/>
      <c r="M41" s="60" t="s">
        <v>149</v>
      </c>
      <c r="N41" s="60" t="s">
        <v>148</v>
      </c>
      <c r="O41" s="60" t="s">
        <v>147</v>
      </c>
      <c r="P41" s="61" t="s">
        <v>305</v>
      </c>
      <c r="Q41" s="63">
        <v>1000000</v>
      </c>
      <c r="R41" s="63">
        <v>12000000</v>
      </c>
      <c r="S41" s="63">
        <v>8000000</v>
      </c>
      <c r="T41" s="63">
        <v>5000000</v>
      </c>
      <c r="U41" s="63">
        <v>0</v>
      </c>
      <c r="V41" s="63">
        <v>4550000</v>
      </c>
      <c r="W41" s="63">
        <v>450000</v>
      </c>
      <c r="X41" s="63">
        <v>4550000</v>
      </c>
      <c r="Y41" s="63">
        <v>4550000</v>
      </c>
      <c r="Z41" s="63">
        <v>4550000</v>
      </c>
      <c r="AA41" s="63">
        <v>4550000</v>
      </c>
    </row>
    <row r="42" spans="1:31" ht="33.75" x14ac:dyDescent="0.25">
      <c r="A42" s="60" t="s">
        <v>158</v>
      </c>
      <c r="B42" s="61" t="s">
        <v>157</v>
      </c>
      <c r="C42" s="62" t="s">
        <v>241</v>
      </c>
      <c r="D42" s="60" t="s">
        <v>174</v>
      </c>
      <c r="E42" s="60" t="s">
        <v>150</v>
      </c>
      <c r="F42" s="60" t="s">
        <v>150</v>
      </c>
      <c r="G42" s="60" t="s">
        <v>150</v>
      </c>
      <c r="H42" s="60" t="s">
        <v>171</v>
      </c>
      <c r="I42" s="60" t="s">
        <v>182</v>
      </c>
      <c r="J42" s="60"/>
      <c r="K42" s="60"/>
      <c r="L42" s="60"/>
      <c r="M42" s="60" t="s">
        <v>149</v>
      </c>
      <c r="N42" s="60" t="s">
        <v>148</v>
      </c>
      <c r="O42" s="60" t="s">
        <v>147</v>
      </c>
      <c r="P42" s="61" t="s">
        <v>242</v>
      </c>
      <c r="Q42" s="63">
        <v>27000000</v>
      </c>
      <c r="R42" s="63">
        <v>0</v>
      </c>
      <c r="S42" s="63">
        <v>600000</v>
      </c>
      <c r="T42" s="63">
        <v>26400000</v>
      </c>
      <c r="U42" s="63">
        <v>0</v>
      </c>
      <c r="V42" s="63">
        <v>26225448</v>
      </c>
      <c r="W42" s="63">
        <v>174552</v>
      </c>
      <c r="X42" s="63">
        <v>26225448</v>
      </c>
      <c r="Y42" s="63">
        <v>4976980</v>
      </c>
      <c r="Z42" s="63">
        <v>4976980</v>
      </c>
      <c r="AA42" s="63">
        <v>4976980</v>
      </c>
    </row>
    <row r="43" spans="1:31" ht="33.75" x14ac:dyDescent="0.25">
      <c r="A43" s="60" t="s">
        <v>158</v>
      </c>
      <c r="B43" s="61" t="s">
        <v>157</v>
      </c>
      <c r="C43" s="62" t="s">
        <v>243</v>
      </c>
      <c r="D43" s="60" t="s">
        <v>174</v>
      </c>
      <c r="E43" s="60" t="s">
        <v>150</v>
      </c>
      <c r="F43" s="60" t="s">
        <v>150</v>
      </c>
      <c r="G43" s="60" t="s">
        <v>150</v>
      </c>
      <c r="H43" s="60" t="s">
        <v>171</v>
      </c>
      <c r="I43" s="60" t="s">
        <v>181</v>
      </c>
      <c r="J43" s="60"/>
      <c r="K43" s="60"/>
      <c r="L43" s="60"/>
      <c r="M43" s="60" t="s">
        <v>149</v>
      </c>
      <c r="N43" s="60" t="s">
        <v>148</v>
      </c>
      <c r="O43" s="60" t="s">
        <v>147</v>
      </c>
      <c r="P43" s="61" t="s">
        <v>244</v>
      </c>
      <c r="Q43" s="63">
        <v>100000000</v>
      </c>
      <c r="R43" s="63">
        <v>0</v>
      </c>
      <c r="S43" s="63">
        <v>30000000</v>
      </c>
      <c r="T43" s="63">
        <v>70000000</v>
      </c>
      <c r="U43" s="63">
        <v>0</v>
      </c>
      <c r="V43" s="63">
        <v>66670873</v>
      </c>
      <c r="W43" s="63">
        <v>3329127</v>
      </c>
      <c r="X43" s="63">
        <v>66670873</v>
      </c>
      <c r="Y43" s="63">
        <v>66670873</v>
      </c>
      <c r="Z43" s="63">
        <v>66670873</v>
      </c>
      <c r="AA43" s="63">
        <v>66670873</v>
      </c>
    </row>
    <row r="44" spans="1:31" ht="33.75" x14ac:dyDescent="0.25">
      <c r="A44" s="60" t="s">
        <v>158</v>
      </c>
      <c r="B44" s="61" t="s">
        <v>157</v>
      </c>
      <c r="C44" s="62" t="s">
        <v>245</v>
      </c>
      <c r="D44" s="60" t="s">
        <v>174</v>
      </c>
      <c r="E44" s="60" t="s">
        <v>150</v>
      </c>
      <c r="F44" s="60" t="s">
        <v>150</v>
      </c>
      <c r="G44" s="60" t="s">
        <v>150</v>
      </c>
      <c r="H44" s="60" t="s">
        <v>183</v>
      </c>
      <c r="I44" s="60" t="s">
        <v>175</v>
      </c>
      <c r="J44" s="60"/>
      <c r="K44" s="60"/>
      <c r="L44" s="60"/>
      <c r="M44" s="60" t="s">
        <v>149</v>
      </c>
      <c r="N44" s="60" t="s">
        <v>148</v>
      </c>
      <c r="O44" s="60" t="s">
        <v>147</v>
      </c>
      <c r="P44" s="61" t="s">
        <v>246</v>
      </c>
      <c r="Q44" s="63">
        <v>13000000</v>
      </c>
      <c r="R44" s="63">
        <v>5221872</v>
      </c>
      <c r="S44" s="63">
        <v>3500000</v>
      </c>
      <c r="T44" s="63">
        <v>14721872</v>
      </c>
      <c r="U44" s="63">
        <v>0</v>
      </c>
      <c r="V44" s="63">
        <v>14499805</v>
      </c>
      <c r="W44" s="63">
        <v>222067</v>
      </c>
      <c r="X44" s="63">
        <v>14499805</v>
      </c>
      <c r="Y44" s="63">
        <v>14380054.99</v>
      </c>
      <c r="Z44" s="63">
        <v>14380054.99</v>
      </c>
      <c r="AA44" s="63">
        <v>14380054.99</v>
      </c>
    </row>
    <row r="45" spans="1:31" ht="33.75" x14ac:dyDescent="0.25">
      <c r="A45" s="60" t="s">
        <v>158</v>
      </c>
      <c r="B45" s="61" t="s">
        <v>157</v>
      </c>
      <c r="C45" s="62" t="s">
        <v>247</v>
      </c>
      <c r="D45" s="60" t="s">
        <v>174</v>
      </c>
      <c r="E45" s="60" t="s">
        <v>150</v>
      </c>
      <c r="F45" s="60" t="s">
        <v>150</v>
      </c>
      <c r="G45" s="60" t="s">
        <v>150</v>
      </c>
      <c r="H45" s="60" t="s">
        <v>183</v>
      </c>
      <c r="I45" s="60" t="s">
        <v>176</v>
      </c>
      <c r="J45" s="60"/>
      <c r="K45" s="60"/>
      <c r="L45" s="60"/>
      <c r="M45" s="60" t="s">
        <v>149</v>
      </c>
      <c r="N45" s="60" t="s">
        <v>148</v>
      </c>
      <c r="O45" s="60" t="s">
        <v>147</v>
      </c>
      <c r="P45" s="61" t="s">
        <v>248</v>
      </c>
      <c r="Q45" s="63">
        <v>4641000000</v>
      </c>
      <c r="R45" s="63">
        <v>0</v>
      </c>
      <c r="S45" s="63">
        <v>904009592</v>
      </c>
      <c r="T45" s="63">
        <v>3736990408</v>
      </c>
      <c r="U45" s="63">
        <v>0</v>
      </c>
      <c r="V45" s="63">
        <v>3735996931</v>
      </c>
      <c r="W45" s="63">
        <v>993477</v>
      </c>
      <c r="X45" s="63">
        <v>3735996931</v>
      </c>
      <c r="Y45" s="63">
        <v>3733048137</v>
      </c>
      <c r="Z45" s="63">
        <v>3733048137</v>
      </c>
      <c r="AA45" s="63">
        <v>3733048137</v>
      </c>
    </row>
    <row r="46" spans="1:31" ht="33.75" x14ac:dyDescent="0.25">
      <c r="A46" s="60" t="s">
        <v>158</v>
      </c>
      <c r="B46" s="61" t="s">
        <v>157</v>
      </c>
      <c r="C46" s="62" t="s">
        <v>249</v>
      </c>
      <c r="D46" s="60" t="s">
        <v>174</v>
      </c>
      <c r="E46" s="60" t="s">
        <v>150</v>
      </c>
      <c r="F46" s="60" t="s">
        <v>150</v>
      </c>
      <c r="G46" s="60" t="s">
        <v>150</v>
      </c>
      <c r="H46" s="60" t="s">
        <v>182</v>
      </c>
      <c r="I46" s="60" t="s">
        <v>176</v>
      </c>
      <c r="J46" s="60"/>
      <c r="K46" s="60"/>
      <c r="L46" s="60"/>
      <c r="M46" s="60" t="s">
        <v>149</v>
      </c>
      <c r="N46" s="60" t="s">
        <v>148</v>
      </c>
      <c r="O46" s="60" t="s">
        <v>147</v>
      </c>
      <c r="P46" s="61" t="s">
        <v>250</v>
      </c>
      <c r="Q46" s="63">
        <v>800000000</v>
      </c>
      <c r="R46" s="63">
        <v>209553720</v>
      </c>
      <c r="S46" s="63">
        <v>119500000</v>
      </c>
      <c r="T46" s="63">
        <v>890053720</v>
      </c>
      <c r="U46" s="63">
        <v>0</v>
      </c>
      <c r="V46" s="63">
        <v>889817103</v>
      </c>
      <c r="W46" s="63">
        <v>236617</v>
      </c>
      <c r="X46" s="63">
        <v>889817103</v>
      </c>
      <c r="Y46" s="63">
        <v>884538003</v>
      </c>
      <c r="Z46" s="63">
        <v>884538003</v>
      </c>
      <c r="AA46" s="63">
        <v>884538003</v>
      </c>
    </row>
    <row r="47" spans="1:31" ht="33.75" x14ac:dyDescent="0.25">
      <c r="A47" s="60" t="s">
        <v>158</v>
      </c>
      <c r="B47" s="61" t="s">
        <v>157</v>
      </c>
      <c r="C47" s="62" t="s">
        <v>251</v>
      </c>
      <c r="D47" s="60" t="s">
        <v>174</v>
      </c>
      <c r="E47" s="60" t="s">
        <v>150</v>
      </c>
      <c r="F47" s="60" t="s">
        <v>150</v>
      </c>
      <c r="G47" s="60" t="s">
        <v>150</v>
      </c>
      <c r="H47" s="60" t="s">
        <v>182</v>
      </c>
      <c r="I47" s="60" t="s">
        <v>185</v>
      </c>
      <c r="J47" s="60"/>
      <c r="K47" s="60"/>
      <c r="L47" s="60"/>
      <c r="M47" s="60" t="s">
        <v>149</v>
      </c>
      <c r="N47" s="60" t="s">
        <v>148</v>
      </c>
      <c r="O47" s="60" t="s">
        <v>147</v>
      </c>
      <c r="P47" s="61" t="s">
        <v>252</v>
      </c>
      <c r="Q47" s="63">
        <v>337000000</v>
      </c>
      <c r="R47" s="63">
        <v>322234000</v>
      </c>
      <c r="S47" s="63">
        <v>63500000</v>
      </c>
      <c r="T47" s="63">
        <v>595734000</v>
      </c>
      <c r="U47" s="63">
        <v>0</v>
      </c>
      <c r="V47" s="63">
        <v>595624230</v>
      </c>
      <c r="W47" s="63">
        <v>109770</v>
      </c>
      <c r="X47" s="63">
        <v>595624230</v>
      </c>
      <c r="Y47" s="63">
        <v>566622924.60000002</v>
      </c>
      <c r="Z47" s="63">
        <v>566622924.60000002</v>
      </c>
      <c r="AA47" s="63">
        <v>566622924.60000002</v>
      </c>
      <c r="AE47" s="28">
        <v>58298333</v>
      </c>
    </row>
    <row r="48" spans="1:31" ht="45" x14ac:dyDescent="0.25">
      <c r="A48" s="60" t="s">
        <v>158</v>
      </c>
      <c r="B48" s="61" t="s">
        <v>157</v>
      </c>
      <c r="C48" s="62" t="s">
        <v>253</v>
      </c>
      <c r="D48" s="60" t="s">
        <v>174</v>
      </c>
      <c r="E48" s="60" t="s">
        <v>150</v>
      </c>
      <c r="F48" s="60" t="s">
        <v>150</v>
      </c>
      <c r="G48" s="60" t="s">
        <v>150</v>
      </c>
      <c r="H48" s="60" t="s">
        <v>182</v>
      </c>
      <c r="I48" s="60" t="s">
        <v>184</v>
      </c>
      <c r="J48" s="60"/>
      <c r="K48" s="60"/>
      <c r="L48" s="60"/>
      <c r="M48" s="60" t="s">
        <v>149</v>
      </c>
      <c r="N48" s="60" t="s">
        <v>148</v>
      </c>
      <c r="O48" s="60" t="s">
        <v>147</v>
      </c>
      <c r="P48" s="61" t="s">
        <v>254</v>
      </c>
      <c r="Q48" s="63">
        <v>119000000</v>
      </c>
      <c r="R48" s="63">
        <v>50000000</v>
      </c>
      <c r="S48" s="63">
        <v>68700000</v>
      </c>
      <c r="T48" s="63">
        <v>100300000</v>
      </c>
      <c r="U48" s="63">
        <v>0</v>
      </c>
      <c r="V48" s="63">
        <v>99562176.569999993</v>
      </c>
      <c r="W48" s="63">
        <v>737823.43</v>
      </c>
      <c r="X48" s="63">
        <v>99562176.569999993</v>
      </c>
      <c r="Y48" s="63">
        <v>99562176.569999993</v>
      </c>
      <c r="Z48" s="63">
        <v>99562176.569999993</v>
      </c>
      <c r="AA48" s="63">
        <v>99562176.569999993</v>
      </c>
      <c r="AE48" s="28">
        <v>13256238</v>
      </c>
    </row>
    <row r="49" spans="1:31" ht="33.75" x14ac:dyDescent="0.25">
      <c r="A49" s="60" t="s">
        <v>158</v>
      </c>
      <c r="B49" s="61" t="s">
        <v>157</v>
      </c>
      <c r="C49" s="62" t="s">
        <v>255</v>
      </c>
      <c r="D49" s="60" t="s">
        <v>174</v>
      </c>
      <c r="E49" s="60" t="s">
        <v>150</v>
      </c>
      <c r="F49" s="60" t="s">
        <v>150</v>
      </c>
      <c r="G49" s="60" t="s">
        <v>150</v>
      </c>
      <c r="H49" s="60" t="s">
        <v>182</v>
      </c>
      <c r="I49" s="60" t="s">
        <v>187</v>
      </c>
      <c r="J49" s="60"/>
      <c r="K49" s="60"/>
      <c r="L49" s="60"/>
      <c r="M49" s="60" t="s">
        <v>149</v>
      </c>
      <c r="N49" s="60" t="s">
        <v>148</v>
      </c>
      <c r="O49" s="60" t="s">
        <v>147</v>
      </c>
      <c r="P49" s="61" t="s">
        <v>256</v>
      </c>
      <c r="Q49" s="63">
        <v>682000000</v>
      </c>
      <c r="R49" s="63">
        <v>123000000</v>
      </c>
      <c r="S49" s="63">
        <v>240600000</v>
      </c>
      <c r="T49" s="63">
        <v>564400000</v>
      </c>
      <c r="U49" s="63">
        <v>0</v>
      </c>
      <c r="V49" s="63">
        <v>564250150.62</v>
      </c>
      <c r="W49" s="63">
        <v>149849.38</v>
      </c>
      <c r="X49" s="63">
        <v>564250150.62</v>
      </c>
      <c r="Y49" s="63">
        <v>527680289.48000002</v>
      </c>
      <c r="Z49" s="63">
        <v>527680289.48000002</v>
      </c>
      <c r="AA49" s="63">
        <v>527680289.48000002</v>
      </c>
      <c r="AE49" s="28">
        <v>117328776</v>
      </c>
    </row>
    <row r="50" spans="1:31" ht="45" x14ac:dyDescent="0.25">
      <c r="A50" s="60" t="s">
        <v>158</v>
      </c>
      <c r="B50" s="61" t="s">
        <v>157</v>
      </c>
      <c r="C50" s="62" t="s">
        <v>257</v>
      </c>
      <c r="D50" s="60" t="s">
        <v>174</v>
      </c>
      <c r="E50" s="60" t="s">
        <v>150</v>
      </c>
      <c r="F50" s="60" t="s">
        <v>150</v>
      </c>
      <c r="G50" s="60" t="s">
        <v>150</v>
      </c>
      <c r="H50" s="60" t="s">
        <v>182</v>
      </c>
      <c r="I50" s="60" t="s">
        <v>183</v>
      </c>
      <c r="J50" s="60"/>
      <c r="K50" s="60"/>
      <c r="L50" s="60"/>
      <c r="M50" s="60" t="s">
        <v>149</v>
      </c>
      <c r="N50" s="60" t="s">
        <v>148</v>
      </c>
      <c r="O50" s="60" t="s">
        <v>147</v>
      </c>
      <c r="P50" s="61" t="s">
        <v>258</v>
      </c>
      <c r="Q50" s="63">
        <v>350000000</v>
      </c>
      <c r="R50" s="63">
        <v>375000000</v>
      </c>
      <c r="S50" s="63">
        <v>98900000</v>
      </c>
      <c r="T50" s="63">
        <v>626100000</v>
      </c>
      <c r="U50" s="63">
        <v>0</v>
      </c>
      <c r="V50" s="63">
        <v>626034819.70000005</v>
      </c>
      <c r="W50" s="63">
        <v>65180.3</v>
      </c>
      <c r="X50" s="63">
        <v>626034819.70000005</v>
      </c>
      <c r="Y50" s="63">
        <v>590257881.79999995</v>
      </c>
      <c r="Z50" s="63">
        <v>590257881.79999995</v>
      </c>
      <c r="AA50" s="63">
        <v>590257881.79999995</v>
      </c>
      <c r="AE50" s="28">
        <v>160000000</v>
      </c>
    </row>
    <row r="51" spans="1:31" ht="56.25" x14ac:dyDescent="0.25">
      <c r="A51" s="60" t="s">
        <v>158</v>
      </c>
      <c r="B51" s="61" t="s">
        <v>157</v>
      </c>
      <c r="C51" s="62" t="s">
        <v>259</v>
      </c>
      <c r="D51" s="60" t="s">
        <v>174</v>
      </c>
      <c r="E51" s="60" t="s">
        <v>150</v>
      </c>
      <c r="F51" s="60" t="s">
        <v>150</v>
      </c>
      <c r="G51" s="60" t="s">
        <v>150</v>
      </c>
      <c r="H51" s="60" t="s">
        <v>182</v>
      </c>
      <c r="I51" s="60" t="s">
        <v>181</v>
      </c>
      <c r="J51" s="60"/>
      <c r="K51" s="60"/>
      <c r="L51" s="60"/>
      <c r="M51" s="60" t="s">
        <v>149</v>
      </c>
      <c r="N51" s="60" t="s">
        <v>148</v>
      </c>
      <c r="O51" s="60" t="s">
        <v>147</v>
      </c>
      <c r="P51" s="61" t="s">
        <v>260</v>
      </c>
      <c r="Q51" s="63">
        <v>15000000</v>
      </c>
      <c r="R51" s="63">
        <v>9000000</v>
      </c>
      <c r="S51" s="63">
        <v>1200000</v>
      </c>
      <c r="T51" s="63">
        <v>22800000</v>
      </c>
      <c r="U51" s="63">
        <v>0</v>
      </c>
      <c r="V51" s="63">
        <v>22500000</v>
      </c>
      <c r="W51" s="63">
        <v>300000</v>
      </c>
      <c r="X51" s="63">
        <v>22500000</v>
      </c>
      <c r="Y51" s="63">
        <v>21724600</v>
      </c>
      <c r="Z51" s="63">
        <v>21724600</v>
      </c>
      <c r="AA51" s="63">
        <v>21724600</v>
      </c>
      <c r="AE51" s="28">
        <v>220000000</v>
      </c>
    </row>
    <row r="52" spans="1:31" ht="33.75" x14ac:dyDescent="0.25">
      <c r="A52" s="60" t="s">
        <v>158</v>
      </c>
      <c r="B52" s="61" t="s">
        <v>157</v>
      </c>
      <c r="C52" s="62" t="s">
        <v>261</v>
      </c>
      <c r="D52" s="60" t="s">
        <v>174</v>
      </c>
      <c r="E52" s="60" t="s">
        <v>150</v>
      </c>
      <c r="F52" s="60" t="s">
        <v>150</v>
      </c>
      <c r="G52" s="60" t="s">
        <v>150</v>
      </c>
      <c r="H52" s="60" t="s">
        <v>181</v>
      </c>
      <c r="I52" s="60" t="s">
        <v>176</v>
      </c>
      <c r="J52" s="60"/>
      <c r="K52" s="60"/>
      <c r="L52" s="60"/>
      <c r="M52" s="60" t="s">
        <v>149</v>
      </c>
      <c r="N52" s="60" t="s">
        <v>148</v>
      </c>
      <c r="O52" s="60" t="s">
        <v>147</v>
      </c>
      <c r="P52" s="61" t="s">
        <v>262</v>
      </c>
      <c r="Q52" s="63">
        <v>0</v>
      </c>
      <c r="R52" s="63">
        <v>680000000</v>
      </c>
      <c r="S52" s="63">
        <v>0</v>
      </c>
      <c r="T52" s="63">
        <v>680000000</v>
      </c>
      <c r="U52" s="63">
        <v>0</v>
      </c>
      <c r="V52" s="63">
        <v>680000000</v>
      </c>
      <c r="W52" s="63">
        <v>0</v>
      </c>
      <c r="X52" s="63">
        <v>680000000</v>
      </c>
      <c r="Y52" s="63">
        <v>469000000</v>
      </c>
      <c r="Z52" s="63">
        <v>469000000</v>
      </c>
      <c r="AA52" s="63">
        <v>469000000</v>
      </c>
    </row>
    <row r="53" spans="1:31" ht="33.75" x14ac:dyDescent="0.25">
      <c r="A53" s="60" t="s">
        <v>158</v>
      </c>
      <c r="B53" s="61" t="s">
        <v>157</v>
      </c>
      <c r="C53" s="62" t="s">
        <v>263</v>
      </c>
      <c r="D53" s="60" t="s">
        <v>174</v>
      </c>
      <c r="E53" s="60" t="s">
        <v>150</v>
      </c>
      <c r="F53" s="60" t="s">
        <v>150</v>
      </c>
      <c r="G53" s="60" t="s">
        <v>150</v>
      </c>
      <c r="H53" s="60" t="s">
        <v>181</v>
      </c>
      <c r="I53" s="60" t="s">
        <v>185</v>
      </c>
      <c r="J53" s="60"/>
      <c r="K53" s="60"/>
      <c r="L53" s="60"/>
      <c r="M53" s="60" t="s">
        <v>149</v>
      </c>
      <c r="N53" s="60" t="s">
        <v>148</v>
      </c>
      <c r="O53" s="60" t="s">
        <v>147</v>
      </c>
      <c r="P53" s="61" t="s">
        <v>264</v>
      </c>
      <c r="Q53" s="63">
        <v>114000000</v>
      </c>
      <c r="R53" s="63">
        <v>0</v>
      </c>
      <c r="S53" s="63">
        <v>48714400</v>
      </c>
      <c r="T53" s="63">
        <v>65285600</v>
      </c>
      <c r="U53" s="63">
        <v>0</v>
      </c>
      <c r="V53" s="63">
        <v>65198435</v>
      </c>
      <c r="W53" s="63">
        <v>87165</v>
      </c>
      <c r="X53" s="63">
        <v>65198435</v>
      </c>
      <c r="Y53" s="63">
        <v>56011000</v>
      </c>
      <c r="Z53" s="63">
        <v>56011000</v>
      </c>
      <c r="AA53" s="63">
        <v>56011000</v>
      </c>
    </row>
    <row r="54" spans="1:31" ht="56.25" x14ac:dyDescent="0.25">
      <c r="A54" s="60" t="s">
        <v>158</v>
      </c>
      <c r="B54" s="61" t="s">
        <v>157</v>
      </c>
      <c r="C54" s="62" t="s">
        <v>265</v>
      </c>
      <c r="D54" s="60" t="s">
        <v>174</v>
      </c>
      <c r="E54" s="60" t="s">
        <v>150</v>
      </c>
      <c r="F54" s="60" t="s">
        <v>150</v>
      </c>
      <c r="G54" s="60" t="s">
        <v>150</v>
      </c>
      <c r="H54" s="60" t="s">
        <v>181</v>
      </c>
      <c r="I54" s="60" t="s">
        <v>184</v>
      </c>
      <c r="J54" s="60"/>
      <c r="K54" s="60"/>
      <c r="L54" s="60"/>
      <c r="M54" s="60" t="s">
        <v>149</v>
      </c>
      <c r="N54" s="60" t="s">
        <v>148</v>
      </c>
      <c r="O54" s="60" t="s">
        <v>147</v>
      </c>
      <c r="P54" s="61" t="s">
        <v>266</v>
      </c>
      <c r="Q54" s="63">
        <v>20000000</v>
      </c>
      <c r="R54" s="63">
        <v>0</v>
      </c>
      <c r="S54" s="63">
        <v>16500000</v>
      </c>
      <c r="T54" s="63">
        <v>3500000</v>
      </c>
      <c r="U54" s="63">
        <v>0</v>
      </c>
      <c r="V54" s="63">
        <v>3177207</v>
      </c>
      <c r="W54" s="63">
        <v>322793</v>
      </c>
      <c r="X54" s="63">
        <v>3177207</v>
      </c>
      <c r="Y54" s="63">
        <v>3177207</v>
      </c>
      <c r="Z54" s="63">
        <v>3177207</v>
      </c>
      <c r="AA54" s="63">
        <v>3177207</v>
      </c>
    </row>
    <row r="55" spans="1:31" ht="33.75" x14ac:dyDescent="0.25">
      <c r="A55" s="60" t="s">
        <v>158</v>
      </c>
      <c r="B55" s="61" t="s">
        <v>157</v>
      </c>
      <c r="C55" s="62" t="s">
        <v>267</v>
      </c>
      <c r="D55" s="60" t="s">
        <v>174</v>
      </c>
      <c r="E55" s="60" t="s">
        <v>150</v>
      </c>
      <c r="F55" s="60" t="s">
        <v>150</v>
      </c>
      <c r="G55" s="60" t="s">
        <v>150</v>
      </c>
      <c r="H55" s="60" t="s">
        <v>181</v>
      </c>
      <c r="I55" s="60" t="s">
        <v>171</v>
      </c>
      <c r="J55" s="60"/>
      <c r="K55" s="60"/>
      <c r="L55" s="60"/>
      <c r="M55" s="60" t="s">
        <v>149</v>
      </c>
      <c r="N55" s="60" t="s">
        <v>148</v>
      </c>
      <c r="O55" s="60" t="s">
        <v>147</v>
      </c>
      <c r="P55" s="61" t="s">
        <v>268</v>
      </c>
      <c r="Q55" s="63">
        <v>83000000</v>
      </c>
      <c r="R55" s="63">
        <v>504000000</v>
      </c>
      <c r="S55" s="63">
        <v>600000</v>
      </c>
      <c r="T55" s="63">
        <v>586400000</v>
      </c>
      <c r="U55" s="63">
        <v>0</v>
      </c>
      <c r="V55" s="63">
        <v>586400000</v>
      </c>
      <c r="W55" s="63">
        <v>0</v>
      </c>
      <c r="X55" s="63">
        <v>586400000</v>
      </c>
      <c r="Y55" s="63">
        <v>586397998</v>
      </c>
      <c r="Z55" s="63">
        <v>586397998</v>
      </c>
      <c r="AA55" s="63">
        <v>586397998</v>
      </c>
    </row>
    <row r="56" spans="1:31" ht="33" customHeight="1" x14ac:dyDescent="0.25">
      <c r="A56" s="60" t="s">
        <v>158</v>
      </c>
      <c r="B56" s="61" t="s">
        <v>157</v>
      </c>
      <c r="C56" s="62" t="s">
        <v>306</v>
      </c>
      <c r="D56" s="60" t="s">
        <v>174</v>
      </c>
      <c r="E56" s="60" t="s">
        <v>150</v>
      </c>
      <c r="F56" s="60" t="s">
        <v>150</v>
      </c>
      <c r="G56" s="60" t="s">
        <v>150</v>
      </c>
      <c r="H56" s="60" t="s">
        <v>181</v>
      </c>
      <c r="I56" s="60" t="s">
        <v>183</v>
      </c>
      <c r="J56" s="60"/>
      <c r="K56" s="60"/>
      <c r="L56" s="60"/>
      <c r="M56" s="60" t="s">
        <v>149</v>
      </c>
      <c r="N56" s="60" t="s">
        <v>148</v>
      </c>
      <c r="O56" s="60" t="s">
        <v>147</v>
      </c>
      <c r="P56" s="61" t="s">
        <v>307</v>
      </c>
      <c r="Q56" s="63">
        <v>504000000</v>
      </c>
      <c r="R56" s="63">
        <v>0</v>
      </c>
      <c r="S56" s="63">
        <v>504000000</v>
      </c>
      <c r="T56" s="63">
        <v>0</v>
      </c>
      <c r="U56" s="63">
        <v>0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</row>
    <row r="57" spans="1:31" ht="33.75" x14ac:dyDescent="0.25">
      <c r="A57" s="60" t="s">
        <v>158</v>
      </c>
      <c r="B57" s="61" t="s">
        <v>157</v>
      </c>
      <c r="C57" s="62" t="s">
        <v>100</v>
      </c>
      <c r="D57" s="60" t="s">
        <v>174</v>
      </c>
      <c r="E57" s="60" t="s">
        <v>150</v>
      </c>
      <c r="F57" s="60" t="s">
        <v>150</v>
      </c>
      <c r="G57" s="60" t="s">
        <v>150</v>
      </c>
      <c r="H57" s="60" t="s">
        <v>180</v>
      </c>
      <c r="I57" s="60"/>
      <c r="J57" s="60"/>
      <c r="K57" s="60"/>
      <c r="L57" s="60"/>
      <c r="M57" s="60" t="s">
        <v>149</v>
      </c>
      <c r="N57" s="60" t="s">
        <v>148</v>
      </c>
      <c r="O57" s="60" t="s">
        <v>147</v>
      </c>
      <c r="P57" s="61" t="s">
        <v>101</v>
      </c>
      <c r="Q57" s="63">
        <v>500000000</v>
      </c>
      <c r="R57" s="63">
        <v>20000000</v>
      </c>
      <c r="S57" s="63">
        <v>161889215</v>
      </c>
      <c r="T57" s="63">
        <v>358110785</v>
      </c>
      <c r="U57" s="63">
        <v>0</v>
      </c>
      <c r="V57" s="63">
        <v>339783469</v>
      </c>
      <c r="W57" s="63">
        <v>18327316</v>
      </c>
      <c r="X57" s="63">
        <v>339783469</v>
      </c>
      <c r="Y57" s="63">
        <v>339783469</v>
      </c>
      <c r="Z57" s="63">
        <v>339783469</v>
      </c>
      <c r="AA57" s="63">
        <v>339783469</v>
      </c>
      <c r="AE57" s="28">
        <v>78200000</v>
      </c>
    </row>
    <row r="58" spans="1:31" ht="33.75" x14ac:dyDescent="0.25">
      <c r="A58" s="60" t="s">
        <v>158</v>
      </c>
      <c r="B58" s="61" t="s">
        <v>157</v>
      </c>
      <c r="C58" s="62" t="s">
        <v>118</v>
      </c>
      <c r="D58" s="60" t="s">
        <v>174</v>
      </c>
      <c r="E58" s="60" t="s">
        <v>179</v>
      </c>
      <c r="F58" s="60" t="s">
        <v>178</v>
      </c>
      <c r="G58" s="60" t="s">
        <v>150</v>
      </c>
      <c r="H58" s="60" t="s">
        <v>177</v>
      </c>
      <c r="I58" s="60" t="s">
        <v>175</v>
      </c>
      <c r="J58" s="60"/>
      <c r="K58" s="60"/>
      <c r="L58" s="60"/>
      <c r="M58" s="60" t="s">
        <v>149</v>
      </c>
      <c r="N58" s="60" t="s">
        <v>148</v>
      </c>
      <c r="O58" s="60" t="s">
        <v>147</v>
      </c>
      <c r="P58" s="61" t="s">
        <v>120</v>
      </c>
      <c r="Q58" s="63">
        <v>78000000</v>
      </c>
      <c r="R58" s="63">
        <v>0</v>
      </c>
      <c r="S58" s="63">
        <v>18000000</v>
      </c>
      <c r="T58" s="63">
        <v>60000000</v>
      </c>
      <c r="U58" s="63">
        <v>0</v>
      </c>
      <c r="V58" s="63">
        <v>57767522</v>
      </c>
      <c r="W58" s="63">
        <v>2232478</v>
      </c>
      <c r="X58" s="63">
        <v>57767522</v>
      </c>
      <c r="Y58" s="63">
        <v>57767522</v>
      </c>
      <c r="Z58" s="63">
        <v>57767522</v>
      </c>
      <c r="AA58" s="63">
        <v>57767522</v>
      </c>
    </row>
    <row r="59" spans="1:31" ht="33.75" x14ac:dyDescent="0.25">
      <c r="A59" s="60" t="s">
        <v>158</v>
      </c>
      <c r="B59" s="61" t="s">
        <v>157</v>
      </c>
      <c r="C59" s="62" t="s">
        <v>119</v>
      </c>
      <c r="D59" s="60" t="s">
        <v>174</v>
      </c>
      <c r="E59" s="60" t="s">
        <v>179</v>
      </c>
      <c r="F59" s="60" t="s">
        <v>178</v>
      </c>
      <c r="G59" s="60" t="s">
        <v>150</v>
      </c>
      <c r="H59" s="60" t="s">
        <v>177</v>
      </c>
      <c r="I59" s="60" t="s">
        <v>176</v>
      </c>
      <c r="J59" s="60"/>
      <c r="K59" s="60"/>
      <c r="L59" s="60"/>
      <c r="M59" s="60" t="s">
        <v>149</v>
      </c>
      <c r="N59" s="60" t="s">
        <v>148</v>
      </c>
      <c r="O59" s="60" t="s">
        <v>147</v>
      </c>
      <c r="P59" s="61" t="s">
        <v>121</v>
      </c>
      <c r="Q59" s="63">
        <v>30000000</v>
      </c>
      <c r="R59" s="63">
        <v>0</v>
      </c>
      <c r="S59" s="63">
        <v>13000000</v>
      </c>
      <c r="T59" s="63">
        <v>17000000</v>
      </c>
      <c r="U59" s="63">
        <v>0</v>
      </c>
      <c r="V59" s="63">
        <v>498285</v>
      </c>
      <c r="W59" s="63">
        <v>16501715</v>
      </c>
      <c r="X59" s="63">
        <v>498285</v>
      </c>
      <c r="Y59" s="63">
        <v>498285</v>
      </c>
      <c r="Z59" s="63">
        <v>498285</v>
      </c>
      <c r="AA59" s="63">
        <v>498285</v>
      </c>
    </row>
    <row r="60" spans="1:31" ht="33.75" x14ac:dyDescent="0.25">
      <c r="A60" s="60" t="s">
        <v>158</v>
      </c>
      <c r="B60" s="61" t="s">
        <v>157</v>
      </c>
      <c r="C60" s="62" t="s">
        <v>110</v>
      </c>
      <c r="D60" s="60" t="s">
        <v>174</v>
      </c>
      <c r="E60" s="60" t="s">
        <v>173</v>
      </c>
      <c r="F60" s="60" t="s">
        <v>172</v>
      </c>
      <c r="G60" s="60" t="s">
        <v>150</v>
      </c>
      <c r="H60" s="60" t="s">
        <v>175</v>
      </c>
      <c r="I60" s="60"/>
      <c r="J60" s="60"/>
      <c r="K60" s="60"/>
      <c r="L60" s="60"/>
      <c r="M60" s="60" t="s">
        <v>149</v>
      </c>
      <c r="N60" s="60" t="s">
        <v>148</v>
      </c>
      <c r="O60" s="60" t="s">
        <v>147</v>
      </c>
      <c r="P60" s="61" t="s">
        <v>112</v>
      </c>
      <c r="Q60" s="63">
        <v>15000000</v>
      </c>
      <c r="R60" s="63">
        <v>7661000</v>
      </c>
      <c r="S60" s="63">
        <v>3027000</v>
      </c>
      <c r="T60" s="63">
        <v>19634000</v>
      </c>
      <c r="U60" s="63">
        <v>0</v>
      </c>
      <c r="V60" s="63">
        <v>11973000</v>
      </c>
      <c r="W60" s="63">
        <v>7661000</v>
      </c>
      <c r="X60" s="63">
        <v>11973000</v>
      </c>
      <c r="Y60" s="63">
        <v>11973000</v>
      </c>
      <c r="Z60" s="63">
        <v>11973000</v>
      </c>
      <c r="AA60" s="63">
        <v>11973000</v>
      </c>
    </row>
    <row r="61" spans="1:31" ht="33.75" x14ac:dyDescent="0.25">
      <c r="A61" s="60" t="s">
        <v>158</v>
      </c>
      <c r="B61" s="61" t="s">
        <v>157</v>
      </c>
      <c r="C61" s="62" t="s">
        <v>111</v>
      </c>
      <c r="D61" s="60" t="s">
        <v>174</v>
      </c>
      <c r="E61" s="60" t="s">
        <v>173</v>
      </c>
      <c r="F61" s="60" t="s">
        <v>172</v>
      </c>
      <c r="G61" s="60" t="s">
        <v>150</v>
      </c>
      <c r="H61" s="60" t="s">
        <v>171</v>
      </c>
      <c r="I61" s="60"/>
      <c r="J61" s="60"/>
      <c r="K61" s="60"/>
      <c r="L61" s="60"/>
      <c r="M61" s="60" t="s">
        <v>149</v>
      </c>
      <c r="N61" s="60" t="s">
        <v>148</v>
      </c>
      <c r="O61" s="60" t="s">
        <v>147</v>
      </c>
      <c r="P61" s="61" t="s">
        <v>113</v>
      </c>
      <c r="Q61" s="63">
        <v>5000000</v>
      </c>
      <c r="R61" s="63">
        <v>0</v>
      </c>
      <c r="S61" s="63">
        <v>4634000</v>
      </c>
      <c r="T61" s="63">
        <v>366000</v>
      </c>
      <c r="U61" s="63">
        <v>0</v>
      </c>
      <c r="V61" s="63">
        <v>366000</v>
      </c>
      <c r="W61" s="63">
        <v>0</v>
      </c>
      <c r="X61" s="63">
        <v>366000</v>
      </c>
      <c r="Y61" s="63">
        <v>366000</v>
      </c>
      <c r="Z61" s="63">
        <v>366000</v>
      </c>
      <c r="AA61" s="63">
        <v>366000</v>
      </c>
    </row>
    <row r="62" spans="1:31" ht="58.5" customHeight="1" x14ac:dyDescent="0.25">
      <c r="A62" s="60" t="s">
        <v>158</v>
      </c>
      <c r="B62" s="61" t="s">
        <v>157</v>
      </c>
      <c r="C62" s="62" t="s">
        <v>308</v>
      </c>
      <c r="D62" s="60" t="s">
        <v>156</v>
      </c>
      <c r="E62" s="60" t="s">
        <v>170</v>
      </c>
      <c r="F62" s="60" t="s">
        <v>154</v>
      </c>
      <c r="G62" s="60" t="s">
        <v>169</v>
      </c>
      <c r="H62" s="60" t="s">
        <v>152</v>
      </c>
      <c r="I62" s="60" t="s">
        <v>309</v>
      </c>
      <c r="J62" s="60" t="s">
        <v>150</v>
      </c>
      <c r="K62" s="60"/>
      <c r="L62" s="60"/>
      <c r="M62" s="60" t="s">
        <v>149</v>
      </c>
      <c r="N62" s="60" t="s">
        <v>148</v>
      </c>
      <c r="O62" s="60" t="s">
        <v>147</v>
      </c>
      <c r="P62" s="61" t="s">
        <v>310</v>
      </c>
      <c r="Q62" s="63">
        <v>530450000</v>
      </c>
      <c r="R62" s="63">
        <v>15000000</v>
      </c>
      <c r="S62" s="63">
        <v>15000000</v>
      </c>
      <c r="T62" s="63">
        <v>530450000</v>
      </c>
      <c r="U62" s="63">
        <v>0</v>
      </c>
      <c r="V62" s="63">
        <v>515180720</v>
      </c>
      <c r="W62" s="63">
        <v>15269280</v>
      </c>
      <c r="X62" s="63">
        <v>515180720</v>
      </c>
      <c r="Y62" s="63">
        <v>507453008.68000001</v>
      </c>
      <c r="Z62" s="63">
        <v>507453008.68000001</v>
      </c>
      <c r="AA62" s="63">
        <v>507453008.68000001</v>
      </c>
    </row>
    <row r="63" spans="1:31" ht="90" x14ac:dyDescent="0.25">
      <c r="A63" s="60" t="s">
        <v>158</v>
      </c>
      <c r="B63" s="61" t="s">
        <v>157</v>
      </c>
      <c r="C63" s="62" t="s">
        <v>130</v>
      </c>
      <c r="D63" s="60" t="s">
        <v>156</v>
      </c>
      <c r="E63" s="60" t="s">
        <v>155</v>
      </c>
      <c r="F63" s="60" t="s">
        <v>154</v>
      </c>
      <c r="G63" s="60" t="s">
        <v>167</v>
      </c>
      <c r="H63" s="60" t="s">
        <v>152</v>
      </c>
      <c r="I63" s="60" t="s">
        <v>168</v>
      </c>
      <c r="J63" s="60" t="s">
        <v>150</v>
      </c>
      <c r="K63" s="60"/>
      <c r="L63" s="60"/>
      <c r="M63" s="60" t="s">
        <v>149</v>
      </c>
      <c r="N63" s="60" t="s">
        <v>148</v>
      </c>
      <c r="O63" s="60" t="s">
        <v>147</v>
      </c>
      <c r="P63" s="61" t="s">
        <v>207</v>
      </c>
      <c r="Q63" s="63">
        <v>232000000</v>
      </c>
      <c r="R63" s="63">
        <v>15000000</v>
      </c>
      <c r="S63" s="63">
        <v>15000000</v>
      </c>
      <c r="T63" s="63">
        <v>232000000</v>
      </c>
      <c r="U63" s="63">
        <v>0</v>
      </c>
      <c r="V63" s="63">
        <v>216653388.43000001</v>
      </c>
      <c r="W63" s="63">
        <v>15346611.57</v>
      </c>
      <c r="X63" s="63">
        <v>216653388.43000001</v>
      </c>
      <c r="Y63" s="63">
        <v>216653332</v>
      </c>
      <c r="Z63" s="63">
        <v>216653332</v>
      </c>
      <c r="AA63" s="63">
        <v>216653332</v>
      </c>
    </row>
    <row r="64" spans="1:31" ht="112.5" x14ac:dyDescent="0.25">
      <c r="A64" s="60" t="s">
        <v>158</v>
      </c>
      <c r="B64" s="61" t="s">
        <v>157</v>
      </c>
      <c r="C64" s="62" t="s">
        <v>135</v>
      </c>
      <c r="D64" s="60" t="s">
        <v>156</v>
      </c>
      <c r="E64" s="60" t="s">
        <v>155</v>
      </c>
      <c r="F64" s="60" t="s">
        <v>154</v>
      </c>
      <c r="G64" s="60" t="s">
        <v>165</v>
      </c>
      <c r="H64" s="60" t="s">
        <v>152</v>
      </c>
      <c r="I64" s="60" t="s">
        <v>166</v>
      </c>
      <c r="J64" s="60" t="s">
        <v>150</v>
      </c>
      <c r="K64" s="60"/>
      <c r="L64" s="60"/>
      <c r="M64" s="60" t="s">
        <v>149</v>
      </c>
      <c r="N64" s="60" t="s">
        <v>148</v>
      </c>
      <c r="O64" s="60" t="s">
        <v>147</v>
      </c>
      <c r="P64" s="61" t="s">
        <v>209</v>
      </c>
      <c r="Q64" s="63">
        <v>1775330624</v>
      </c>
      <c r="R64" s="63">
        <v>253000000</v>
      </c>
      <c r="S64" s="63">
        <v>253000000</v>
      </c>
      <c r="T64" s="63">
        <v>1775330624</v>
      </c>
      <c r="U64" s="63">
        <v>0</v>
      </c>
      <c r="V64" s="63">
        <v>1742241763.4000001</v>
      </c>
      <c r="W64" s="63">
        <v>33088860.600000001</v>
      </c>
      <c r="X64" s="63">
        <v>1742241763.4000001</v>
      </c>
      <c r="Y64" s="63">
        <v>1742241763.4000001</v>
      </c>
      <c r="Z64" s="63">
        <v>1742241763.4000001</v>
      </c>
      <c r="AA64" s="63">
        <v>1742241763.4000001</v>
      </c>
    </row>
    <row r="65" spans="1:27" ht="112.5" x14ac:dyDescent="0.25">
      <c r="A65" s="60" t="s">
        <v>158</v>
      </c>
      <c r="B65" s="61" t="s">
        <v>157</v>
      </c>
      <c r="C65" s="62" t="s">
        <v>136</v>
      </c>
      <c r="D65" s="60" t="s">
        <v>156</v>
      </c>
      <c r="E65" s="60" t="s">
        <v>155</v>
      </c>
      <c r="F65" s="60" t="s">
        <v>154</v>
      </c>
      <c r="G65" s="60" t="s">
        <v>165</v>
      </c>
      <c r="H65" s="60" t="s">
        <v>152</v>
      </c>
      <c r="I65" s="60" t="s">
        <v>164</v>
      </c>
      <c r="J65" s="60" t="s">
        <v>150</v>
      </c>
      <c r="K65" s="60"/>
      <c r="L65" s="60"/>
      <c r="M65" s="60" t="s">
        <v>149</v>
      </c>
      <c r="N65" s="60" t="s">
        <v>148</v>
      </c>
      <c r="O65" s="60" t="s">
        <v>147</v>
      </c>
      <c r="P65" s="61" t="s">
        <v>208</v>
      </c>
      <c r="Q65" s="63">
        <v>1293179938</v>
      </c>
      <c r="R65" s="63">
        <v>0</v>
      </c>
      <c r="S65" s="63">
        <v>0</v>
      </c>
      <c r="T65" s="63">
        <v>1293179938</v>
      </c>
      <c r="U65" s="63">
        <v>0</v>
      </c>
      <c r="V65" s="63">
        <v>1286629031</v>
      </c>
      <c r="W65" s="63">
        <v>6550907</v>
      </c>
      <c r="X65" s="63">
        <v>1286629031</v>
      </c>
      <c r="Y65" s="63">
        <v>1285836431</v>
      </c>
      <c r="Z65" s="63">
        <v>1285836431</v>
      </c>
      <c r="AA65" s="63">
        <v>1285836431</v>
      </c>
    </row>
    <row r="66" spans="1:27" ht="101.25" x14ac:dyDescent="0.25">
      <c r="A66" s="60" t="s">
        <v>158</v>
      </c>
      <c r="B66" s="61" t="s">
        <v>157</v>
      </c>
      <c r="C66" s="62" t="s">
        <v>122</v>
      </c>
      <c r="D66" s="60" t="s">
        <v>156</v>
      </c>
      <c r="E66" s="60" t="s">
        <v>155</v>
      </c>
      <c r="F66" s="60" t="s">
        <v>154</v>
      </c>
      <c r="G66" s="60" t="s">
        <v>162</v>
      </c>
      <c r="H66" s="60" t="s">
        <v>152</v>
      </c>
      <c r="I66" s="60" t="s">
        <v>160</v>
      </c>
      <c r="J66" s="60" t="s">
        <v>150</v>
      </c>
      <c r="K66" s="60"/>
      <c r="L66" s="60"/>
      <c r="M66" s="60" t="s">
        <v>149</v>
      </c>
      <c r="N66" s="60" t="s">
        <v>148</v>
      </c>
      <c r="O66" s="60" t="s">
        <v>147</v>
      </c>
      <c r="P66" s="61" t="s">
        <v>213</v>
      </c>
      <c r="Q66" s="63">
        <v>12939917086</v>
      </c>
      <c r="R66" s="63">
        <v>4118107168</v>
      </c>
      <c r="S66" s="63">
        <v>4118400000</v>
      </c>
      <c r="T66" s="63">
        <v>12939624254</v>
      </c>
      <c r="U66" s="63">
        <v>0</v>
      </c>
      <c r="V66" s="63">
        <v>10833350271.709999</v>
      </c>
      <c r="W66" s="63">
        <v>2106273982.29</v>
      </c>
      <c r="X66" s="63">
        <v>10833350271.709999</v>
      </c>
      <c r="Y66" s="63">
        <v>10304460782.049999</v>
      </c>
      <c r="Z66" s="63">
        <v>10304460782.049999</v>
      </c>
      <c r="AA66" s="63">
        <v>10304460782.049999</v>
      </c>
    </row>
    <row r="67" spans="1:27" ht="101.25" x14ac:dyDescent="0.25">
      <c r="A67" s="60" t="s">
        <v>158</v>
      </c>
      <c r="B67" s="61" t="s">
        <v>157</v>
      </c>
      <c r="C67" s="62" t="s">
        <v>123</v>
      </c>
      <c r="D67" s="60" t="s">
        <v>156</v>
      </c>
      <c r="E67" s="60" t="s">
        <v>155</v>
      </c>
      <c r="F67" s="60" t="s">
        <v>154</v>
      </c>
      <c r="G67" s="60" t="s">
        <v>162</v>
      </c>
      <c r="H67" s="60" t="s">
        <v>152</v>
      </c>
      <c r="I67" s="60" t="s">
        <v>163</v>
      </c>
      <c r="J67" s="60" t="s">
        <v>150</v>
      </c>
      <c r="K67" s="60"/>
      <c r="L67" s="60"/>
      <c r="M67" s="60" t="s">
        <v>149</v>
      </c>
      <c r="N67" s="60" t="s">
        <v>148</v>
      </c>
      <c r="O67" s="60" t="s">
        <v>147</v>
      </c>
      <c r="P67" s="61" t="s">
        <v>210</v>
      </c>
      <c r="Q67" s="63">
        <v>917280120</v>
      </c>
      <c r="R67" s="63">
        <v>0</v>
      </c>
      <c r="S67" s="63">
        <v>77700000</v>
      </c>
      <c r="T67" s="63">
        <v>839580120</v>
      </c>
      <c r="U67" s="63">
        <v>0</v>
      </c>
      <c r="V67" s="63">
        <v>787484819</v>
      </c>
      <c r="W67" s="63">
        <v>52095301</v>
      </c>
      <c r="X67" s="63">
        <v>787484819</v>
      </c>
      <c r="Y67" s="63">
        <v>781160398</v>
      </c>
      <c r="Z67" s="63">
        <v>781160398</v>
      </c>
      <c r="AA67" s="63">
        <v>781160398</v>
      </c>
    </row>
    <row r="68" spans="1:27" ht="112.5" x14ac:dyDescent="0.25">
      <c r="A68" s="60" t="s">
        <v>158</v>
      </c>
      <c r="B68" s="61" t="s">
        <v>157</v>
      </c>
      <c r="C68" s="62" t="s">
        <v>124</v>
      </c>
      <c r="D68" s="60" t="s">
        <v>156</v>
      </c>
      <c r="E68" s="60" t="s">
        <v>155</v>
      </c>
      <c r="F68" s="60" t="s">
        <v>154</v>
      </c>
      <c r="G68" s="60" t="s">
        <v>162</v>
      </c>
      <c r="H68" s="60" t="s">
        <v>152</v>
      </c>
      <c r="I68" s="60" t="s">
        <v>151</v>
      </c>
      <c r="J68" s="60" t="s">
        <v>150</v>
      </c>
      <c r="K68" s="60"/>
      <c r="L68" s="60"/>
      <c r="M68" s="60" t="s">
        <v>149</v>
      </c>
      <c r="N68" s="60" t="s">
        <v>148</v>
      </c>
      <c r="O68" s="60" t="s">
        <v>147</v>
      </c>
      <c r="P68" s="61" t="s">
        <v>211</v>
      </c>
      <c r="Q68" s="63">
        <v>213474298</v>
      </c>
      <c r="R68" s="63">
        <v>178638202</v>
      </c>
      <c r="S68" s="63">
        <v>7000000</v>
      </c>
      <c r="T68" s="63">
        <v>385112500</v>
      </c>
      <c r="U68" s="63">
        <v>0</v>
      </c>
      <c r="V68" s="63">
        <v>384167000</v>
      </c>
      <c r="W68" s="63">
        <v>945500</v>
      </c>
      <c r="X68" s="63">
        <v>384167000</v>
      </c>
      <c r="Y68" s="63">
        <v>384167000</v>
      </c>
      <c r="Z68" s="63">
        <v>384167000</v>
      </c>
      <c r="AA68" s="63">
        <v>384167000</v>
      </c>
    </row>
    <row r="69" spans="1:27" ht="101.25" x14ac:dyDescent="0.25">
      <c r="A69" s="60" t="s">
        <v>158</v>
      </c>
      <c r="B69" s="61" t="s">
        <v>157</v>
      </c>
      <c r="C69" s="62" t="s">
        <v>125</v>
      </c>
      <c r="D69" s="60" t="s">
        <v>156</v>
      </c>
      <c r="E69" s="60" t="s">
        <v>155</v>
      </c>
      <c r="F69" s="60" t="s">
        <v>154</v>
      </c>
      <c r="G69" s="60" t="s">
        <v>162</v>
      </c>
      <c r="H69" s="60" t="s">
        <v>152</v>
      </c>
      <c r="I69" s="60" t="s">
        <v>159</v>
      </c>
      <c r="J69" s="60" t="s">
        <v>150</v>
      </c>
      <c r="K69" s="60"/>
      <c r="L69" s="60"/>
      <c r="M69" s="60" t="s">
        <v>149</v>
      </c>
      <c r="N69" s="60" t="s">
        <v>148</v>
      </c>
      <c r="O69" s="60" t="s">
        <v>147</v>
      </c>
      <c r="P69" s="61" t="s">
        <v>212</v>
      </c>
      <c r="Q69" s="63">
        <v>1718356570</v>
      </c>
      <c r="R69" s="63">
        <v>220000000</v>
      </c>
      <c r="S69" s="63">
        <v>313645370</v>
      </c>
      <c r="T69" s="63">
        <v>1624711200</v>
      </c>
      <c r="U69" s="63">
        <v>0</v>
      </c>
      <c r="V69" s="63">
        <v>1401710810</v>
      </c>
      <c r="W69" s="63">
        <v>223000390</v>
      </c>
      <c r="X69" s="63">
        <v>1401710810</v>
      </c>
      <c r="Y69" s="63">
        <v>1363946258</v>
      </c>
      <c r="Z69" s="63">
        <v>1363946258</v>
      </c>
      <c r="AA69" s="63">
        <v>1363946258</v>
      </c>
    </row>
    <row r="70" spans="1:27" ht="101.25" x14ac:dyDescent="0.25">
      <c r="A70" s="60" t="s">
        <v>158</v>
      </c>
      <c r="B70" s="61" t="s">
        <v>157</v>
      </c>
      <c r="C70" s="62" t="s">
        <v>139</v>
      </c>
      <c r="D70" s="60" t="s">
        <v>156</v>
      </c>
      <c r="E70" s="60" t="s">
        <v>155</v>
      </c>
      <c r="F70" s="60" t="s">
        <v>154</v>
      </c>
      <c r="G70" s="60" t="s">
        <v>161</v>
      </c>
      <c r="H70" s="60" t="s">
        <v>152</v>
      </c>
      <c r="I70" s="60" t="s">
        <v>160</v>
      </c>
      <c r="J70" s="60" t="s">
        <v>150</v>
      </c>
      <c r="K70" s="60"/>
      <c r="L70" s="60"/>
      <c r="M70" s="60" t="s">
        <v>149</v>
      </c>
      <c r="N70" s="60" t="s">
        <v>148</v>
      </c>
      <c r="O70" s="60" t="s">
        <v>147</v>
      </c>
      <c r="P70" s="61" t="s">
        <v>215</v>
      </c>
      <c r="Q70" s="63">
        <v>238000000</v>
      </c>
      <c r="R70" s="63">
        <v>14800000</v>
      </c>
      <c r="S70" s="63">
        <v>14800000</v>
      </c>
      <c r="T70" s="63">
        <v>238000000</v>
      </c>
      <c r="U70" s="63">
        <v>0</v>
      </c>
      <c r="V70" s="63">
        <v>223174361</v>
      </c>
      <c r="W70" s="63">
        <v>14825639</v>
      </c>
      <c r="X70" s="63">
        <v>223174361</v>
      </c>
      <c r="Y70" s="63">
        <v>223022179</v>
      </c>
      <c r="Z70" s="63">
        <v>223022179</v>
      </c>
      <c r="AA70" s="63">
        <v>223022179</v>
      </c>
    </row>
    <row r="71" spans="1:27" ht="101.25" x14ac:dyDescent="0.25">
      <c r="A71" s="60" t="s">
        <v>158</v>
      </c>
      <c r="B71" s="61" t="s">
        <v>157</v>
      </c>
      <c r="C71" s="62" t="s">
        <v>138</v>
      </c>
      <c r="D71" s="60" t="s">
        <v>156</v>
      </c>
      <c r="E71" s="60" t="s">
        <v>155</v>
      </c>
      <c r="F71" s="60" t="s">
        <v>154</v>
      </c>
      <c r="G71" s="60" t="s">
        <v>161</v>
      </c>
      <c r="H71" s="60" t="s">
        <v>152</v>
      </c>
      <c r="I71" s="60" t="s">
        <v>159</v>
      </c>
      <c r="J71" s="60" t="s">
        <v>150</v>
      </c>
      <c r="K71" s="60"/>
      <c r="L71" s="60"/>
      <c r="M71" s="60" t="s">
        <v>149</v>
      </c>
      <c r="N71" s="60" t="s">
        <v>148</v>
      </c>
      <c r="O71" s="60" t="s">
        <v>147</v>
      </c>
      <c r="P71" s="61" t="s">
        <v>214</v>
      </c>
      <c r="Q71" s="63">
        <v>524800000</v>
      </c>
      <c r="R71" s="63">
        <v>13200000</v>
      </c>
      <c r="S71" s="63">
        <v>13200000</v>
      </c>
      <c r="T71" s="63">
        <v>524800000</v>
      </c>
      <c r="U71" s="63">
        <v>0</v>
      </c>
      <c r="V71" s="63">
        <v>511097262</v>
      </c>
      <c r="W71" s="63">
        <v>13702738</v>
      </c>
      <c r="X71" s="63">
        <v>511097262</v>
      </c>
      <c r="Y71" s="63">
        <v>511097257</v>
      </c>
      <c r="Z71" s="63">
        <v>511097257</v>
      </c>
      <c r="AA71" s="63">
        <v>511097257</v>
      </c>
    </row>
    <row r="72" spans="1:27" ht="101.25" x14ac:dyDescent="0.25">
      <c r="A72" s="60" t="s">
        <v>158</v>
      </c>
      <c r="B72" s="61" t="s">
        <v>157</v>
      </c>
      <c r="C72" s="62" t="s">
        <v>142</v>
      </c>
      <c r="D72" s="60" t="s">
        <v>156</v>
      </c>
      <c r="E72" s="60" t="s">
        <v>155</v>
      </c>
      <c r="F72" s="60" t="s">
        <v>154</v>
      </c>
      <c r="G72" s="60" t="s">
        <v>153</v>
      </c>
      <c r="H72" s="60" t="s">
        <v>152</v>
      </c>
      <c r="I72" s="60" t="s">
        <v>151</v>
      </c>
      <c r="J72" s="60" t="s">
        <v>150</v>
      </c>
      <c r="K72" s="60"/>
      <c r="L72" s="60"/>
      <c r="M72" s="60" t="s">
        <v>149</v>
      </c>
      <c r="N72" s="60" t="s">
        <v>148</v>
      </c>
      <c r="O72" s="60" t="s">
        <v>147</v>
      </c>
      <c r="P72" s="61" t="s">
        <v>217</v>
      </c>
      <c r="Q72" s="63">
        <v>58018854</v>
      </c>
      <c r="R72" s="63">
        <v>0</v>
      </c>
      <c r="S72" s="63">
        <v>0</v>
      </c>
      <c r="T72" s="63">
        <v>58018854</v>
      </c>
      <c r="U72" s="63">
        <v>0</v>
      </c>
      <c r="V72" s="63">
        <v>58018854</v>
      </c>
      <c r="W72" s="63">
        <v>0</v>
      </c>
      <c r="X72" s="63">
        <v>58018854</v>
      </c>
      <c r="Y72" s="63">
        <v>58018854</v>
      </c>
      <c r="Z72" s="63">
        <v>58018854</v>
      </c>
      <c r="AA72" s="63">
        <v>58018854</v>
      </c>
    </row>
    <row r="73" spans="1:27" ht="90" x14ac:dyDescent="0.25">
      <c r="A73" s="60" t="s">
        <v>158</v>
      </c>
      <c r="B73" s="61" t="s">
        <v>157</v>
      </c>
      <c r="C73" s="62" t="s">
        <v>141</v>
      </c>
      <c r="D73" s="60" t="s">
        <v>156</v>
      </c>
      <c r="E73" s="60" t="s">
        <v>155</v>
      </c>
      <c r="F73" s="60" t="s">
        <v>154</v>
      </c>
      <c r="G73" s="60" t="s">
        <v>153</v>
      </c>
      <c r="H73" s="60" t="s">
        <v>152</v>
      </c>
      <c r="I73" s="60" t="s">
        <v>159</v>
      </c>
      <c r="J73" s="60" t="s">
        <v>150</v>
      </c>
      <c r="K73" s="60"/>
      <c r="L73" s="60"/>
      <c r="M73" s="60" t="s">
        <v>149</v>
      </c>
      <c r="N73" s="60" t="s">
        <v>148</v>
      </c>
      <c r="O73" s="60" t="s">
        <v>147</v>
      </c>
      <c r="P73" s="61" t="s">
        <v>216</v>
      </c>
      <c r="Q73" s="63">
        <v>842567289</v>
      </c>
      <c r="R73" s="63">
        <v>7000000</v>
      </c>
      <c r="S73" s="63">
        <v>7000000</v>
      </c>
      <c r="T73" s="63">
        <v>842567289</v>
      </c>
      <c r="U73" s="63">
        <v>0</v>
      </c>
      <c r="V73" s="63">
        <v>840802506.64999998</v>
      </c>
      <c r="W73" s="63">
        <v>1764782.35</v>
      </c>
      <c r="X73" s="63">
        <v>840802506.64999998</v>
      </c>
      <c r="Y73" s="63">
        <v>840164773.16999996</v>
      </c>
      <c r="Z73" s="63">
        <v>840164773.16999996</v>
      </c>
      <c r="AA73" s="63">
        <v>840164773.16999996</v>
      </c>
    </row>
    <row r="74" spans="1:27" x14ac:dyDescent="0.25">
      <c r="A74" s="60" t="s">
        <v>0</v>
      </c>
      <c r="B74" s="61" t="s">
        <v>0</v>
      </c>
      <c r="C74" s="62" t="s">
        <v>0</v>
      </c>
      <c r="D74" s="60" t="s">
        <v>0</v>
      </c>
      <c r="E74" s="60" t="s">
        <v>0</v>
      </c>
      <c r="F74" s="60" t="s">
        <v>0</v>
      </c>
      <c r="G74" s="60" t="s">
        <v>0</v>
      </c>
      <c r="H74" s="60" t="s">
        <v>0</v>
      </c>
      <c r="I74" s="60" t="s">
        <v>0</v>
      </c>
      <c r="J74" s="60" t="s">
        <v>0</v>
      </c>
      <c r="K74" s="60" t="s">
        <v>0</v>
      </c>
      <c r="L74" s="60" t="s">
        <v>0</v>
      </c>
      <c r="M74" s="60" t="s">
        <v>0</v>
      </c>
      <c r="N74" s="60" t="s">
        <v>0</v>
      </c>
      <c r="O74" s="60" t="s">
        <v>0</v>
      </c>
      <c r="P74" s="61" t="s">
        <v>0</v>
      </c>
      <c r="Q74" s="63">
        <v>47706735179</v>
      </c>
      <c r="R74" s="63">
        <v>9705915962</v>
      </c>
      <c r="S74" s="63">
        <v>9793219577</v>
      </c>
      <c r="T74" s="63">
        <v>47619431564</v>
      </c>
      <c r="U74" s="63">
        <v>0</v>
      </c>
      <c r="V74" s="63">
        <v>44894899863.279999</v>
      </c>
      <c r="W74" s="63">
        <v>2724531700.7199998</v>
      </c>
      <c r="X74" s="63">
        <v>44894899863.279999</v>
      </c>
      <c r="Y74" s="63">
        <v>43708963050.550003</v>
      </c>
      <c r="Z74" s="63">
        <v>43708963050.550003</v>
      </c>
      <c r="AA74" s="63">
        <v>43708963050.550003</v>
      </c>
    </row>
    <row r="75" spans="1:27" x14ac:dyDescent="0.25">
      <c r="A75" s="65"/>
      <c r="B75" s="66"/>
      <c r="C75" s="67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6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</row>
    <row r="76" spans="1:27" x14ac:dyDescent="0.25">
      <c r="A76" s="65"/>
      <c r="B76" s="66"/>
      <c r="C76" s="67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6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</row>
    <row r="77" spans="1:27" x14ac:dyDescent="0.25">
      <c r="Q77" s="37">
        <f>+Q74-Diciembre31!C110+Diciembre31!C79+Diciembre31!C37+Diciembre31!C82+Diciembre31!C88</f>
        <v>25414400</v>
      </c>
      <c r="R77" s="37">
        <f>+R74-Diciembre31!D110+Diciembre31!D79+Diciembre31!D37+Diciembre31!D82+Diciembre31!D88</f>
        <v>-25414400</v>
      </c>
      <c r="S77" s="37">
        <f>+S74-Diciembre31!E110+Diciembre31!E79+Diciembre31!E37+Diciembre31!E82+Diciembre31!E88</f>
        <v>0</v>
      </c>
      <c r="T77" s="37">
        <f>+T74-Diciembre31!F110+Diciembre31!F79+Diciembre31!F37+Diciembre31!F82+Diciembre31!F88</f>
        <v>3.2186508178710938E-6</v>
      </c>
      <c r="U77" s="37">
        <f>+U74-Diciembre31!G110+Diciembre31!G79+Diciembre31!G37+Diciembre31!G82+Diciembre31!G88</f>
        <v>3.5762786865234375E-7</v>
      </c>
      <c r="V77" s="37">
        <f>+V74-Diciembre31!H110+Diciembre31!H79+Diciembre31!H37+Diciembre31!H82+Diciembre31!H88</f>
        <v>0</v>
      </c>
      <c r="W77" s="37">
        <f>+W74-Diciembre31!I110+Diciembre31!I79+Diciembre31!I37+Diciembre31!I82+Diciembre31!I88</f>
        <v>0</v>
      </c>
      <c r="X77" s="37">
        <f>+X74-Diciembre31!J110+Diciembre31!J79+Diciembre31!J37+Diciembre31!J82+Diciembre31!J88</f>
        <v>0</v>
      </c>
      <c r="Y77" s="37">
        <f>+Y74-Diciembre31!K110+Diciembre31!K79+Diciembre31!K37+Diciembre31!K82+Diciembre31!K88</f>
        <v>7.62939453125E-6</v>
      </c>
      <c r="Z77" s="37">
        <f>+Z74-Diciembre31!L110+Diciembre31!L79+Diciembre31!L37+Diciembre31!L82+Diciembre31!L88</f>
        <v>7.62939453125E-6</v>
      </c>
      <c r="AA77" s="37">
        <f>+AA74-Diciembre31!M110+Diciembre31!M79+Diciembre31!M37+Diciembre31!M82+Diciembre31!M88</f>
        <v>7.62939453125E-6</v>
      </c>
    </row>
    <row r="78" spans="1:27" x14ac:dyDescent="0.25">
      <c r="Q78" s="37">
        <f>+Q74-Diciembre31!C110</f>
        <v>-5314077600</v>
      </c>
      <c r="R78" s="37">
        <f>+R74-Diciembre31!D110</f>
        <v>-87303615</v>
      </c>
      <c r="S78" s="37">
        <f>+S74-Diciembre31!E110</f>
        <v>0</v>
      </c>
      <c r="T78" s="37">
        <f>+T74-Diciembre31!F110</f>
        <v>-5401381215.0001068</v>
      </c>
      <c r="U78" s="37">
        <f>+U74-Diciembre31!G110</f>
        <v>-4521492000.0001097</v>
      </c>
      <c r="V78" s="37">
        <f>+V74-Diciembre31!H110+Diciembre31!H88</f>
        <v>0</v>
      </c>
      <c r="W78" s="37">
        <f>+W74-Diciembre31!I110+Diciembre31!I82</f>
        <v>0</v>
      </c>
      <c r="X78" s="37">
        <f>+X74-Diciembre31!J110+Diciembre31!J88</f>
        <v>0</v>
      </c>
      <c r="Y78" s="37">
        <f>+Y74-Diciembre31!K110+Diciembre31!K88</f>
        <v>7.62939453125E-6</v>
      </c>
      <c r="Z78" s="37">
        <f>+Z74-Diciembre31!L110+Diciembre31!L88</f>
        <v>7.62939453125E-6</v>
      </c>
      <c r="AA78" s="37">
        <f>+AA74-Diciembre31!M110+Diciembre31!M88</f>
        <v>7.62939453125E-6</v>
      </c>
    </row>
    <row r="79" spans="1:27" x14ac:dyDescent="0.25">
      <c r="T79" s="37"/>
      <c r="U79" s="37"/>
    </row>
    <row r="80" spans="1:27" x14ac:dyDescent="0.25">
      <c r="P80" s="26" t="s">
        <v>270</v>
      </c>
      <c r="Q80" s="39">
        <f>+Diciembre31!C82+Diciembre31!C79+Diciembre31!C37+Diciembre31!F88</f>
        <v>5401381215</v>
      </c>
      <c r="R80" s="26">
        <f>+Diciembre31!D88</f>
        <v>61889215</v>
      </c>
      <c r="T80" s="54"/>
      <c r="U80" s="39"/>
      <c r="X80" s="26" t="s">
        <v>271</v>
      </c>
    </row>
    <row r="81" spans="1:27" x14ac:dyDescent="0.25">
      <c r="Q81" s="54">
        <f>+Q80+S78+W78</f>
        <v>5401381215</v>
      </c>
      <c r="R81" s="39">
        <f>+R80+R78</f>
        <v>-25414400</v>
      </c>
      <c r="U81" s="54"/>
    </row>
    <row r="82" spans="1:27" x14ac:dyDescent="0.25">
      <c r="A82" s="56"/>
      <c r="B82" s="57"/>
      <c r="C82" s="58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61" t="s">
        <v>325</v>
      </c>
      <c r="Q82" s="59">
        <f>+Diciembre31!G37+Diciembre31!G79</f>
        <v>4521492000.0001097</v>
      </c>
      <c r="R82" s="59"/>
      <c r="S82" s="59"/>
      <c r="T82" s="59"/>
      <c r="U82" s="59"/>
      <c r="V82" s="59"/>
      <c r="W82" s="59"/>
      <c r="X82" s="59"/>
      <c r="Y82" s="59"/>
      <c r="Z82" s="59"/>
      <c r="AA82" s="59"/>
    </row>
    <row r="83" spans="1:27" x14ac:dyDescent="0.25">
      <c r="A83" s="56"/>
      <c r="B83" s="57"/>
      <c r="C83" s="58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7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</row>
    <row r="87" spans="1:27" ht="112.5" x14ac:dyDescent="0.25">
      <c r="A87" s="60" t="s">
        <v>158</v>
      </c>
      <c r="B87" s="61" t="s">
        <v>157</v>
      </c>
      <c r="C87" s="62" t="s">
        <v>136</v>
      </c>
      <c r="D87" s="60" t="s">
        <v>156</v>
      </c>
      <c r="E87" s="60" t="s">
        <v>155</v>
      </c>
      <c r="F87" s="60" t="s">
        <v>154</v>
      </c>
      <c r="G87" s="60" t="s">
        <v>165</v>
      </c>
      <c r="H87" s="60" t="s">
        <v>152</v>
      </c>
      <c r="I87" s="60" t="s">
        <v>164</v>
      </c>
      <c r="J87" s="60" t="s">
        <v>150</v>
      </c>
      <c r="K87" s="60"/>
      <c r="L87" s="60"/>
      <c r="M87" s="60" t="s">
        <v>149</v>
      </c>
      <c r="N87" s="60" t="s">
        <v>148</v>
      </c>
      <c r="O87" s="60" t="s">
        <v>147</v>
      </c>
      <c r="P87" s="61" t="s">
        <v>208</v>
      </c>
      <c r="Q87" s="63">
        <v>1293179938</v>
      </c>
      <c r="R87" s="63">
        <v>0</v>
      </c>
      <c r="S87" s="63">
        <v>0</v>
      </c>
      <c r="T87" s="63">
        <v>1293179938</v>
      </c>
      <c r="U87" s="63">
        <v>0</v>
      </c>
      <c r="V87" s="63">
        <v>1286629031</v>
      </c>
      <c r="W87" s="63">
        <v>6550907</v>
      </c>
      <c r="X87" s="63">
        <v>1286629031</v>
      </c>
      <c r="Y87" s="63">
        <v>1285836431</v>
      </c>
      <c r="Z87" s="63">
        <v>1285836431</v>
      </c>
      <c r="AA87" s="63">
        <v>1285836431</v>
      </c>
    </row>
    <row r="88" spans="1:27" x14ac:dyDescent="0.25">
      <c r="A88" s="60"/>
      <c r="B88" s="61"/>
      <c r="C88" s="62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1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</row>
    <row r="89" spans="1:27" ht="101.25" x14ac:dyDescent="0.25">
      <c r="A89" s="60" t="s">
        <v>158</v>
      </c>
      <c r="B89" s="61" t="s">
        <v>157</v>
      </c>
      <c r="C89" s="62" t="s">
        <v>123</v>
      </c>
      <c r="D89" s="60" t="s">
        <v>156</v>
      </c>
      <c r="E89" s="60" t="s">
        <v>155</v>
      </c>
      <c r="F89" s="60" t="s">
        <v>154</v>
      </c>
      <c r="G89" s="60" t="s">
        <v>162</v>
      </c>
      <c r="H89" s="60" t="s">
        <v>152</v>
      </c>
      <c r="I89" s="60" t="s">
        <v>163</v>
      </c>
      <c r="J89" s="60" t="s">
        <v>150</v>
      </c>
      <c r="K89" s="60"/>
      <c r="L89" s="60"/>
      <c r="M89" s="60" t="s">
        <v>149</v>
      </c>
      <c r="N89" s="60" t="s">
        <v>148</v>
      </c>
      <c r="O89" s="60" t="s">
        <v>147</v>
      </c>
      <c r="P89" s="61" t="s">
        <v>210</v>
      </c>
      <c r="Q89" s="63">
        <v>917280120</v>
      </c>
      <c r="R89" s="63">
        <v>0</v>
      </c>
      <c r="S89" s="63">
        <v>77700000</v>
      </c>
      <c r="T89" s="63">
        <v>839580120</v>
      </c>
      <c r="U89" s="63">
        <v>0</v>
      </c>
      <c r="V89" s="63">
        <v>787484819</v>
      </c>
      <c r="W89" s="63">
        <v>52095301</v>
      </c>
      <c r="X89" s="63">
        <v>787484819</v>
      </c>
      <c r="Y89" s="63">
        <v>781160398</v>
      </c>
      <c r="Z89" s="63">
        <v>781160398</v>
      </c>
      <c r="AA89" s="63">
        <v>781160398</v>
      </c>
    </row>
    <row r="90" spans="1:27" x14ac:dyDescent="0.25">
      <c r="A90" s="60"/>
      <c r="B90" s="61"/>
      <c r="C90" s="62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1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</row>
    <row r="91" spans="1:27" ht="101.25" x14ac:dyDescent="0.25">
      <c r="A91" s="60" t="s">
        <v>158</v>
      </c>
      <c r="B91" s="61" t="s">
        <v>157</v>
      </c>
      <c r="C91" s="62" t="s">
        <v>138</v>
      </c>
      <c r="D91" s="60" t="s">
        <v>156</v>
      </c>
      <c r="E91" s="60" t="s">
        <v>155</v>
      </c>
      <c r="F91" s="60" t="s">
        <v>154</v>
      </c>
      <c r="G91" s="60" t="s">
        <v>161</v>
      </c>
      <c r="H91" s="60" t="s">
        <v>152</v>
      </c>
      <c r="I91" s="60" t="s">
        <v>159</v>
      </c>
      <c r="J91" s="60" t="s">
        <v>150</v>
      </c>
      <c r="K91" s="60"/>
      <c r="L91" s="60"/>
      <c r="M91" s="60" t="s">
        <v>149</v>
      </c>
      <c r="N91" s="60" t="s">
        <v>148</v>
      </c>
      <c r="O91" s="60" t="s">
        <v>147</v>
      </c>
      <c r="P91" s="61" t="s">
        <v>214</v>
      </c>
      <c r="Q91" s="63">
        <v>524800000</v>
      </c>
      <c r="R91" s="63">
        <v>13200000</v>
      </c>
      <c r="S91" s="63">
        <v>13200000</v>
      </c>
      <c r="T91" s="63">
        <v>524800000</v>
      </c>
      <c r="U91" s="63">
        <v>0</v>
      </c>
      <c r="V91" s="63">
        <v>511097262</v>
      </c>
      <c r="W91" s="63">
        <v>13702738</v>
      </c>
      <c r="X91" s="63">
        <v>511097262</v>
      </c>
      <c r="Y91" s="63">
        <v>511097257</v>
      </c>
      <c r="Z91" s="63">
        <v>511097257</v>
      </c>
      <c r="AA91" s="63">
        <v>511097257</v>
      </c>
    </row>
    <row r="92" spans="1:27" x14ac:dyDescent="0.25">
      <c r="A92" s="60"/>
      <c r="B92" s="61"/>
      <c r="C92" s="62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1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</row>
    <row r="93" spans="1:27" x14ac:dyDescent="0.25">
      <c r="A93" s="60"/>
      <c r="B93" s="61"/>
      <c r="C93" s="62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1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888BD-0872-4F0E-9851-3516BB5A6385}">
  <dimension ref="A1:Q112"/>
  <sheetViews>
    <sheetView showGridLines="0" tabSelected="1" workbookViewId="0">
      <pane xSplit="1" ySplit="4" topLeftCell="B5" activePane="bottomRight" state="frozen"/>
      <selection activeCell="B81" sqref="B81"/>
      <selection pane="topRight" activeCell="B81" sqref="B81"/>
      <selection pane="bottomLeft" activeCell="B81" sqref="B81"/>
      <selection pane="bottomRight" activeCell="E19" sqref="E19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384" width="11.42578125" style="1"/>
  </cols>
  <sheetData>
    <row r="1" spans="1:15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5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5" ht="15" customHeight="1" x14ac:dyDescent="0.25">
      <c r="A3" s="87" t="s">
        <v>323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5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</row>
    <row r="5" spans="1:15" s="2" customFormat="1" ht="15" customHeight="1" x14ac:dyDescent="0.25">
      <c r="A5" s="90" t="s">
        <v>19</v>
      </c>
      <c r="B5" s="90"/>
      <c r="C5" s="6">
        <f t="shared" ref="C5:M5" si="0">+C6+C39+C78+C83</f>
        <v>31737438000</v>
      </c>
      <c r="D5" s="6">
        <f t="shared" si="0"/>
        <v>4958474207</v>
      </c>
      <c r="E5" s="6">
        <f t="shared" si="0"/>
        <v>4958474207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25912770350.150002</v>
      </c>
      <c r="I5" s="6">
        <f t="shared" si="0"/>
        <v>1303175649.8500004</v>
      </c>
      <c r="J5" s="6">
        <f t="shared" si="0"/>
        <v>25912770350.150002</v>
      </c>
      <c r="K5" s="6">
        <f t="shared" si="0"/>
        <v>25601708407.25</v>
      </c>
      <c r="L5" s="6">
        <f t="shared" si="0"/>
        <v>25601708407.25</v>
      </c>
      <c r="M5" s="6">
        <f t="shared" si="0"/>
        <v>25601708407.25</v>
      </c>
      <c r="N5" s="8">
        <f>+IF(F5=0,0,J5/F5)</f>
        <v>0.81647328779814909</v>
      </c>
      <c r="O5" s="9">
        <f>+IF(F5=0,0,K5/F5)</f>
        <v>0.80667218340843749</v>
      </c>
    </row>
    <row r="6" spans="1:15" s="2" customFormat="1" x14ac:dyDescent="0.25">
      <c r="A6" s="90" t="s">
        <v>20</v>
      </c>
      <c r="B6" s="90"/>
      <c r="C6" s="6">
        <f>+C7</f>
        <v>16720070000</v>
      </c>
      <c r="D6" s="6">
        <f>+D7+D37+D38</f>
        <v>1139000000</v>
      </c>
      <c r="E6" s="6">
        <f>+E7+E37+E38</f>
        <v>1108000000</v>
      </c>
      <c r="F6" s="6">
        <f>+F7</f>
        <v>16751070000.000099</v>
      </c>
      <c r="G6" s="6">
        <f>+G7</f>
        <v>738422000.00010002</v>
      </c>
      <c r="H6" s="6">
        <f t="shared" ref="H6:M6" si="1">+H7+H37+H38</f>
        <v>15903492649</v>
      </c>
      <c r="I6" s="6">
        <f t="shared" si="1"/>
        <v>109155351</v>
      </c>
      <c r="J6" s="6">
        <f t="shared" si="1"/>
        <v>15903492649</v>
      </c>
      <c r="K6" s="6">
        <f t="shared" si="1"/>
        <v>15903492649</v>
      </c>
      <c r="L6" s="6">
        <f t="shared" si="1"/>
        <v>15903492649</v>
      </c>
      <c r="M6" s="6">
        <f t="shared" si="1"/>
        <v>15903492649</v>
      </c>
      <c r="N6" s="8">
        <f t="shared" ref="N6:N69" si="2">+IF(F6=0,0,J6/F6)</f>
        <v>0.94940159936051283</v>
      </c>
      <c r="O6" s="9">
        <f t="shared" ref="O6:O69" si="3">+IF(F6=0,0,K6/F6)</f>
        <v>0.94940159936051283</v>
      </c>
    </row>
    <row r="7" spans="1:15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1139000000</v>
      </c>
      <c r="E7" s="17">
        <f>+E8+E21+E31</f>
        <v>1108000000</v>
      </c>
      <c r="F7" s="17">
        <f>+F8+F21+F31+F37</f>
        <v>16751070000.000099</v>
      </c>
      <c r="G7" s="17">
        <f>+G8+G21+G31+G37</f>
        <v>738422000.00010002</v>
      </c>
      <c r="H7" s="17">
        <f>+H8+H21+H31</f>
        <v>15903492649</v>
      </c>
      <c r="I7" s="18">
        <f>+F7-G7-H7</f>
        <v>109155351</v>
      </c>
      <c r="J7" s="17">
        <f>+J8+J21+J31</f>
        <v>15903492649</v>
      </c>
      <c r="K7" s="17">
        <f>+K8+K21+K31</f>
        <v>15903492649</v>
      </c>
      <c r="L7" s="17">
        <f>+L8+L21+L31</f>
        <v>15903492649</v>
      </c>
      <c r="M7" s="17">
        <f>+M8+M21+M31</f>
        <v>15903492649</v>
      </c>
      <c r="N7" s="19">
        <f t="shared" si="2"/>
        <v>0.94940159936051283</v>
      </c>
      <c r="O7" s="19">
        <f t="shared" si="3"/>
        <v>0.94940159936051283</v>
      </c>
    </row>
    <row r="8" spans="1:15" x14ac:dyDescent="0.25">
      <c r="A8" s="15" t="s">
        <v>40</v>
      </c>
      <c r="B8" s="16" t="s">
        <v>41</v>
      </c>
      <c r="C8" s="17">
        <f>+C9</f>
        <v>10320372000</v>
      </c>
      <c r="D8" s="17">
        <f>+D9</f>
        <v>889000000</v>
      </c>
      <c r="E8" s="17">
        <f>+E9</f>
        <v>149000000</v>
      </c>
      <c r="F8" s="18">
        <f t="shared" ref="F8:F31" si="4">+C8+D8-E8</f>
        <v>11060372000</v>
      </c>
      <c r="G8" s="17">
        <f>+G9</f>
        <v>0</v>
      </c>
      <c r="H8" s="17">
        <f>+H9</f>
        <v>11027576779</v>
      </c>
      <c r="I8" s="18">
        <f t="shared" ref="I8" si="5">+F8-G8-H8</f>
        <v>32795221</v>
      </c>
      <c r="J8" s="17">
        <f>+J9</f>
        <v>11027576779</v>
      </c>
      <c r="K8" s="17">
        <f>+K9</f>
        <v>11027576779</v>
      </c>
      <c r="L8" s="17">
        <f>+L9</f>
        <v>11027576779</v>
      </c>
      <c r="M8" s="17">
        <f>+M9</f>
        <v>11027576779</v>
      </c>
      <c r="N8" s="19">
        <f t="shared" si="2"/>
        <v>0.99703488987531341</v>
      </c>
      <c r="O8" s="19">
        <f t="shared" si="3"/>
        <v>0.99703488987531341</v>
      </c>
    </row>
    <row r="9" spans="1:15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889000000</v>
      </c>
      <c r="E9" s="17">
        <f t="shared" si="6"/>
        <v>149000000</v>
      </c>
      <c r="F9" s="17">
        <f t="shared" si="6"/>
        <v>11060372000</v>
      </c>
      <c r="G9" s="17">
        <f t="shared" si="6"/>
        <v>0</v>
      </c>
      <c r="H9" s="17">
        <f t="shared" si="6"/>
        <v>11027576779</v>
      </c>
      <c r="I9" s="17">
        <f t="shared" si="6"/>
        <v>32795221</v>
      </c>
      <c r="J9" s="17">
        <f t="shared" si="6"/>
        <v>11027576779</v>
      </c>
      <c r="K9" s="17">
        <f t="shared" si="6"/>
        <v>11027576779</v>
      </c>
      <c r="L9" s="17">
        <f t="shared" si="6"/>
        <v>11027576779</v>
      </c>
      <c r="M9" s="17">
        <f t="shared" si="6"/>
        <v>11027576779</v>
      </c>
      <c r="N9" s="19">
        <f t="shared" si="2"/>
        <v>0.99703488987531341</v>
      </c>
      <c r="O9" s="19">
        <f t="shared" si="3"/>
        <v>0.99703488987531341</v>
      </c>
    </row>
    <row r="10" spans="1:15" hidden="1" x14ac:dyDescent="0.25">
      <c r="A10" s="10" t="s">
        <v>44</v>
      </c>
      <c r="B10" s="11" t="s">
        <v>45</v>
      </c>
      <c r="C10" s="12">
        <f>datos20ene22!Q5</f>
        <v>7900372000</v>
      </c>
      <c r="D10" s="12">
        <f>datos20ene22!R5</f>
        <v>695000000</v>
      </c>
      <c r="E10" s="12">
        <f>datos20ene22!S5</f>
        <v>45000000</v>
      </c>
      <c r="F10" s="12">
        <f>datos20ene22!T5</f>
        <v>8550372000</v>
      </c>
      <c r="G10" s="12">
        <f>datos20ene22!U5</f>
        <v>0</v>
      </c>
      <c r="H10" s="12">
        <f>datos20ene22!V5</f>
        <v>8545644829</v>
      </c>
      <c r="I10" s="12">
        <f>datos20ene22!W5</f>
        <v>4727171</v>
      </c>
      <c r="J10" s="12">
        <f>datos20ene22!X5</f>
        <v>8545644829</v>
      </c>
      <c r="K10" s="12">
        <f>datos20ene22!Y5</f>
        <v>8545644829</v>
      </c>
      <c r="L10" s="12">
        <f>datos20ene22!Z5</f>
        <v>8545644829</v>
      </c>
      <c r="M10" s="12">
        <f>datos20ene22!AA5</f>
        <v>8545644829</v>
      </c>
      <c r="N10" s="14">
        <f t="shared" si="2"/>
        <v>0.99944713855724643</v>
      </c>
      <c r="O10" s="14">
        <f t="shared" si="3"/>
        <v>0.99944713855724643</v>
      </c>
    </row>
    <row r="11" spans="1:15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</row>
    <row r="12" spans="1:15" x14ac:dyDescent="0.25">
      <c r="A12" s="10" t="s">
        <v>48</v>
      </c>
      <c r="B12" s="11" t="s">
        <v>49</v>
      </c>
      <c r="C12" s="12">
        <f>+datos20ene22!Q6</f>
        <v>500000000</v>
      </c>
      <c r="D12" s="12">
        <f>+datos20ene22!R6</f>
        <v>33000000</v>
      </c>
      <c r="E12" s="12">
        <f>+datos20ene22!S6</f>
        <v>0</v>
      </c>
      <c r="F12" s="12">
        <f>+datos20ene22!T6</f>
        <v>533000000</v>
      </c>
      <c r="G12" s="12">
        <f>+datos20ene22!U6</f>
        <v>0</v>
      </c>
      <c r="H12" s="12">
        <f>+datos20ene22!V6</f>
        <v>529856409</v>
      </c>
      <c r="I12" s="12">
        <f>+datos20ene22!W6</f>
        <v>3143591</v>
      </c>
      <c r="J12" s="12">
        <f>+datos20ene22!X6</f>
        <v>529856409</v>
      </c>
      <c r="K12" s="12">
        <f>+datos20ene22!Y6</f>
        <v>529856409</v>
      </c>
      <c r="L12" s="12">
        <f>+datos20ene22!Z6</f>
        <v>529856409</v>
      </c>
      <c r="M12" s="12">
        <f>+datos20ene22!AA6</f>
        <v>529856409</v>
      </c>
      <c r="N12" s="14">
        <f t="shared" si="2"/>
        <v>0.99410208067542216</v>
      </c>
      <c r="O12" s="14">
        <f t="shared" si="3"/>
        <v>0.99410208067542216</v>
      </c>
    </row>
    <row r="13" spans="1:15" x14ac:dyDescent="0.25">
      <c r="A13" s="10" t="s">
        <v>50</v>
      </c>
      <c r="B13" s="11" t="s">
        <v>51</v>
      </c>
      <c r="C13" s="12">
        <f>+datos20ene22!Q7</f>
        <v>20000000</v>
      </c>
      <c r="D13" s="12">
        <f>+datos20ene22!R7</f>
        <v>0</v>
      </c>
      <c r="E13" s="12">
        <f>+datos20ene22!S7</f>
        <v>4000000</v>
      </c>
      <c r="F13" s="12">
        <f>+datos20ene22!T7</f>
        <v>16000000</v>
      </c>
      <c r="G13" s="12">
        <f>+datos20ene22!U7</f>
        <v>0</v>
      </c>
      <c r="H13" s="12">
        <f>+datos20ene22!V7</f>
        <v>14342517</v>
      </c>
      <c r="I13" s="12">
        <f>+datos20ene22!W7</f>
        <v>1657483</v>
      </c>
      <c r="J13" s="12">
        <f>+datos20ene22!X7</f>
        <v>14342517</v>
      </c>
      <c r="K13" s="12">
        <f>+datos20ene22!Y7</f>
        <v>14342517</v>
      </c>
      <c r="L13" s="12">
        <f>+datos20ene22!Z7</f>
        <v>14342517</v>
      </c>
      <c r="M13" s="12">
        <f>+datos20ene22!AA7</f>
        <v>14342517</v>
      </c>
      <c r="N13" s="14">
        <f t="shared" si="2"/>
        <v>0.89640731250000005</v>
      </c>
      <c r="O13" s="14">
        <f t="shared" si="3"/>
        <v>0.89640731250000005</v>
      </c>
    </row>
    <row r="14" spans="1:15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</row>
    <row r="15" spans="1:15" x14ac:dyDescent="0.25">
      <c r="A15" s="10" t="s">
        <v>53</v>
      </c>
      <c r="B15" s="11" t="s">
        <v>13</v>
      </c>
      <c r="C15" s="12">
        <f>+datos20ene22!Q8</f>
        <v>350000000</v>
      </c>
      <c r="D15" s="12">
        <f>+datos20ene22!R8</f>
        <v>45000000</v>
      </c>
      <c r="E15" s="12">
        <f>+datos20ene22!S8</f>
        <v>3000000</v>
      </c>
      <c r="F15" s="12">
        <f>+datos20ene22!T8</f>
        <v>392000000</v>
      </c>
      <c r="G15" s="12">
        <f>+datos20ene22!U8</f>
        <v>0</v>
      </c>
      <c r="H15" s="12">
        <f>+datos20ene22!V8</f>
        <v>391002058</v>
      </c>
      <c r="I15" s="12">
        <f>+datos20ene22!W8</f>
        <v>997942</v>
      </c>
      <c r="J15" s="12">
        <f>+datos20ene22!X8</f>
        <v>391002058</v>
      </c>
      <c r="K15" s="12">
        <f>+datos20ene22!Y8</f>
        <v>391002058</v>
      </c>
      <c r="L15" s="12">
        <f>+datos20ene22!Z8</f>
        <v>391002058</v>
      </c>
      <c r="M15" s="12">
        <f>+datos20ene22!AA8</f>
        <v>391002058</v>
      </c>
      <c r="N15" s="14">
        <f t="shared" si="2"/>
        <v>0.99745422959183672</v>
      </c>
      <c r="O15" s="14">
        <f t="shared" si="3"/>
        <v>0.99745422959183672</v>
      </c>
    </row>
    <row r="16" spans="1:15" x14ac:dyDescent="0.25">
      <c r="A16" s="10" t="s">
        <v>54</v>
      </c>
      <c r="B16" s="11" t="s">
        <v>55</v>
      </c>
      <c r="C16" s="12">
        <f>+datos20ene22!Q9</f>
        <v>300000000</v>
      </c>
      <c r="D16" s="12">
        <f>+datos20ene22!R9</f>
        <v>0</v>
      </c>
      <c r="E16" s="12">
        <f>+datos20ene22!S9</f>
        <v>21000000</v>
      </c>
      <c r="F16" s="12">
        <f>+datos20ene22!T9</f>
        <v>279000000</v>
      </c>
      <c r="G16" s="12">
        <f>+datos20ene22!U9</f>
        <v>0</v>
      </c>
      <c r="H16" s="12">
        <f>+datos20ene22!V9</f>
        <v>276906928</v>
      </c>
      <c r="I16" s="12">
        <f>+datos20ene22!W9</f>
        <v>2093072</v>
      </c>
      <c r="J16" s="12">
        <f>+datos20ene22!X9</f>
        <v>276906928</v>
      </c>
      <c r="K16" s="12">
        <f>+datos20ene22!Y9</f>
        <v>276906928</v>
      </c>
      <c r="L16" s="12">
        <f>+datos20ene22!Z9</f>
        <v>276906928</v>
      </c>
      <c r="M16" s="12">
        <f>+datos20ene22!AA9</f>
        <v>276906928</v>
      </c>
      <c r="N16" s="14">
        <f t="shared" si="2"/>
        <v>0.99249794982078854</v>
      </c>
      <c r="O16" s="14">
        <f t="shared" si="3"/>
        <v>0.99249794982078854</v>
      </c>
    </row>
    <row r="17" spans="1:15" x14ac:dyDescent="0.25">
      <c r="A17" s="10" t="s">
        <v>56</v>
      </c>
      <c r="B17" s="11" t="s">
        <v>57</v>
      </c>
      <c r="C17" s="12">
        <f>+datos20ene22!Q10</f>
        <v>40000000</v>
      </c>
      <c r="D17" s="12">
        <f>+datos20ene22!R10</f>
        <v>25000000</v>
      </c>
      <c r="E17" s="12">
        <f>+datos20ene22!S10</f>
        <v>0</v>
      </c>
      <c r="F17" s="12">
        <f>+datos20ene22!T10</f>
        <v>65000000</v>
      </c>
      <c r="G17" s="12">
        <f>+datos20ene22!U10</f>
        <v>0</v>
      </c>
      <c r="H17" s="12">
        <f>+datos20ene22!V10</f>
        <v>52199491</v>
      </c>
      <c r="I17" s="12">
        <f>+datos20ene22!W10</f>
        <v>12800509</v>
      </c>
      <c r="J17" s="12">
        <f>+datos20ene22!X10</f>
        <v>52199491</v>
      </c>
      <c r="K17" s="12">
        <f>+datos20ene22!Y10</f>
        <v>52199491</v>
      </c>
      <c r="L17" s="12">
        <f>+datos20ene22!Z10</f>
        <v>52199491</v>
      </c>
      <c r="M17" s="12">
        <f>+datos20ene22!AA10</f>
        <v>52199491</v>
      </c>
      <c r="N17" s="14">
        <f t="shared" si="2"/>
        <v>0.8030690923076923</v>
      </c>
      <c r="O17" s="14">
        <f t="shared" si="3"/>
        <v>0.8030690923076923</v>
      </c>
    </row>
    <row r="18" spans="1:15" x14ac:dyDescent="0.25">
      <c r="A18" s="10" t="s">
        <v>58</v>
      </c>
      <c r="B18" s="11" t="s">
        <v>15</v>
      </c>
      <c r="C18" s="12">
        <f>+datos20ene22!Q11</f>
        <v>800000000</v>
      </c>
      <c r="D18" s="12">
        <f>+datos20ene22!R11</f>
        <v>91000000</v>
      </c>
      <c r="E18" s="12">
        <f>+datos20ene22!S11</f>
        <v>0</v>
      </c>
      <c r="F18" s="12">
        <f>+datos20ene22!T11</f>
        <v>891000000</v>
      </c>
      <c r="G18" s="12">
        <f>+datos20ene22!U11</f>
        <v>0</v>
      </c>
      <c r="H18" s="12">
        <f>+datos20ene22!V11</f>
        <v>889634678</v>
      </c>
      <c r="I18" s="12">
        <f>+datos20ene22!W11</f>
        <v>1365322</v>
      </c>
      <c r="J18" s="12">
        <f>+datos20ene22!X11</f>
        <v>889634678</v>
      </c>
      <c r="K18" s="12">
        <f>+datos20ene22!Y11</f>
        <v>889634678</v>
      </c>
      <c r="L18" s="12">
        <f>+datos20ene22!Z11</f>
        <v>889634678</v>
      </c>
      <c r="M18" s="12">
        <f>+datos20ene22!AA11</f>
        <v>889634678</v>
      </c>
      <c r="N18" s="14">
        <f t="shared" si="2"/>
        <v>0.99846765207631871</v>
      </c>
      <c r="O18" s="14">
        <f t="shared" si="3"/>
        <v>0.99846765207631871</v>
      </c>
    </row>
    <row r="19" spans="1:15" s="20" customFormat="1" ht="11.25" x14ac:dyDescent="0.25">
      <c r="A19" s="10" t="s">
        <v>59</v>
      </c>
      <c r="B19" s="11" t="s">
        <v>14</v>
      </c>
      <c r="C19" s="12">
        <f>+datos20ene22!Q12</f>
        <v>400000000</v>
      </c>
      <c r="D19" s="12">
        <f>+datos20ene22!R12</f>
        <v>0</v>
      </c>
      <c r="E19" s="12">
        <f>+datos20ene22!S12</f>
        <v>75000000</v>
      </c>
      <c r="F19" s="12">
        <f>+datos20ene22!T12</f>
        <v>325000000</v>
      </c>
      <c r="G19" s="12">
        <f>+datos20ene22!U12</f>
        <v>0</v>
      </c>
      <c r="H19" s="12">
        <f>+datos20ene22!V12</f>
        <v>319628722</v>
      </c>
      <c r="I19" s="12">
        <f>+datos20ene22!W12</f>
        <v>5371278</v>
      </c>
      <c r="J19" s="12">
        <f>+datos20ene22!X12</f>
        <v>319628722</v>
      </c>
      <c r="K19" s="12">
        <f>+datos20ene22!Y12</f>
        <v>319628722</v>
      </c>
      <c r="L19" s="12">
        <f>+datos20ene22!Z12</f>
        <v>319628722</v>
      </c>
      <c r="M19" s="12">
        <f>+datos20ene22!AA12</f>
        <v>319628722</v>
      </c>
      <c r="N19" s="14">
        <f t="shared" si="2"/>
        <v>0.98347299076923078</v>
      </c>
      <c r="O19" s="14">
        <f t="shared" si="3"/>
        <v>0.98347299076923078</v>
      </c>
    </row>
    <row r="20" spans="1:15" s="20" customFormat="1" ht="13.5" customHeight="1" x14ac:dyDescent="0.25">
      <c r="A20" s="10" t="s">
        <v>289</v>
      </c>
      <c r="B20" s="11" t="s">
        <v>290</v>
      </c>
      <c r="C20" s="12">
        <f>+datos20ene22!Q13</f>
        <v>10000000</v>
      </c>
      <c r="D20" s="12">
        <f>+datos20ene22!R13</f>
        <v>0</v>
      </c>
      <c r="E20" s="12">
        <f>+datos20ene22!S13</f>
        <v>1000000</v>
      </c>
      <c r="F20" s="12">
        <f>+datos20ene22!T13</f>
        <v>9000000</v>
      </c>
      <c r="G20" s="12">
        <f>+datos20ene22!U13</f>
        <v>0</v>
      </c>
      <c r="H20" s="12">
        <f>+datos20ene22!V13</f>
        <v>8361147</v>
      </c>
      <c r="I20" s="12">
        <f>+datos20ene22!W13</f>
        <v>638853</v>
      </c>
      <c r="J20" s="12">
        <f>+datos20ene22!X13</f>
        <v>8361147</v>
      </c>
      <c r="K20" s="12">
        <f>+datos20ene22!Y13</f>
        <v>8361147</v>
      </c>
      <c r="L20" s="12">
        <f>+datos20ene22!Z13</f>
        <v>8361147</v>
      </c>
      <c r="M20" s="12">
        <f>+datos20ene22!AA13</f>
        <v>8361147</v>
      </c>
      <c r="N20" s="14">
        <f t="shared" si="2"/>
        <v>0.92901633333333333</v>
      </c>
      <c r="O20" s="14">
        <f t="shared" si="3"/>
        <v>0.92901633333333333</v>
      </c>
    </row>
    <row r="21" spans="1:15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195000000</v>
      </c>
      <c r="E21" s="17">
        <f t="shared" si="7"/>
        <v>0</v>
      </c>
      <c r="F21" s="18">
        <f t="shared" si="4"/>
        <v>4014679000</v>
      </c>
      <c r="G21" s="17">
        <f t="shared" ref="G21:H21" si="8">SUM(G22:G30)</f>
        <v>0</v>
      </c>
      <c r="H21" s="17">
        <f t="shared" si="8"/>
        <v>3961352437</v>
      </c>
      <c r="I21" s="18">
        <f>+F21-G21-H21</f>
        <v>53326563</v>
      </c>
      <c r="J21" s="17">
        <f t="shared" ref="J21" si="9">SUM(J22:J30)</f>
        <v>3961352437</v>
      </c>
      <c r="K21" s="17">
        <f t="shared" ref="K21:M21" si="10">SUM(K22:K30)</f>
        <v>3961352437</v>
      </c>
      <c r="L21" s="17">
        <f t="shared" si="10"/>
        <v>3961352437</v>
      </c>
      <c r="M21" s="17">
        <f t="shared" si="10"/>
        <v>3961352437</v>
      </c>
      <c r="N21" s="19">
        <f t="shared" si="2"/>
        <v>0.98671710415701974</v>
      </c>
      <c r="O21" s="19">
        <f t="shared" si="3"/>
        <v>0.98671710415701974</v>
      </c>
    </row>
    <row r="22" spans="1:15" s="20" customFormat="1" ht="11.25" x14ac:dyDescent="0.25">
      <c r="A22" s="10" t="s">
        <v>62</v>
      </c>
      <c r="B22" s="11" t="s">
        <v>63</v>
      </c>
      <c r="C22" s="12">
        <f>+datos20ene22!Q14</f>
        <v>1130000000</v>
      </c>
      <c r="D22" s="12">
        <f>+datos20ene22!R14</f>
        <v>60000000</v>
      </c>
      <c r="E22" s="12">
        <f>+datos20ene22!S14</f>
        <v>0</v>
      </c>
      <c r="F22" s="12">
        <f>+datos20ene22!T14</f>
        <v>1190000000</v>
      </c>
      <c r="G22" s="12">
        <f>+datos20ene22!U14</f>
        <v>0</v>
      </c>
      <c r="H22" s="12">
        <f>+datos20ene22!V14</f>
        <v>1185155768</v>
      </c>
      <c r="I22" s="12">
        <f>+datos20ene22!W14</f>
        <v>4844232</v>
      </c>
      <c r="J22" s="12">
        <f>+datos20ene22!X14</f>
        <v>1185155768</v>
      </c>
      <c r="K22" s="12">
        <f>+datos20ene22!Y14</f>
        <v>1185155768</v>
      </c>
      <c r="L22" s="12">
        <f>+datos20ene22!Z14</f>
        <v>1185155768</v>
      </c>
      <c r="M22" s="12">
        <f>+datos20ene22!AA14</f>
        <v>1185155768</v>
      </c>
      <c r="N22" s="14">
        <f t="shared" si="2"/>
        <v>0.99592921680672264</v>
      </c>
      <c r="O22" s="14">
        <f t="shared" si="3"/>
        <v>0.99592921680672264</v>
      </c>
    </row>
    <row r="23" spans="1:15" s="20" customFormat="1" ht="11.25" x14ac:dyDescent="0.25">
      <c r="A23" s="10" t="s">
        <v>64</v>
      </c>
      <c r="B23" s="11" t="s">
        <v>65</v>
      </c>
      <c r="C23" s="12">
        <f>+datos20ene22!Q15</f>
        <v>800000000</v>
      </c>
      <c r="D23" s="12">
        <f>+datos20ene22!R15</f>
        <v>45000000</v>
      </c>
      <c r="E23" s="12">
        <f>+datos20ene22!S15</f>
        <v>0</v>
      </c>
      <c r="F23" s="12">
        <f>+datos20ene22!T15</f>
        <v>845000000</v>
      </c>
      <c r="G23" s="12">
        <f>+datos20ene22!U15</f>
        <v>0</v>
      </c>
      <c r="H23" s="12">
        <f>+datos20ene22!V15</f>
        <v>839518730</v>
      </c>
      <c r="I23" s="12">
        <f>+datos20ene22!W15</f>
        <v>5481270</v>
      </c>
      <c r="J23" s="12">
        <f>+datos20ene22!X15</f>
        <v>839518730</v>
      </c>
      <c r="K23" s="12">
        <f>+datos20ene22!Y15</f>
        <v>839518730</v>
      </c>
      <c r="L23" s="12">
        <f>+datos20ene22!Z15</f>
        <v>839518730</v>
      </c>
      <c r="M23" s="12">
        <f>+datos20ene22!AA15</f>
        <v>839518730</v>
      </c>
      <c r="N23" s="14">
        <f t="shared" si="2"/>
        <v>0.99351328994082844</v>
      </c>
      <c r="O23" s="14">
        <f t="shared" si="3"/>
        <v>0.99351328994082844</v>
      </c>
    </row>
    <row r="24" spans="1:15" s="20" customFormat="1" ht="11.25" x14ac:dyDescent="0.25">
      <c r="A24" s="10" t="s">
        <v>66</v>
      </c>
      <c r="B24" s="11" t="s">
        <v>67</v>
      </c>
      <c r="C24" s="12">
        <f>+datos20ene22!Q16</f>
        <v>919679000</v>
      </c>
      <c r="D24" s="12">
        <f>+datos20ene22!R16</f>
        <v>64000000</v>
      </c>
      <c r="E24" s="12">
        <f>+datos20ene22!S16</f>
        <v>0</v>
      </c>
      <c r="F24" s="12">
        <f>+datos20ene22!T16</f>
        <v>983679000</v>
      </c>
      <c r="G24" s="12">
        <f>+datos20ene22!U16</f>
        <v>0</v>
      </c>
      <c r="H24" s="12">
        <f>+datos20ene22!V16</f>
        <v>965141439</v>
      </c>
      <c r="I24" s="12">
        <f>+datos20ene22!W16</f>
        <v>18537561</v>
      </c>
      <c r="J24" s="12">
        <f>+datos20ene22!X16</f>
        <v>965141439</v>
      </c>
      <c r="K24" s="12">
        <f>+datos20ene22!Y16</f>
        <v>965141439</v>
      </c>
      <c r="L24" s="12">
        <f>+datos20ene22!Z16</f>
        <v>965141439</v>
      </c>
      <c r="M24" s="12">
        <f>+datos20ene22!AA16</f>
        <v>965141439</v>
      </c>
      <c r="N24" s="14">
        <f t="shared" si="2"/>
        <v>0.98115486759400172</v>
      </c>
      <c r="O24" s="14">
        <f t="shared" si="3"/>
        <v>0.98115486759400172</v>
      </c>
    </row>
    <row r="25" spans="1:15" s="20" customFormat="1" ht="11.25" x14ac:dyDescent="0.25">
      <c r="A25" s="10" t="s">
        <v>68</v>
      </c>
      <c r="B25" s="11" t="s">
        <v>69</v>
      </c>
      <c r="C25" s="12">
        <f>+datos20ene22!Q17</f>
        <v>400000000</v>
      </c>
      <c r="D25" s="12">
        <f>+datos20ene22!R17</f>
        <v>11000000</v>
      </c>
      <c r="E25" s="12">
        <f>+datos20ene22!S17</f>
        <v>0</v>
      </c>
      <c r="F25" s="12">
        <f>+datos20ene22!T17</f>
        <v>411000000</v>
      </c>
      <c r="G25" s="12">
        <f>+datos20ene22!U17</f>
        <v>0</v>
      </c>
      <c r="H25" s="12">
        <f>+datos20ene22!V17</f>
        <v>407908100</v>
      </c>
      <c r="I25" s="12">
        <f>+datos20ene22!W17</f>
        <v>3091900</v>
      </c>
      <c r="J25" s="12">
        <f>+datos20ene22!X17</f>
        <v>407908100</v>
      </c>
      <c r="K25" s="12">
        <f>+datos20ene22!Y17</f>
        <v>407908100</v>
      </c>
      <c r="L25" s="12">
        <f>+datos20ene22!Z17</f>
        <v>407908100</v>
      </c>
      <c r="M25" s="12">
        <f>+datos20ene22!AA17</f>
        <v>407908100</v>
      </c>
      <c r="N25" s="14">
        <f t="shared" si="2"/>
        <v>0.99247712895377127</v>
      </c>
      <c r="O25" s="14">
        <f t="shared" si="3"/>
        <v>0.99247712895377127</v>
      </c>
    </row>
    <row r="26" spans="1:15" s="20" customFormat="1" ht="22.5" x14ac:dyDescent="0.25">
      <c r="A26" s="10" t="s">
        <v>70</v>
      </c>
      <c r="B26" s="11" t="s">
        <v>71</v>
      </c>
      <c r="C26" s="12">
        <f>+datos20ene22!Q18</f>
        <v>60000000</v>
      </c>
      <c r="D26" s="12">
        <f>+datos20ene22!R18</f>
        <v>0</v>
      </c>
      <c r="E26" s="12">
        <f>+datos20ene22!S18</f>
        <v>0</v>
      </c>
      <c r="F26" s="12">
        <f>+datos20ene22!T18</f>
        <v>60000000</v>
      </c>
      <c r="G26" s="12">
        <f>+datos20ene22!U18</f>
        <v>0</v>
      </c>
      <c r="H26" s="12">
        <f>+datos20ene22!V18</f>
        <v>53543200</v>
      </c>
      <c r="I26" s="12">
        <f>+datos20ene22!W18</f>
        <v>6456800</v>
      </c>
      <c r="J26" s="12">
        <f>+datos20ene22!X18</f>
        <v>53543200</v>
      </c>
      <c r="K26" s="12">
        <f>+datos20ene22!Y18</f>
        <v>53543200</v>
      </c>
      <c r="L26" s="12">
        <f>+datos20ene22!Z18</f>
        <v>53543200</v>
      </c>
      <c r="M26" s="12">
        <f>+datos20ene22!AA18</f>
        <v>53543200</v>
      </c>
      <c r="N26" s="14">
        <f t="shared" si="2"/>
        <v>0.89238666666666666</v>
      </c>
      <c r="O26" s="14">
        <f t="shared" si="3"/>
        <v>0.89238666666666666</v>
      </c>
    </row>
    <row r="27" spans="1:15" s="20" customFormat="1" ht="11.25" x14ac:dyDescent="0.25">
      <c r="A27" s="10" t="s">
        <v>72</v>
      </c>
      <c r="B27" s="11" t="s">
        <v>16</v>
      </c>
      <c r="C27" s="12">
        <f>+datos20ene22!Q19</f>
        <v>300000000</v>
      </c>
      <c r="D27" s="12">
        <f>+datos20ene22!R19</f>
        <v>10000000</v>
      </c>
      <c r="E27" s="12">
        <f>+datos20ene22!S19</f>
        <v>0</v>
      </c>
      <c r="F27" s="12">
        <f>+datos20ene22!T19</f>
        <v>310000000</v>
      </c>
      <c r="G27" s="12">
        <f>+datos20ene22!U19</f>
        <v>0</v>
      </c>
      <c r="H27" s="12">
        <f>+datos20ene22!V19</f>
        <v>305924400</v>
      </c>
      <c r="I27" s="12">
        <f>+datos20ene22!W19</f>
        <v>4075600</v>
      </c>
      <c r="J27" s="12">
        <f>+datos20ene22!X19</f>
        <v>305924400</v>
      </c>
      <c r="K27" s="12">
        <f>+datos20ene22!Y19</f>
        <v>305924400</v>
      </c>
      <c r="L27" s="12">
        <f>+datos20ene22!Z19</f>
        <v>305924400</v>
      </c>
      <c r="M27" s="12">
        <f>+datos20ene22!AA19</f>
        <v>305924400</v>
      </c>
      <c r="N27" s="14">
        <f t="shared" si="2"/>
        <v>0.98685290322580643</v>
      </c>
      <c r="O27" s="14">
        <f t="shared" si="3"/>
        <v>0.98685290322580643</v>
      </c>
    </row>
    <row r="28" spans="1:15" s="20" customFormat="1" ht="11.25" x14ac:dyDescent="0.25">
      <c r="A28" s="10" t="s">
        <v>73</v>
      </c>
      <c r="B28" s="11" t="s">
        <v>17</v>
      </c>
      <c r="C28" s="12">
        <f>+datos20ene22!Q20</f>
        <v>55000000</v>
      </c>
      <c r="D28" s="12">
        <f>+datos20ene22!R20</f>
        <v>0</v>
      </c>
      <c r="E28" s="12">
        <f>+datos20ene22!S20</f>
        <v>0</v>
      </c>
      <c r="F28" s="12">
        <f>+datos20ene22!T20</f>
        <v>55000000</v>
      </c>
      <c r="G28" s="12">
        <f>+datos20ene22!U20</f>
        <v>0</v>
      </c>
      <c r="H28" s="12">
        <f>+datos20ene22!V20</f>
        <v>51060000</v>
      </c>
      <c r="I28" s="12">
        <f>+datos20ene22!W20</f>
        <v>3940000</v>
      </c>
      <c r="J28" s="12">
        <f>+datos20ene22!X20</f>
        <v>51060000</v>
      </c>
      <c r="K28" s="12">
        <f>+datos20ene22!Y20</f>
        <v>51060000</v>
      </c>
      <c r="L28" s="12">
        <f>+datos20ene22!Z20</f>
        <v>51060000</v>
      </c>
      <c r="M28" s="12">
        <f>+datos20ene22!AA20</f>
        <v>51060000</v>
      </c>
      <c r="N28" s="14">
        <f t="shared" si="2"/>
        <v>0.92836363636363639</v>
      </c>
      <c r="O28" s="14">
        <f t="shared" si="3"/>
        <v>0.92836363636363639</v>
      </c>
    </row>
    <row r="29" spans="1:15" s="20" customFormat="1" ht="11.25" x14ac:dyDescent="0.25">
      <c r="A29" s="10" t="s">
        <v>74</v>
      </c>
      <c r="B29" s="11" t="s">
        <v>18</v>
      </c>
      <c r="C29" s="12">
        <f>+datos20ene22!Q21</f>
        <v>55000000</v>
      </c>
      <c r="D29" s="12">
        <f>+datos20ene22!R21</f>
        <v>0</v>
      </c>
      <c r="E29" s="12">
        <f>+datos20ene22!S21</f>
        <v>0</v>
      </c>
      <c r="F29" s="12">
        <f>+datos20ene22!T21</f>
        <v>55000000</v>
      </c>
      <c r="G29" s="12">
        <f>+datos20ene22!U21</f>
        <v>0</v>
      </c>
      <c r="H29" s="12">
        <f>+datos20ene22!V21</f>
        <v>51060000</v>
      </c>
      <c r="I29" s="12">
        <f>+datos20ene22!W21</f>
        <v>3940000</v>
      </c>
      <c r="J29" s="12">
        <f>+datos20ene22!X21</f>
        <v>51060000</v>
      </c>
      <c r="K29" s="12">
        <f>+datos20ene22!Y21</f>
        <v>51060000</v>
      </c>
      <c r="L29" s="12">
        <f>+datos20ene22!Z21</f>
        <v>51060000</v>
      </c>
      <c r="M29" s="12">
        <f>+datos20ene22!AA21</f>
        <v>51060000</v>
      </c>
      <c r="N29" s="14">
        <f t="shared" si="2"/>
        <v>0.92836363636363639</v>
      </c>
      <c r="O29" s="14">
        <f t="shared" si="3"/>
        <v>0.92836363636363639</v>
      </c>
    </row>
    <row r="30" spans="1:15" s="20" customFormat="1" ht="22.5" x14ac:dyDescent="0.25">
      <c r="A30" s="10" t="s">
        <v>75</v>
      </c>
      <c r="B30" s="11" t="s">
        <v>76</v>
      </c>
      <c r="C30" s="12">
        <f>+datos20ene22!Q22</f>
        <v>100000000</v>
      </c>
      <c r="D30" s="12">
        <f>+datos20ene22!R22</f>
        <v>5000000</v>
      </c>
      <c r="E30" s="12">
        <f>+datos20ene22!S22</f>
        <v>0</v>
      </c>
      <c r="F30" s="12">
        <f>+datos20ene22!T22</f>
        <v>105000000</v>
      </c>
      <c r="G30" s="12">
        <f>+datos20ene22!U22</f>
        <v>0</v>
      </c>
      <c r="H30" s="12">
        <f>+datos20ene22!V22</f>
        <v>102040800</v>
      </c>
      <c r="I30" s="12">
        <f>+datos20ene22!W22</f>
        <v>2959200</v>
      </c>
      <c r="J30" s="12">
        <f>+datos20ene22!X22</f>
        <v>102040800</v>
      </c>
      <c r="K30" s="12">
        <f>+datos20ene22!Y22</f>
        <v>102040800</v>
      </c>
      <c r="L30" s="12">
        <f>+datos20ene22!Z22</f>
        <v>102040800</v>
      </c>
      <c r="M30" s="12">
        <f>+datos20ene22!AA22</f>
        <v>102040800</v>
      </c>
      <c r="N30" s="14">
        <f t="shared" si="2"/>
        <v>0.97181714285714282</v>
      </c>
      <c r="O30" s="14">
        <f t="shared" si="3"/>
        <v>0.97181714285714282</v>
      </c>
    </row>
    <row r="31" spans="1:15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55000000</v>
      </c>
      <c r="E31" s="17">
        <f t="shared" si="11"/>
        <v>959000000</v>
      </c>
      <c r="F31" s="18">
        <f t="shared" si="4"/>
        <v>937597000</v>
      </c>
      <c r="G31" s="17">
        <f t="shared" ref="G31:H31" si="12">SUM(G32:G36)</f>
        <v>0</v>
      </c>
      <c r="H31" s="17">
        <f t="shared" si="12"/>
        <v>914563433</v>
      </c>
      <c r="I31" s="18">
        <f>+F31-G31-H31</f>
        <v>23033567</v>
      </c>
      <c r="J31" s="17">
        <f t="shared" ref="J31" si="13">SUM(J32:J36)</f>
        <v>914563433</v>
      </c>
      <c r="K31" s="17">
        <f t="shared" ref="K31:M31" si="14">SUM(K32:K36)</f>
        <v>914563433</v>
      </c>
      <c r="L31" s="17">
        <f t="shared" si="14"/>
        <v>914563433</v>
      </c>
      <c r="M31" s="17">
        <f t="shared" si="14"/>
        <v>914563433</v>
      </c>
      <c r="N31" s="19">
        <f t="shared" si="2"/>
        <v>0.97543340369049814</v>
      </c>
      <c r="O31" s="19">
        <f t="shared" si="3"/>
        <v>0.97543340369049814</v>
      </c>
    </row>
    <row r="32" spans="1:15" s="20" customFormat="1" ht="11.25" x14ac:dyDescent="0.25">
      <c r="A32" s="10" t="s">
        <v>79</v>
      </c>
      <c r="B32" s="11" t="s">
        <v>80</v>
      </c>
      <c r="C32" s="12">
        <f>+datos20ene22!Q23</f>
        <v>941597000</v>
      </c>
      <c r="D32" s="12">
        <f>+datos20ene22!R23</f>
        <v>0</v>
      </c>
      <c r="E32" s="12">
        <f>+datos20ene22!S23</f>
        <v>517000000</v>
      </c>
      <c r="F32" s="12">
        <f>+datos20ene22!T23</f>
        <v>424597000</v>
      </c>
      <c r="G32" s="12">
        <f>+datos20ene22!U23</f>
        <v>0</v>
      </c>
      <c r="H32" s="12">
        <f>+datos20ene22!V23</f>
        <v>409203545</v>
      </c>
      <c r="I32" s="12">
        <f>+datos20ene22!W23</f>
        <v>15393455</v>
      </c>
      <c r="J32" s="12">
        <f>+datos20ene22!X23</f>
        <v>409203545</v>
      </c>
      <c r="K32" s="12">
        <f>+datos20ene22!Y23</f>
        <v>409203545</v>
      </c>
      <c r="L32" s="12">
        <f>+datos20ene22!Z23</f>
        <v>409203545</v>
      </c>
      <c r="M32" s="12">
        <f>+datos20ene22!AA23</f>
        <v>409203545</v>
      </c>
      <c r="N32" s="14">
        <f t="shared" si="2"/>
        <v>0.96374572830236671</v>
      </c>
      <c r="O32" s="14">
        <f t="shared" si="3"/>
        <v>0.96374572830236671</v>
      </c>
    </row>
    <row r="33" spans="1:15" s="20" customFormat="1" ht="11.25" x14ac:dyDescent="0.25">
      <c r="A33" s="10" t="s">
        <v>81</v>
      </c>
      <c r="B33" s="11" t="s">
        <v>82</v>
      </c>
      <c r="C33" s="12">
        <f>+datos20ene22!Q24</f>
        <v>400000000</v>
      </c>
      <c r="D33" s="12">
        <f>+datos20ene22!R24</f>
        <v>0</v>
      </c>
      <c r="E33" s="12">
        <f>+datos20ene22!S24</f>
        <v>336000000</v>
      </c>
      <c r="F33" s="12">
        <f>+datos20ene22!T24</f>
        <v>64000000</v>
      </c>
      <c r="G33" s="12">
        <f>+datos20ene22!U24</f>
        <v>0</v>
      </c>
      <c r="H33" s="12">
        <f>+datos20ene22!V24</f>
        <v>63784784</v>
      </c>
      <c r="I33" s="12">
        <f>+datos20ene22!W24</f>
        <v>215216</v>
      </c>
      <c r="J33" s="12">
        <f>+datos20ene22!X24</f>
        <v>63784784</v>
      </c>
      <c r="K33" s="12">
        <f>+datos20ene22!Y24</f>
        <v>63784784</v>
      </c>
      <c r="L33" s="12">
        <f>+datos20ene22!Z24</f>
        <v>63784784</v>
      </c>
      <c r="M33" s="12">
        <f>+datos20ene22!AA24</f>
        <v>63784784</v>
      </c>
      <c r="N33" s="14">
        <f t="shared" si="2"/>
        <v>0.99663725000000003</v>
      </c>
      <c r="O33" s="14">
        <f t="shared" si="3"/>
        <v>0.99663725000000003</v>
      </c>
    </row>
    <row r="34" spans="1:15" x14ac:dyDescent="0.25">
      <c r="A34" s="10" t="s">
        <v>83</v>
      </c>
      <c r="B34" s="11" t="s">
        <v>84</v>
      </c>
      <c r="C34" s="12">
        <f>+datos20ene22!Q25</f>
        <v>100000000</v>
      </c>
      <c r="D34" s="12">
        <f>+datos20ene22!R25</f>
        <v>0</v>
      </c>
      <c r="E34" s="12">
        <f>+datos20ene22!S25</f>
        <v>58000000</v>
      </c>
      <c r="F34" s="12">
        <f>+datos20ene22!T25</f>
        <v>42000000</v>
      </c>
      <c r="G34" s="12">
        <f>+datos20ene22!U25</f>
        <v>0</v>
      </c>
      <c r="H34" s="12">
        <f>+datos20ene22!V25</f>
        <v>38245167</v>
      </c>
      <c r="I34" s="12">
        <f>+datos20ene22!W25</f>
        <v>3754833</v>
      </c>
      <c r="J34" s="12">
        <f>+datos20ene22!X25</f>
        <v>38245167</v>
      </c>
      <c r="K34" s="12">
        <f>+datos20ene22!Y25</f>
        <v>38245167</v>
      </c>
      <c r="L34" s="12">
        <f>+datos20ene22!Z25</f>
        <v>38245167</v>
      </c>
      <c r="M34" s="12">
        <f>+datos20ene22!AA25</f>
        <v>38245167</v>
      </c>
      <c r="N34" s="14">
        <f t="shared" si="2"/>
        <v>0.91059921428571433</v>
      </c>
      <c r="O34" s="14">
        <f t="shared" si="3"/>
        <v>0.91059921428571433</v>
      </c>
    </row>
    <row r="35" spans="1:15" x14ac:dyDescent="0.25">
      <c r="A35" s="10" t="s">
        <v>85</v>
      </c>
      <c r="B35" s="11" t="s">
        <v>86</v>
      </c>
      <c r="C35" s="12">
        <f>+datos20ene22!Q26</f>
        <v>250000000</v>
      </c>
      <c r="D35" s="12">
        <f>+datos20ene22!R26</f>
        <v>55000000</v>
      </c>
      <c r="E35" s="12">
        <f>+datos20ene22!S26</f>
        <v>0</v>
      </c>
      <c r="F35" s="12">
        <f>+datos20ene22!T26</f>
        <v>305000000</v>
      </c>
      <c r="G35" s="12">
        <f>+datos20ene22!U26</f>
        <v>0</v>
      </c>
      <c r="H35" s="12">
        <f>+datos20ene22!V26</f>
        <v>303660817</v>
      </c>
      <c r="I35" s="12">
        <f>+datos20ene22!W26</f>
        <v>1339183</v>
      </c>
      <c r="J35" s="12">
        <f>+datos20ene22!X26</f>
        <v>303660817</v>
      </c>
      <c r="K35" s="12">
        <f>+datos20ene22!Y26</f>
        <v>303660817</v>
      </c>
      <c r="L35" s="12">
        <f>+datos20ene22!Z26</f>
        <v>303660817</v>
      </c>
      <c r="M35" s="12">
        <f>+datos20ene22!AA26</f>
        <v>303660817</v>
      </c>
      <c r="N35" s="14">
        <f t="shared" si="2"/>
        <v>0.99560923606557372</v>
      </c>
      <c r="O35" s="14">
        <f t="shared" si="3"/>
        <v>0.99560923606557372</v>
      </c>
    </row>
    <row r="36" spans="1:15" x14ac:dyDescent="0.25">
      <c r="A36" s="10" t="s">
        <v>87</v>
      </c>
      <c r="B36" s="11" t="s">
        <v>88</v>
      </c>
      <c r="C36" s="12">
        <f>+datos20ene22!Q27</f>
        <v>150000000</v>
      </c>
      <c r="D36" s="12">
        <f>+datos20ene22!R27</f>
        <v>0</v>
      </c>
      <c r="E36" s="12">
        <f>+datos20ene22!S27</f>
        <v>48000000</v>
      </c>
      <c r="F36" s="12">
        <f>+datos20ene22!T27</f>
        <v>102000000</v>
      </c>
      <c r="G36" s="12">
        <f>+datos20ene22!U27</f>
        <v>0</v>
      </c>
      <c r="H36" s="12">
        <f>+datos20ene22!V27</f>
        <v>99669120</v>
      </c>
      <c r="I36" s="12">
        <f>+datos20ene22!W27</f>
        <v>2330880</v>
      </c>
      <c r="J36" s="12">
        <f>+datos20ene22!X27</f>
        <v>99669120</v>
      </c>
      <c r="K36" s="12">
        <f>+datos20ene22!Y27</f>
        <v>99669120</v>
      </c>
      <c r="L36" s="12">
        <f>+datos20ene22!Z27</f>
        <v>99669120</v>
      </c>
      <c r="M36" s="12">
        <f>+datos20ene22!AA27</f>
        <v>99669120</v>
      </c>
      <c r="N36" s="14">
        <f t="shared" si="2"/>
        <v>0.97714823529411765</v>
      </c>
      <c r="O36" s="14">
        <f t="shared" si="3"/>
        <v>0.97714823529411765</v>
      </c>
    </row>
    <row r="37" spans="1:15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f>+C37+D37-E37+0.0001</f>
        <v>738422000.00010002</v>
      </c>
      <c r="G37" s="29">
        <f>+F37</f>
        <v>738422000.00010002</v>
      </c>
      <c r="H37" s="29">
        <v>0</v>
      </c>
      <c r="I37" s="30">
        <f t="shared" ref="I37" si="15">+F37-G37-H37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</row>
    <row r="38" spans="1:15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</row>
    <row r="39" spans="1:15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6">+D40+D44</f>
        <v>3749923992</v>
      </c>
      <c r="E39" s="7">
        <f t="shared" si="16"/>
        <v>3811813207</v>
      </c>
      <c r="F39" s="7">
        <f t="shared" si="16"/>
        <v>10226408785</v>
      </c>
      <c r="G39" s="7">
        <f t="shared" si="16"/>
        <v>0</v>
      </c>
      <c r="H39" s="7">
        <f t="shared" si="16"/>
        <v>9816783679.1499996</v>
      </c>
      <c r="I39" s="7">
        <f t="shared" si="16"/>
        <v>409625105.85000038</v>
      </c>
      <c r="J39" s="7">
        <f t="shared" si="16"/>
        <v>9816783679.1499996</v>
      </c>
      <c r="K39" s="7">
        <f t="shared" si="16"/>
        <v>9505721736.25</v>
      </c>
      <c r="L39" s="7">
        <f t="shared" si="16"/>
        <v>9505721736.25</v>
      </c>
      <c r="M39" s="7">
        <f t="shared" si="16"/>
        <v>9505721736.25</v>
      </c>
      <c r="N39" s="8">
        <f t="shared" si="2"/>
        <v>0.95994438375563129</v>
      </c>
      <c r="O39" s="9">
        <f t="shared" si="3"/>
        <v>0.92952686872765178</v>
      </c>
    </row>
    <row r="40" spans="1:15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7">+D41</f>
        <v>0</v>
      </c>
      <c r="E40" s="17">
        <f t="shared" si="17"/>
        <v>0</v>
      </c>
      <c r="F40" s="18">
        <f t="shared" ref="F40:F88" si="18">+C40+D40-E40</f>
        <v>136931000</v>
      </c>
      <c r="G40" s="17">
        <f t="shared" ref="G40:H40" si="19">+G41</f>
        <v>0</v>
      </c>
      <c r="H40" s="17">
        <f t="shared" si="19"/>
        <v>53902240</v>
      </c>
      <c r="I40" s="18">
        <f t="shared" ref="I40:I55" si="20">+F40-G40-H40</f>
        <v>83028760</v>
      </c>
      <c r="J40" s="17">
        <f t="shared" ref="J40:M40" si="21">+J41</f>
        <v>53902240</v>
      </c>
      <c r="K40" s="17">
        <f t="shared" si="21"/>
        <v>53902240</v>
      </c>
      <c r="L40" s="17">
        <f t="shared" si="21"/>
        <v>53902240</v>
      </c>
      <c r="M40" s="17">
        <f t="shared" si="21"/>
        <v>53902240</v>
      </c>
      <c r="N40" s="19">
        <f t="shared" si="2"/>
        <v>0.39364526659412402</v>
      </c>
      <c r="O40" s="19">
        <f t="shared" si="3"/>
        <v>0.39364526659412402</v>
      </c>
    </row>
    <row r="41" spans="1:15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2">SUM(D42:D43)</f>
        <v>0</v>
      </c>
      <c r="E41" s="17">
        <f t="shared" si="22"/>
        <v>0</v>
      </c>
      <c r="F41" s="18">
        <f t="shared" si="18"/>
        <v>136931000</v>
      </c>
      <c r="G41" s="17">
        <f t="shared" ref="G41:H41" si="23">SUM(G42:G43)</f>
        <v>0</v>
      </c>
      <c r="H41" s="17">
        <f t="shared" si="23"/>
        <v>53902240</v>
      </c>
      <c r="I41" s="18">
        <f t="shared" si="20"/>
        <v>83028760</v>
      </c>
      <c r="J41" s="17">
        <f t="shared" ref="J41:M41" si="24">SUM(J42:J43)</f>
        <v>53902240</v>
      </c>
      <c r="K41" s="17">
        <f t="shared" si="24"/>
        <v>53902240</v>
      </c>
      <c r="L41" s="17">
        <f t="shared" si="24"/>
        <v>53902240</v>
      </c>
      <c r="M41" s="17">
        <f t="shared" si="24"/>
        <v>53902240</v>
      </c>
      <c r="N41" s="19">
        <f t="shared" si="2"/>
        <v>0.39364526659412402</v>
      </c>
      <c r="O41" s="19">
        <f t="shared" si="3"/>
        <v>0.39364526659412402</v>
      </c>
    </row>
    <row r="42" spans="1:15" ht="22.5" x14ac:dyDescent="0.25">
      <c r="A42" s="10" t="s">
        <v>220</v>
      </c>
      <c r="B42" s="11" t="s">
        <v>221</v>
      </c>
      <c r="C42" s="12">
        <f>+datos20ene22!Q28</f>
        <v>80000000</v>
      </c>
      <c r="D42" s="12">
        <f>+datos20ene22!R28</f>
        <v>0</v>
      </c>
      <c r="E42" s="12">
        <f>+datos20ene22!S28</f>
        <v>0</v>
      </c>
      <c r="F42" s="12">
        <f>+datos20ene22!T28</f>
        <v>80000000</v>
      </c>
      <c r="G42" s="12">
        <f>+datos20ene22!U28</f>
        <v>0</v>
      </c>
      <c r="H42" s="12">
        <f>+datos20ene22!V28</f>
        <v>51278290</v>
      </c>
      <c r="I42" s="12">
        <f>+datos20ene22!W28</f>
        <v>28721710</v>
      </c>
      <c r="J42" s="12">
        <f>+datos20ene22!X28</f>
        <v>51278290</v>
      </c>
      <c r="K42" s="12">
        <f>+datos20ene22!Y28</f>
        <v>51278290</v>
      </c>
      <c r="L42" s="12">
        <f>+datos20ene22!Z28</f>
        <v>51278290</v>
      </c>
      <c r="M42" s="12">
        <f>+datos20ene22!AA28</f>
        <v>51278290</v>
      </c>
      <c r="N42" s="14">
        <f t="shared" si="2"/>
        <v>0.64097862500000002</v>
      </c>
      <c r="O42" s="14">
        <f t="shared" si="3"/>
        <v>0.64097862500000002</v>
      </c>
    </row>
    <row r="43" spans="1:15" x14ac:dyDescent="0.25">
      <c r="A43" s="10" t="s">
        <v>222</v>
      </c>
      <c r="B43" s="11" t="s">
        <v>223</v>
      </c>
      <c r="C43" s="12">
        <f>+datos20ene22!Q29</f>
        <v>56931000</v>
      </c>
      <c r="D43" s="12">
        <f>+datos20ene22!R29</f>
        <v>0</v>
      </c>
      <c r="E43" s="12">
        <f>+datos20ene22!S29</f>
        <v>0</v>
      </c>
      <c r="F43" s="12">
        <f>+datos20ene22!T29</f>
        <v>56931000</v>
      </c>
      <c r="G43" s="12">
        <f>+datos20ene22!U29</f>
        <v>0</v>
      </c>
      <c r="H43" s="12">
        <f>+datos20ene22!V29</f>
        <v>2623950</v>
      </c>
      <c r="I43" s="12">
        <f>+datos20ene22!W29</f>
        <v>54307050</v>
      </c>
      <c r="J43" s="12">
        <f>+datos20ene22!X29</f>
        <v>2623950</v>
      </c>
      <c r="K43" s="12">
        <f>+datos20ene22!Y29</f>
        <v>2623950</v>
      </c>
      <c r="L43" s="12">
        <f>+datos20ene22!Z29</f>
        <v>2623950</v>
      </c>
      <c r="M43" s="12">
        <f>+datos20ene22!AA29</f>
        <v>2623950</v>
      </c>
      <c r="N43" s="14">
        <f t="shared" si="2"/>
        <v>4.6090003688675767E-2</v>
      </c>
      <c r="O43" s="14">
        <f t="shared" si="3"/>
        <v>4.6090003688675767E-2</v>
      </c>
    </row>
    <row r="44" spans="1:15" x14ac:dyDescent="0.25">
      <c r="A44" s="15" t="s">
        <v>94</v>
      </c>
      <c r="B44" s="16" t="s">
        <v>95</v>
      </c>
      <c r="C44" s="17">
        <f>+C45+C55</f>
        <v>10151367000</v>
      </c>
      <c r="D44" s="17">
        <f t="shared" ref="D44:E44" si="25">+D45+D55</f>
        <v>3749923992</v>
      </c>
      <c r="E44" s="17">
        <f t="shared" si="25"/>
        <v>3811813207</v>
      </c>
      <c r="F44" s="18">
        <f t="shared" si="18"/>
        <v>10089477785</v>
      </c>
      <c r="G44" s="17">
        <f t="shared" ref="G44:H44" si="26">+G45+G55</f>
        <v>0</v>
      </c>
      <c r="H44" s="17">
        <f t="shared" si="26"/>
        <v>9762881439.1499996</v>
      </c>
      <c r="I44" s="18">
        <f t="shared" si="20"/>
        <v>326596345.85000038</v>
      </c>
      <c r="J44" s="17">
        <f t="shared" ref="J44:M44" si="27">+J45+J55</f>
        <v>9762881439.1499996</v>
      </c>
      <c r="K44" s="17">
        <f t="shared" si="27"/>
        <v>9451819496.25</v>
      </c>
      <c r="L44" s="17">
        <f t="shared" si="27"/>
        <v>9451819496.25</v>
      </c>
      <c r="M44" s="17">
        <f t="shared" si="27"/>
        <v>9451819496.25</v>
      </c>
      <c r="N44" s="19">
        <f t="shared" si="2"/>
        <v>0.9676300049606581</v>
      </c>
      <c r="O44" s="19">
        <f t="shared" si="3"/>
        <v>0.93679967364634031</v>
      </c>
    </row>
    <row r="45" spans="1:15" x14ac:dyDescent="0.25">
      <c r="A45" s="15" t="s">
        <v>96</v>
      </c>
      <c r="B45" s="16" t="s">
        <v>97</v>
      </c>
      <c r="C45" s="17">
        <f>SUM(C46:C54)</f>
        <v>234367000</v>
      </c>
      <c r="D45" s="17">
        <f t="shared" ref="D45:H45" si="28">SUM(D46:D54)</f>
        <v>1409914400</v>
      </c>
      <c r="E45" s="17">
        <f t="shared" si="28"/>
        <v>693700000</v>
      </c>
      <c r="F45" s="18">
        <f>+C45+D45-E45</f>
        <v>950581400</v>
      </c>
      <c r="G45" s="17">
        <f t="shared" si="28"/>
        <v>0</v>
      </c>
      <c r="H45" s="17">
        <f t="shared" si="28"/>
        <v>935196062.31000006</v>
      </c>
      <c r="I45" s="18">
        <f t="shared" si="20"/>
        <v>15385337.689999938</v>
      </c>
      <c r="J45" s="17">
        <f t="shared" ref="J45" si="29">SUM(J46:J54)</f>
        <v>935196062.31000006</v>
      </c>
      <c r="K45" s="17">
        <f t="shared" ref="K45:M45" si="30">SUM(K46:K54)</f>
        <v>919255950.81000006</v>
      </c>
      <c r="L45" s="17">
        <f t="shared" si="30"/>
        <v>919255950.81000006</v>
      </c>
      <c r="M45" s="17">
        <f t="shared" si="30"/>
        <v>919255950.81000006</v>
      </c>
      <c r="N45" s="19">
        <f t="shared" si="2"/>
        <v>0.98381481302916307</v>
      </c>
      <c r="O45" s="19">
        <f t="shared" si="3"/>
        <v>0.96704601079928565</v>
      </c>
    </row>
    <row r="46" spans="1:15" ht="33.75" x14ac:dyDescent="0.25">
      <c r="A46" s="10" t="s">
        <v>224</v>
      </c>
      <c r="B46" s="11" t="s">
        <v>225</v>
      </c>
      <c r="C46" s="12">
        <f>+datos20ene22!Q30</f>
        <v>1000000</v>
      </c>
      <c r="D46" s="12">
        <f>+datos20ene22!R30</f>
        <v>0</v>
      </c>
      <c r="E46" s="12">
        <f>+datos20ene22!S30</f>
        <v>700000</v>
      </c>
      <c r="F46" s="12">
        <f>+datos20ene22!T30</f>
        <v>300000</v>
      </c>
      <c r="G46" s="12">
        <f>+datos20ene22!U30</f>
        <v>0</v>
      </c>
      <c r="H46" s="12">
        <f>+datos20ene22!V30</f>
        <v>0</v>
      </c>
      <c r="I46" s="12">
        <f>+datos20ene22!W30</f>
        <v>300000</v>
      </c>
      <c r="J46" s="12">
        <f>+datos20ene22!X30</f>
        <v>0</v>
      </c>
      <c r="K46" s="12">
        <f>+datos20ene22!Y30</f>
        <v>0</v>
      </c>
      <c r="L46" s="12">
        <f>+datos20ene22!Z30</f>
        <v>0</v>
      </c>
      <c r="M46" s="12">
        <f>+datos20ene22!AA30</f>
        <v>0</v>
      </c>
      <c r="N46" s="14">
        <f t="shared" si="2"/>
        <v>0</v>
      </c>
      <c r="O46" s="14">
        <f t="shared" si="3"/>
        <v>0</v>
      </c>
    </row>
    <row r="47" spans="1:15" x14ac:dyDescent="0.25">
      <c r="A47" s="10" t="s">
        <v>226</v>
      </c>
      <c r="B47" s="11" t="s">
        <v>227</v>
      </c>
      <c r="C47" s="12">
        <f>+datos20ene22!Q31</f>
        <v>20000000</v>
      </c>
      <c r="D47" s="12">
        <f>+datos20ene22!R31</f>
        <v>0</v>
      </c>
      <c r="E47" s="12">
        <f>+datos20ene22!S31</f>
        <v>8000000</v>
      </c>
      <c r="F47" s="12">
        <f>+datos20ene22!T31</f>
        <v>12000000</v>
      </c>
      <c r="G47" s="12">
        <f>+datos20ene22!U31</f>
        <v>0</v>
      </c>
      <c r="H47" s="12">
        <f>+datos20ene22!V31</f>
        <v>11320467.42</v>
      </c>
      <c r="I47" s="12">
        <f>+datos20ene22!W31</f>
        <v>679532.58</v>
      </c>
      <c r="J47" s="12">
        <f>+datos20ene22!X31</f>
        <v>11320467.42</v>
      </c>
      <c r="K47" s="12">
        <f>+datos20ene22!Y31</f>
        <v>11320467.42</v>
      </c>
      <c r="L47" s="12">
        <f>+datos20ene22!Z31</f>
        <v>11320467.42</v>
      </c>
      <c r="M47" s="12">
        <f>+datos20ene22!AA31</f>
        <v>11320467.42</v>
      </c>
      <c r="N47" s="14">
        <f t="shared" si="2"/>
        <v>0.94337228500000003</v>
      </c>
      <c r="O47" s="14">
        <f t="shared" si="3"/>
        <v>0.94337228500000003</v>
      </c>
    </row>
    <row r="48" spans="1:15" ht="22.5" x14ac:dyDescent="0.25">
      <c r="A48" s="10" t="s">
        <v>228</v>
      </c>
      <c r="B48" s="11" t="s">
        <v>229</v>
      </c>
      <c r="C48" s="12">
        <f>+datos20ene22!Q32</f>
        <v>5000000</v>
      </c>
      <c r="D48" s="12">
        <f>+datos20ene22!R32</f>
        <v>0</v>
      </c>
      <c r="E48" s="12">
        <f>+datos20ene22!S32</f>
        <v>2400000</v>
      </c>
      <c r="F48" s="12">
        <f>+datos20ene22!T32</f>
        <v>2600000</v>
      </c>
      <c r="G48" s="12">
        <f>+datos20ene22!U32</f>
        <v>0</v>
      </c>
      <c r="H48" s="12">
        <f>+datos20ene22!V32</f>
        <v>2599285</v>
      </c>
      <c r="I48" s="12">
        <f>+datos20ene22!W32</f>
        <v>715</v>
      </c>
      <c r="J48" s="12">
        <f>+datos20ene22!X32</f>
        <v>2599285</v>
      </c>
      <c r="K48" s="12">
        <f>+datos20ene22!Y32</f>
        <v>2599285</v>
      </c>
      <c r="L48" s="12">
        <f>+datos20ene22!Z32</f>
        <v>2599285</v>
      </c>
      <c r="M48" s="12">
        <f>+datos20ene22!AA32</f>
        <v>2599285</v>
      </c>
      <c r="N48" s="14">
        <f t="shared" si="2"/>
        <v>0.99972499999999997</v>
      </c>
      <c r="O48" s="14">
        <f t="shared" si="3"/>
        <v>0.99972499999999997</v>
      </c>
    </row>
    <row r="49" spans="1:15" s="20" customFormat="1" ht="22.5" x14ac:dyDescent="0.25">
      <c r="A49" s="10" t="s">
        <v>230</v>
      </c>
      <c r="B49" s="11" t="s">
        <v>231</v>
      </c>
      <c r="C49" s="12">
        <f>+datos20ene22!Q33</f>
        <v>30000000</v>
      </c>
      <c r="D49" s="12">
        <f>+datos20ene22!R33</f>
        <v>0</v>
      </c>
      <c r="E49" s="12">
        <f>+datos20ene22!S33</f>
        <v>1000000</v>
      </c>
      <c r="F49" s="12">
        <f>+datos20ene22!T33</f>
        <v>29000000</v>
      </c>
      <c r="G49" s="12">
        <f>+datos20ene22!U33</f>
        <v>0</v>
      </c>
      <c r="H49" s="12">
        <f>+datos20ene22!V33</f>
        <v>15791213.369999999</v>
      </c>
      <c r="I49" s="12">
        <f>+datos20ene22!W33</f>
        <v>13208786.630000001</v>
      </c>
      <c r="J49" s="12">
        <f>+datos20ene22!X33</f>
        <v>15791213.369999999</v>
      </c>
      <c r="K49" s="12">
        <f>+datos20ene22!Y33</f>
        <v>15791213.369999999</v>
      </c>
      <c r="L49" s="12">
        <f>+datos20ene22!Z33</f>
        <v>15791213.369999999</v>
      </c>
      <c r="M49" s="12">
        <f>+datos20ene22!AA33</f>
        <v>15791213.369999999</v>
      </c>
      <c r="N49" s="14">
        <f t="shared" si="2"/>
        <v>0.54452459896551719</v>
      </c>
      <c r="O49" s="14">
        <f t="shared" si="3"/>
        <v>0.54452459896551719</v>
      </c>
    </row>
    <row r="50" spans="1:15" s="20" customFormat="1" ht="22.5" x14ac:dyDescent="0.25">
      <c r="A50" s="10" t="s">
        <v>311</v>
      </c>
      <c r="B50" s="11" t="s">
        <v>312</v>
      </c>
      <c r="C50" s="12">
        <v>0</v>
      </c>
      <c r="D50" s="12">
        <f>+datos20ene22!R34+25414400</f>
        <v>26414400</v>
      </c>
      <c r="E50" s="12">
        <f>+datos20ene22!S34</f>
        <v>500000</v>
      </c>
      <c r="F50" s="12">
        <f>+datos20ene22!T34</f>
        <v>25914400</v>
      </c>
      <c r="G50" s="12">
        <f>+datos20ene22!U34</f>
        <v>0</v>
      </c>
      <c r="H50" s="12">
        <f>+datos20ene22!V34</f>
        <v>25913800</v>
      </c>
      <c r="I50" s="12">
        <f>+datos20ene22!W34</f>
        <v>600</v>
      </c>
      <c r="J50" s="12">
        <f>+datos20ene22!X34</f>
        <v>25913800</v>
      </c>
      <c r="K50" s="12">
        <f>+datos20ene22!Y34</f>
        <v>25913800</v>
      </c>
      <c r="L50" s="12">
        <f>+datos20ene22!Z34</f>
        <v>25913800</v>
      </c>
      <c r="M50" s="12">
        <f>+datos20ene22!AA34</f>
        <v>25913800</v>
      </c>
      <c r="N50" s="14">
        <f t="shared" si="2"/>
        <v>0.99997684684962795</v>
      </c>
      <c r="O50" s="14">
        <f t="shared" si="3"/>
        <v>0.99997684684962795</v>
      </c>
    </row>
    <row r="51" spans="1:15" s="20" customFormat="1" ht="11.25" x14ac:dyDescent="0.25">
      <c r="A51" s="10" t="s">
        <v>232</v>
      </c>
      <c r="B51" s="11" t="s">
        <v>233</v>
      </c>
      <c r="C51" s="12">
        <f>+datos20ene22!Q35</f>
        <v>5000000</v>
      </c>
      <c r="D51" s="12">
        <f>+datos20ene22!R35</f>
        <v>0</v>
      </c>
      <c r="E51" s="12">
        <f>+datos20ene22!S35</f>
        <v>4300000</v>
      </c>
      <c r="F51" s="12">
        <f>+datos20ene22!T35</f>
        <v>700000</v>
      </c>
      <c r="G51" s="12">
        <f>+datos20ene22!U35</f>
        <v>0</v>
      </c>
      <c r="H51" s="12">
        <f>+datos20ene22!V35</f>
        <v>0</v>
      </c>
      <c r="I51" s="12">
        <f>+datos20ene22!W35</f>
        <v>700000</v>
      </c>
      <c r="J51" s="12">
        <f>+datos20ene22!X35</f>
        <v>0</v>
      </c>
      <c r="K51" s="12">
        <f>+datos20ene22!Y35</f>
        <v>0</v>
      </c>
      <c r="L51" s="12">
        <f>+datos20ene22!Z35</f>
        <v>0</v>
      </c>
      <c r="M51" s="12">
        <f>+datos20ene22!AA35</f>
        <v>0</v>
      </c>
      <c r="N51" s="14">
        <f t="shared" si="2"/>
        <v>0</v>
      </c>
      <c r="O51" s="14">
        <f t="shared" si="3"/>
        <v>0</v>
      </c>
    </row>
    <row r="52" spans="1:15" s="20" customFormat="1" ht="22.5" x14ac:dyDescent="0.25">
      <c r="A52" s="10" t="s">
        <v>234</v>
      </c>
      <c r="B52" s="11" t="s">
        <v>221</v>
      </c>
      <c r="C52" s="12">
        <f>+datos20ene22!Q36</f>
        <v>55000000</v>
      </c>
      <c r="D52" s="12">
        <f>+datos20ene22!R36</f>
        <v>3000000</v>
      </c>
      <c r="E52" s="12">
        <f>+datos20ene22!S36</f>
        <v>30500000</v>
      </c>
      <c r="F52" s="12">
        <f>+datos20ene22!T36</f>
        <v>27500000</v>
      </c>
      <c r="G52" s="12">
        <f>+datos20ene22!U36</f>
        <v>0</v>
      </c>
      <c r="H52" s="12">
        <f>+datos20ene22!V36</f>
        <v>27427807.579999998</v>
      </c>
      <c r="I52" s="12">
        <f>+datos20ene22!W36</f>
        <v>72192.42</v>
      </c>
      <c r="J52" s="12">
        <f>+datos20ene22!X36</f>
        <v>27427807.579999998</v>
      </c>
      <c r="K52" s="12">
        <f>+datos20ene22!Y36</f>
        <v>27427807.579999998</v>
      </c>
      <c r="L52" s="12">
        <f>+datos20ene22!Z36</f>
        <v>27427807.579999998</v>
      </c>
      <c r="M52" s="12">
        <f>+datos20ene22!AA36</f>
        <v>27427807.579999998</v>
      </c>
      <c r="N52" s="14">
        <f t="shared" si="2"/>
        <v>0.99737482109090903</v>
      </c>
      <c r="O52" s="14">
        <f t="shared" si="3"/>
        <v>0.99737482109090903</v>
      </c>
    </row>
    <row r="53" spans="1:15" s="20" customFormat="1" ht="11.25" x14ac:dyDescent="0.25">
      <c r="A53" s="10" t="s">
        <v>319</v>
      </c>
      <c r="B53" s="11" t="s">
        <v>320</v>
      </c>
      <c r="C53" s="12">
        <f>+datos20ene22!Q37</f>
        <v>0</v>
      </c>
      <c r="D53" s="12">
        <f>+datos20ene22!R37</f>
        <v>13500000</v>
      </c>
      <c r="E53" s="12">
        <f>+datos20ene22!S37</f>
        <v>3000000</v>
      </c>
      <c r="F53" s="12">
        <f>+datos20ene22!T37</f>
        <v>10500000</v>
      </c>
      <c r="G53" s="12">
        <f>+datos20ene22!U37</f>
        <v>0</v>
      </c>
      <c r="H53" s="12">
        <f>+datos20ene22!V37</f>
        <v>10163018</v>
      </c>
      <c r="I53" s="12">
        <f>+datos20ene22!W37</f>
        <v>336982</v>
      </c>
      <c r="J53" s="12">
        <f>+datos20ene22!X37</f>
        <v>10163018</v>
      </c>
      <c r="K53" s="12">
        <f>+datos20ene22!Y37</f>
        <v>10163018</v>
      </c>
      <c r="L53" s="12">
        <f>+datos20ene22!Z37</f>
        <v>10163018</v>
      </c>
      <c r="M53" s="12">
        <f>+datos20ene22!AA37</f>
        <v>10163018</v>
      </c>
      <c r="N53" s="14">
        <f t="shared" si="2"/>
        <v>0.96790647619047621</v>
      </c>
      <c r="O53" s="14">
        <f t="shared" si="3"/>
        <v>0.96790647619047621</v>
      </c>
    </row>
    <row r="54" spans="1:15" s="20" customFormat="1" ht="22.5" x14ac:dyDescent="0.25">
      <c r="A54" s="10" t="s">
        <v>235</v>
      </c>
      <c r="B54" s="11" t="s">
        <v>236</v>
      </c>
      <c r="C54" s="12">
        <f>+datos20ene22!Q38</f>
        <v>118367000</v>
      </c>
      <c r="D54" s="12">
        <f>+datos20ene22!R38</f>
        <v>1367000000</v>
      </c>
      <c r="E54" s="12">
        <f>+datos20ene22!S38</f>
        <v>643300000</v>
      </c>
      <c r="F54" s="12">
        <f>+datos20ene22!T38</f>
        <v>842067000</v>
      </c>
      <c r="G54" s="12">
        <f>+datos20ene22!U38</f>
        <v>0</v>
      </c>
      <c r="H54" s="12">
        <f>+datos20ene22!V38</f>
        <v>841980470.94000006</v>
      </c>
      <c r="I54" s="12">
        <f>+datos20ene22!W38</f>
        <v>86529.06</v>
      </c>
      <c r="J54" s="12">
        <f>+datos20ene22!X38</f>
        <v>841980470.94000006</v>
      </c>
      <c r="K54" s="12">
        <f>+datos20ene22!Y38</f>
        <v>826040359.44000006</v>
      </c>
      <c r="L54" s="12">
        <f>+datos20ene22!Z38</f>
        <v>826040359.44000006</v>
      </c>
      <c r="M54" s="12">
        <f>+datos20ene22!AA38</f>
        <v>826040359.44000006</v>
      </c>
      <c r="N54" s="14">
        <f t="shared" si="2"/>
        <v>0.99989724207218678</v>
      </c>
      <c r="O54" s="14">
        <f t="shared" si="3"/>
        <v>0.98096749954576068</v>
      </c>
    </row>
    <row r="55" spans="1:15" s="20" customFormat="1" ht="11.25" x14ac:dyDescent="0.25">
      <c r="A55" s="15" t="s">
        <v>98</v>
      </c>
      <c r="B55" s="16" t="s">
        <v>99</v>
      </c>
      <c r="C55" s="17">
        <f>SUM(C56:C77)</f>
        <v>9917000000</v>
      </c>
      <c r="D55" s="17">
        <f>SUM(D56:D77)</f>
        <v>2340009592</v>
      </c>
      <c r="E55" s="17">
        <f>SUM(E56:E77)</f>
        <v>3118113207</v>
      </c>
      <c r="F55" s="18">
        <f t="shared" si="18"/>
        <v>9138896385</v>
      </c>
      <c r="G55" s="17">
        <f>SUM(G56:G77)</f>
        <v>0</v>
      </c>
      <c r="H55" s="17">
        <f>SUM(H56:H77)</f>
        <v>8827685376.8400002</v>
      </c>
      <c r="I55" s="18">
        <f t="shared" si="20"/>
        <v>311211008.15999985</v>
      </c>
      <c r="J55" s="17">
        <f>SUM(J56:J77)</f>
        <v>8827685376.8400002</v>
      </c>
      <c r="K55" s="17">
        <f>SUM(K56:K77)</f>
        <v>8532563545.4399996</v>
      </c>
      <c r="L55" s="17">
        <f>SUM(L56:L77)</f>
        <v>8532563545.4399996</v>
      </c>
      <c r="M55" s="17">
        <f>SUM(M56:M77)</f>
        <v>8532563545.4399996</v>
      </c>
      <c r="N55" s="19">
        <f t="shared" si="2"/>
        <v>0.96594654375655231</v>
      </c>
      <c r="O55" s="19">
        <f t="shared" si="3"/>
        <v>0.93365360389081598</v>
      </c>
    </row>
    <row r="56" spans="1:15" s="20" customFormat="1" ht="22.5" x14ac:dyDescent="0.25">
      <c r="A56" s="10" t="s">
        <v>237</v>
      </c>
      <c r="B56" s="11" t="s">
        <v>238</v>
      </c>
      <c r="C56" s="12">
        <f>+datos20ene22!Q39</f>
        <v>40000000</v>
      </c>
      <c r="D56" s="12">
        <f>+datos20ene22!R39</f>
        <v>0</v>
      </c>
      <c r="E56" s="12">
        <f>+datos20ene22!S39</f>
        <v>30300000</v>
      </c>
      <c r="F56" s="12">
        <f>+datos20ene22!T39</f>
        <v>9700000</v>
      </c>
      <c r="G56" s="12">
        <f>+datos20ene22!U39</f>
        <v>0</v>
      </c>
      <c r="H56" s="12">
        <f>+datos20ene22!V39</f>
        <v>4866392</v>
      </c>
      <c r="I56" s="12">
        <f>+datos20ene22!W39</f>
        <v>4833608</v>
      </c>
      <c r="J56" s="12">
        <f>+datos20ene22!X39</f>
        <v>4866392</v>
      </c>
      <c r="K56" s="12">
        <f>+datos20ene22!Y39</f>
        <v>4866392</v>
      </c>
      <c r="L56" s="12">
        <f>+datos20ene22!Z39</f>
        <v>4866392</v>
      </c>
      <c r="M56" s="12">
        <f>+datos20ene22!AA39</f>
        <v>4866392</v>
      </c>
      <c r="N56" s="14">
        <f t="shared" si="2"/>
        <v>0.50168989690721655</v>
      </c>
      <c r="O56" s="14">
        <f t="shared" si="3"/>
        <v>0.50168989690721655</v>
      </c>
    </row>
    <row r="57" spans="1:15" s="20" customFormat="1" ht="15" customHeight="1" x14ac:dyDescent="0.25">
      <c r="A57" s="10" t="s">
        <v>239</v>
      </c>
      <c r="B57" s="11" t="s">
        <v>240</v>
      </c>
      <c r="C57" s="12">
        <f>+datos20ene22!Q40</f>
        <v>1571000000</v>
      </c>
      <c r="D57" s="12">
        <f>+datos20ene22!R40</f>
        <v>30000000</v>
      </c>
      <c r="E57" s="12">
        <f>+datos20ene22!S40</f>
        <v>817600000</v>
      </c>
      <c r="F57" s="12">
        <f>+datos20ene22!T40</f>
        <v>783400000</v>
      </c>
      <c r="G57" s="12">
        <f>+datos20ene22!U40</f>
        <v>0</v>
      </c>
      <c r="H57" s="12">
        <f>+datos20ene22!V40</f>
        <v>563894497</v>
      </c>
      <c r="I57" s="12">
        <f>+datos20ene22!W40</f>
        <v>219505503</v>
      </c>
      <c r="J57" s="12">
        <f>+datos20ene22!X40</f>
        <v>563894497</v>
      </c>
      <c r="K57" s="12">
        <f>+datos20ene22!Y40</f>
        <v>560541147</v>
      </c>
      <c r="L57" s="12">
        <f>+datos20ene22!Z40</f>
        <v>560541147</v>
      </c>
      <c r="M57" s="12">
        <f>+datos20ene22!AA40</f>
        <v>560541147</v>
      </c>
      <c r="N57" s="14">
        <f t="shared" si="2"/>
        <v>0.71980405539954051</v>
      </c>
      <c r="O57" s="14">
        <f t="shared" si="3"/>
        <v>0.71552354735767165</v>
      </c>
    </row>
    <row r="58" spans="1:15" s="20" customFormat="1" ht="13.5" customHeight="1" x14ac:dyDescent="0.25">
      <c r="A58" s="10" t="s">
        <v>304</v>
      </c>
      <c r="B58" s="11" t="s">
        <v>305</v>
      </c>
      <c r="C58" s="12">
        <f>+datos20ene22!Q41</f>
        <v>1000000</v>
      </c>
      <c r="D58" s="12">
        <f>+datos20ene22!R41</f>
        <v>12000000</v>
      </c>
      <c r="E58" s="12">
        <f>+datos20ene22!S41</f>
        <v>8000000</v>
      </c>
      <c r="F58" s="12">
        <f>+datos20ene22!T41</f>
        <v>5000000</v>
      </c>
      <c r="G58" s="12">
        <f>+datos20ene22!U41</f>
        <v>0</v>
      </c>
      <c r="H58" s="12">
        <f>+datos20ene22!V41</f>
        <v>4550000</v>
      </c>
      <c r="I58" s="12">
        <f>+datos20ene22!W41</f>
        <v>450000</v>
      </c>
      <c r="J58" s="12">
        <f>+datos20ene22!X41</f>
        <v>4550000</v>
      </c>
      <c r="K58" s="12">
        <f>+datos20ene22!Y41</f>
        <v>4550000</v>
      </c>
      <c r="L58" s="12">
        <f>+datos20ene22!Z41</f>
        <v>4550000</v>
      </c>
      <c r="M58" s="12">
        <f>+datos20ene22!AA41</f>
        <v>4550000</v>
      </c>
      <c r="N58" s="14">
        <f t="shared" si="2"/>
        <v>0.91</v>
      </c>
      <c r="O58" s="14">
        <f t="shared" si="3"/>
        <v>0.91</v>
      </c>
    </row>
    <row r="59" spans="1:15" s="20" customFormat="1" ht="11.25" x14ac:dyDescent="0.25">
      <c r="A59" s="10" t="s">
        <v>241</v>
      </c>
      <c r="B59" s="11" t="s">
        <v>242</v>
      </c>
      <c r="C59" s="12">
        <f>+datos20ene22!Q42</f>
        <v>27000000</v>
      </c>
      <c r="D59" s="12">
        <f>+datos20ene22!R42</f>
        <v>0</v>
      </c>
      <c r="E59" s="12">
        <f>+datos20ene22!S42</f>
        <v>600000</v>
      </c>
      <c r="F59" s="12">
        <f>+datos20ene22!T42</f>
        <v>26400000</v>
      </c>
      <c r="G59" s="12">
        <f>+datos20ene22!U42</f>
        <v>0</v>
      </c>
      <c r="H59" s="12">
        <f>+datos20ene22!V42</f>
        <v>5484620</v>
      </c>
      <c r="I59" s="12">
        <f>+datos20ene22!W42</f>
        <v>20915380</v>
      </c>
      <c r="J59" s="12">
        <f>+datos20ene22!X42</f>
        <v>5484620</v>
      </c>
      <c r="K59" s="12">
        <f>+datos20ene22!Y42</f>
        <v>4976980</v>
      </c>
      <c r="L59" s="12">
        <f>+datos20ene22!Z42</f>
        <v>4976980</v>
      </c>
      <c r="M59" s="12">
        <f>+datos20ene22!AA42</f>
        <v>4976980</v>
      </c>
      <c r="N59" s="14">
        <f t="shared" si="2"/>
        <v>0.20775075757575759</v>
      </c>
      <c r="O59" s="14">
        <f t="shared" si="3"/>
        <v>0.18852196969696969</v>
      </c>
    </row>
    <row r="60" spans="1:15" s="20" customFormat="1" ht="22.5" x14ac:dyDescent="0.25">
      <c r="A60" s="10" t="s">
        <v>243</v>
      </c>
      <c r="B60" s="11" t="s">
        <v>244</v>
      </c>
      <c r="C60" s="12">
        <f>+datos20ene22!Q43</f>
        <v>100000000</v>
      </c>
      <c r="D60" s="12">
        <f>+datos20ene22!R43</f>
        <v>0</v>
      </c>
      <c r="E60" s="12">
        <f>+datos20ene22!S43</f>
        <v>30000000</v>
      </c>
      <c r="F60" s="12">
        <f>+datos20ene22!T43</f>
        <v>70000000</v>
      </c>
      <c r="G60" s="12">
        <f>+datos20ene22!U43</f>
        <v>0</v>
      </c>
      <c r="H60" s="12">
        <f>+datos20ene22!V43</f>
        <v>66670873</v>
      </c>
      <c r="I60" s="12">
        <f>+datos20ene22!W43</f>
        <v>3329127</v>
      </c>
      <c r="J60" s="12">
        <f>+datos20ene22!X43</f>
        <v>66670873</v>
      </c>
      <c r="K60" s="12">
        <f>+datos20ene22!Y43</f>
        <v>66670873</v>
      </c>
      <c r="L60" s="12">
        <f>+datos20ene22!Z43</f>
        <v>66670873</v>
      </c>
      <c r="M60" s="12">
        <f>+datos20ene22!AA43</f>
        <v>66670873</v>
      </c>
      <c r="N60" s="14">
        <f t="shared" si="2"/>
        <v>0.95244104285714282</v>
      </c>
      <c r="O60" s="14">
        <f t="shared" si="3"/>
        <v>0.95244104285714282</v>
      </c>
    </row>
    <row r="61" spans="1:15" s="20" customFormat="1" ht="14.25" customHeight="1" x14ac:dyDescent="0.25">
      <c r="A61" s="10" t="s">
        <v>245</v>
      </c>
      <c r="B61" s="11" t="s">
        <v>246</v>
      </c>
      <c r="C61" s="12">
        <f>+datos20ene22!Q44</f>
        <v>13000000</v>
      </c>
      <c r="D61" s="12">
        <f>+datos20ene22!R44</f>
        <v>5221872</v>
      </c>
      <c r="E61" s="12">
        <f>+datos20ene22!S44</f>
        <v>3500000</v>
      </c>
      <c r="F61" s="12">
        <f>+datos20ene22!T44</f>
        <v>14721872</v>
      </c>
      <c r="G61" s="12">
        <f>+datos20ene22!U44</f>
        <v>0</v>
      </c>
      <c r="H61" s="12">
        <f>+datos20ene22!V44</f>
        <v>14499804.99</v>
      </c>
      <c r="I61" s="12">
        <f>+datos20ene22!W44</f>
        <v>222067.01</v>
      </c>
      <c r="J61" s="12">
        <f>+datos20ene22!X44</f>
        <v>14499804.99</v>
      </c>
      <c r="K61" s="12">
        <f>+datos20ene22!Y44</f>
        <v>14380054.99</v>
      </c>
      <c r="L61" s="12">
        <f>+datos20ene22!Z44</f>
        <v>14380054.99</v>
      </c>
      <c r="M61" s="12">
        <f>+datos20ene22!AA44</f>
        <v>14380054.99</v>
      </c>
      <c r="N61" s="14">
        <f t="shared" si="2"/>
        <v>0.98491584426219714</v>
      </c>
      <c r="O61" s="14">
        <f t="shared" si="3"/>
        <v>0.97678168849722369</v>
      </c>
    </row>
    <row r="62" spans="1:15" s="20" customFormat="1" ht="12.75" customHeight="1" x14ac:dyDescent="0.25">
      <c r="A62" s="10" t="s">
        <v>247</v>
      </c>
      <c r="B62" s="11" t="s">
        <v>248</v>
      </c>
      <c r="C62" s="12">
        <f>+datos20ene22!Q45</f>
        <v>4641000000</v>
      </c>
      <c r="D62" s="12">
        <f>+datos20ene22!R45</f>
        <v>0</v>
      </c>
      <c r="E62" s="12">
        <f>+datos20ene22!S45</f>
        <v>904009592</v>
      </c>
      <c r="F62" s="12">
        <f>+datos20ene22!T45</f>
        <v>3736990408</v>
      </c>
      <c r="G62" s="12">
        <f>+datos20ene22!U45</f>
        <v>0</v>
      </c>
      <c r="H62" s="12">
        <f>+datos20ene22!V45</f>
        <v>3735548137</v>
      </c>
      <c r="I62" s="12">
        <f>+datos20ene22!W45</f>
        <v>1442271</v>
      </c>
      <c r="J62" s="12">
        <f>+datos20ene22!X45</f>
        <v>3735548137</v>
      </c>
      <c r="K62" s="12">
        <f>+datos20ene22!Y45</f>
        <v>3733048137</v>
      </c>
      <c r="L62" s="12">
        <f>+datos20ene22!Z45</f>
        <v>3733048137</v>
      </c>
      <c r="M62" s="12">
        <f>+datos20ene22!AA45</f>
        <v>3733048137</v>
      </c>
      <c r="N62" s="14">
        <f t="shared" si="2"/>
        <v>0.99961405547177418</v>
      </c>
      <c r="O62" s="14">
        <f t="shared" si="3"/>
        <v>0.99894506793713989</v>
      </c>
    </row>
    <row r="63" spans="1:15" s="20" customFormat="1" ht="13.5" customHeight="1" x14ac:dyDescent="0.25">
      <c r="A63" s="10" t="s">
        <v>249</v>
      </c>
      <c r="B63" s="11" t="s">
        <v>250</v>
      </c>
      <c r="C63" s="12">
        <f>+datos20ene22!Q46</f>
        <v>800000000</v>
      </c>
      <c r="D63" s="12">
        <f>+datos20ene22!R46</f>
        <v>209553720</v>
      </c>
      <c r="E63" s="12">
        <f>+datos20ene22!S46</f>
        <v>119500000</v>
      </c>
      <c r="F63" s="12">
        <f>+datos20ene22!T46</f>
        <v>890053720</v>
      </c>
      <c r="G63" s="12">
        <f>+datos20ene22!U46</f>
        <v>0</v>
      </c>
      <c r="H63" s="12">
        <f>+datos20ene22!V46</f>
        <v>889817103</v>
      </c>
      <c r="I63" s="12">
        <f>+datos20ene22!W46</f>
        <v>236617</v>
      </c>
      <c r="J63" s="12">
        <f>+datos20ene22!X46</f>
        <v>889817103</v>
      </c>
      <c r="K63" s="12">
        <f>+datos20ene22!Y46</f>
        <v>884538003</v>
      </c>
      <c r="L63" s="12">
        <f>+datos20ene22!Z46</f>
        <v>884538003</v>
      </c>
      <c r="M63" s="12">
        <f>+datos20ene22!AA46</f>
        <v>884538003</v>
      </c>
      <c r="N63" s="14">
        <f t="shared" si="2"/>
        <v>0.99973415424857726</v>
      </c>
      <c r="O63" s="14">
        <f t="shared" si="3"/>
        <v>0.9938029392203428</v>
      </c>
    </row>
    <row r="64" spans="1:15" s="20" customFormat="1" ht="22.5" x14ac:dyDescent="0.25">
      <c r="A64" s="10" t="s">
        <v>251</v>
      </c>
      <c r="B64" s="11" t="s">
        <v>252</v>
      </c>
      <c r="C64" s="12">
        <f>+datos20ene22!Q47</f>
        <v>337000000</v>
      </c>
      <c r="D64" s="12">
        <f>+datos20ene22!R47</f>
        <v>322234000</v>
      </c>
      <c r="E64" s="12">
        <f>+datos20ene22!S47</f>
        <v>63500000</v>
      </c>
      <c r="F64" s="12">
        <f>+datos20ene22!T47</f>
        <v>595734000</v>
      </c>
      <c r="G64" s="12">
        <f>+datos20ene22!U47</f>
        <v>0</v>
      </c>
      <c r="H64" s="12">
        <f>+datos20ene22!V47</f>
        <v>594077230</v>
      </c>
      <c r="I64" s="12">
        <f>+datos20ene22!W47</f>
        <v>1656770</v>
      </c>
      <c r="J64" s="12">
        <f>+datos20ene22!X47</f>
        <v>594077230</v>
      </c>
      <c r="K64" s="12">
        <f>+datos20ene22!Y47</f>
        <v>566622924.60000002</v>
      </c>
      <c r="L64" s="12">
        <f>+datos20ene22!Z47</f>
        <v>566622924.60000002</v>
      </c>
      <c r="M64" s="12">
        <f>+datos20ene22!AA47</f>
        <v>566622924.60000002</v>
      </c>
      <c r="N64" s="14">
        <f t="shared" si="2"/>
        <v>0.99721894335391303</v>
      </c>
      <c r="O64" s="14">
        <f t="shared" si="3"/>
        <v>0.95113410448287328</v>
      </c>
    </row>
    <row r="65" spans="1:15" s="20" customFormat="1" ht="22.5" x14ac:dyDescent="0.25">
      <c r="A65" s="10" t="s">
        <v>253</v>
      </c>
      <c r="B65" s="11" t="s">
        <v>254</v>
      </c>
      <c r="C65" s="12">
        <f>+datos20ene22!Q48</f>
        <v>119000000</v>
      </c>
      <c r="D65" s="12">
        <f>+datos20ene22!R48</f>
        <v>50000000</v>
      </c>
      <c r="E65" s="12">
        <f>+datos20ene22!S48</f>
        <v>68700000</v>
      </c>
      <c r="F65" s="12">
        <f>+datos20ene22!T48</f>
        <v>100300000</v>
      </c>
      <c r="G65" s="12">
        <f>+datos20ene22!U48</f>
        <v>0</v>
      </c>
      <c r="H65" s="12">
        <f>+datos20ene22!V48</f>
        <v>99562176.569999993</v>
      </c>
      <c r="I65" s="12">
        <f>+datos20ene22!W48</f>
        <v>737823.43</v>
      </c>
      <c r="J65" s="12">
        <f>+datos20ene22!X48</f>
        <v>99562176.569999993</v>
      </c>
      <c r="K65" s="12">
        <f>+datos20ene22!Y48</f>
        <v>99562176.569999993</v>
      </c>
      <c r="L65" s="12">
        <f>+datos20ene22!Z48</f>
        <v>99562176.569999993</v>
      </c>
      <c r="M65" s="12">
        <f>+datos20ene22!AA48</f>
        <v>99562176.569999993</v>
      </c>
      <c r="N65" s="14">
        <f t="shared" si="2"/>
        <v>0.99264383419740776</v>
      </c>
      <c r="O65" s="14">
        <f t="shared" si="3"/>
        <v>0.99264383419740776</v>
      </c>
    </row>
    <row r="66" spans="1:15" s="20" customFormat="1" ht="11.25" x14ac:dyDescent="0.25">
      <c r="A66" s="10" t="s">
        <v>255</v>
      </c>
      <c r="B66" s="11" t="s">
        <v>256</v>
      </c>
      <c r="C66" s="12">
        <f>+datos20ene22!Q49</f>
        <v>682000000</v>
      </c>
      <c r="D66" s="12">
        <f>+datos20ene22!R49</f>
        <v>123000000</v>
      </c>
      <c r="E66" s="12">
        <f>+datos20ene22!S49</f>
        <v>240600000</v>
      </c>
      <c r="F66" s="12">
        <f>+datos20ene22!T49</f>
        <v>564400000</v>
      </c>
      <c r="G66" s="12">
        <f>+datos20ene22!U49</f>
        <v>0</v>
      </c>
      <c r="H66" s="12">
        <f>+datos20ene22!V49</f>
        <v>543091475.48000002</v>
      </c>
      <c r="I66" s="12">
        <f>+datos20ene22!W49</f>
        <v>21308524.52</v>
      </c>
      <c r="J66" s="12">
        <f>+datos20ene22!X49</f>
        <v>543091475.48000002</v>
      </c>
      <c r="K66" s="12">
        <f>+datos20ene22!Y49</f>
        <v>527680289.48000002</v>
      </c>
      <c r="L66" s="12">
        <f>+datos20ene22!Z49</f>
        <v>527680289.48000002</v>
      </c>
      <c r="M66" s="12">
        <f>+datos20ene22!AA49</f>
        <v>527680289.48000002</v>
      </c>
      <c r="N66" s="14">
        <f t="shared" si="2"/>
        <v>0.96224570425230338</v>
      </c>
      <c r="O66" s="14">
        <f t="shared" si="3"/>
        <v>0.93494027193479801</v>
      </c>
    </row>
    <row r="67" spans="1:15" s="20" customFormat="1" ht="22.5" x14ac:dyDescent="0.25">
      <c r="A67" s="10" t="s">
        <v>257</v>
      </c>
      <c r="B67" s="11" t="s">
        <v>258</v>
      </c>
      <c r="C67" s="12">
        <f>+datos20ene22!Q50</f>
        <v>350000000</v>
      </c>
      <c r="D67" s="12">
        <f>+datos20ene22!R50</f>
        <v>375000000</v>
      </c>
      <c r="E67" s="12">
        <f>+datos20ene22!S50</f>
        <v>98900000</v>
      </c>
      <c r="F67" s="12">
        <f>+datos20ene22!T50</f>
        <v>626100000</v>
      </c>
      <c r="G67" s="12">
        <f>+datos20ene22!U50</f>
        <v>0</v>
      </c>
      <c r="H67" s="12">
        <f>+datos20ene22!V50</f>
        <v>619754381.79999995</v>
      </c>
      <c r="I67" s="12">
        <f>+datos20ene22!W50</f>
        <v>6345618.2000000002</v>
      </c>
      <c r="J67" s="12">
        <f>+datos20ene22!X50</f>
        <v>619754381.79999995</v>
      </c>
      <c r="K67" s="12">
        <f>+datos20ene22!Y50</f>
        <v>590257881.79999995</v>
      </c>
      <c r="L67" s="12">
        <f>+datos20ene22!Z50</f>
        <v>590257881.79999995</v>
      </c>
      <c r="M67" s="12">
        <f>+datos20ene22!AA50</f>
        <v>590257881.79999995</v>
      </c>
      <c r="N67" s="14">
        <f t="shared" si="2"/>
        <v>0.98986484874620662</v>
      </c>
      <c r="O67" s="14">
        <f t="shared" si="3"/>
        <v>0.94275336495767437</v>
      </c>
    </row>
    <row r="68" spans="1:15" s="20" customFormat="1" ht="33.75" x14ac:dyDescent="0.25">
      <c r="A68" s="10" t="s">
        <v>259</v>
      </c>
      <c r="B68" s="11" t="s">
        <v>260</v>
      </c>
      <c r="C68" s="12">
        <f>+datos20ene22!Q51</f>
        <v>15000000</v>
      </c>
      <c r="D68" s="12">
        <f>+datos20ene22!R51</f>
        <v>9000000</v>
      </c>
      <c r="E68" s="12">
        <f>+datos20ene22!S51</f>
        <v>1200000</v>
      </c>
      <c r="F68" s="12">
        <f>+datos20ene22!T51</f>
        <v>22800000</v>
      </c>
      <c r="G68" s="12">
        <f>+datos20ene22!U51</f>
        <v>0</v>
      </c>
      <c r="H68" s="12">
        <f>+datos20ene22!V51</f>
        <v>21724600</v>
      </c>
      <c r="I68" s="12">
        <f>+datos20ene22!W51</f>
        <v>1075400</v>
      </c>
      <c r="J68" s="12">
        <f>+datos20ene22!X51</f>
        <v>21724600</v>
      </c>
      <c r="K68" s="12">
        <f>+datos20ene22!Y51</f>
        <v>21724600</v>
      </c>
      <c r="L68" s="12">
        <f>+datos20ene22!Z51</f>
        <v>21724600</v>
      </c>
      <c r="M68" s="12">
        <f>+datos20ene22!AA51</f>
        <v>21724600</v>
      </c>
      <c r="N68" s="14">
        <f t="shared" si="2"/>
        <v>0.95283333333333331</v>
      </c>
      <c r="O68" s="14">
        <f t="shared" si="3"/>
        <v>0.95283333333333331</v>
      </c>
    </row>
    <row r="69" spans="1:15" x14ac:dyDescent="0.25">
      <c r="A69" s="10" t="s">
        <v>261</v>
      </c>
      <c r="B69" s="11" t="s">
        <v>262</v>
      </c>
      <c r="C69" s="12">
        <f>+datos20ene22!Q52</f>
        <v>0</v>
      </c>
      <c r="D69" s="12">
        <f>+datos20ene22!R52</f>
        <v>680000000</v>
      </c>
      <c r="E69" s="12">
        <f>+datos20ene22!S52</f>
        <v>0</v>
      </c>
      <c r="F69" s="12">
        <f>+datos20ene22!T52</f>
        <v>680000000</v>
      </c>
      <c r="G69" s="12">
        <f>+datos20ene22!U52</f>
        <v>0</v>
      </c>
      <c r="H69" s="12">
        <f>+datos20ene22!V52</f>
        <v>680000000</v>
      </c>
      <c r="I69" s="12">
        <f>+datos20ene22!W52</f>
        <v>0</v>
      </c>
      <c r="J69" s="12">
        <f>+datos20ene22!X52</f>
        <v>680000000</v>
      </c>
      <c r="K69" s="12">
        <f>+datos20ene22!Y52</f>
        <v>469000000</v>
      </c>
      <c r="L69" s="12">
        <f>+datos20ene22!Z52</f>
        <v>469000000</v>
      </c>
      <c r="M69" s="12">
        <f>+datos20ene22!AA52</f>
        <v>469000000</v>
      </c>
      <c r="N69" s="14">
        <f t="shared" si="2"/>
        <v>1</v>
      </c>
      <c r="O69" s="14">
        <f t="shared" si="3"/>
        <v>0.68970588235294117</v>
      </c>
    </row>
    <row r="70" spans="1:15" ht="22.5" x14ac:dyDescent="0.25">
      <c r="A70" s="10" t="s">
        <v>263</v>
      </c>
      <c r="B70" s="11" t="s">
        <v>264</v>
      </c>
      <c r="C70" s="12">
        <f>+datos20ene22!Q53</f>
        <v>114000000</v>
      </c>
      <c r="D70" s="12">
        <f>+datos20ene22!R53</f>
        <v>0</v>
      </c>
      <c r="E70" s="12">
        <f>+datos20ene22!S53</f>
        <v>48714400</v>
      </c>
      <c r="F70" s="12">
        <f>+datos20ene22!T53</f>
        <v>65285600</v>
      </c>
      <c r="G70" s="12">
        <f>+datos20ene22!U53</f>
        <v>0</v>
      </c>
      <c r="H70" s="12">
        <f>+datos20ene22!V53</f>
        <v>56011000</v>
      </c>
      <c r="I70" s="12">
        <f>+datos20ene22!W53</f>
        <v>9274600</v>
      </c>
      <c r="J70" s="12">
        <f>+datos20ene22!X53</f>
        <v>56011000</v>
      </c>
      <c r="K70" s="12">
        <f>+datos20ene22!Y53</f>
        <v>56011000</v>
      </c>
      <c r="L70" s="12">
        <f>+datos20ene22!Z53</f>
        <v>56011000</v>
      </c>
      <c r="M70" s="12">
        <f>+datos20ene22!AA53</f>
        <v>56011000</v>
      </c>
      <c r="N70" s="14">
        <f t="shared" ref="N70:N109" si="31">+IF(F70=0,0,J70/F70)</f>
        <v>0.85793804453049372</v>
      </c>
      <c r="O70" s="14">
        <f t="shared" ref="O70:O109" si="32">+IF(F70=0,0,K70/F70)</f>
        <v>0.85793804453049372</v>
      </c>
    </row>
    <row r="71" spans="1:15" ht="33.75" x14ac:dyDescent="0.25">
      <c r="A71" s="10" t="s">
        <v>265</v>
      </c>
      <c r="B71" s="11" t="s">
        <v>266</v>
      </c>
      <c r="C71" s="12">
        <f>+datos20ene22!Q54</f>
        <v>20000000</v>
      </c>
      <c r="D71" s="12">
        <f>+datos20ene22!R54</f>
        <v>0</v>
      </c>
      <c r="E71" s="12">
        <f>+datos20ene22!S54</f>
        <v>16500000</v>
      </c>
      <c r="F71" s="12">
        <f>+datos20ene22!T54</f>
        <v>3500000</v>
      </c>
      <c r="G71" s="12">
        <f>+datos20ene22!U54</f>
        <v>0</v>
      </c>
      <c r="H71" s="12">
        <f>+datos20ene22!V54</f>
        <v>3177207</v>
      </c>
      <c r="I71" s="12">
        <f>+datos20ene22!W54</f>
        <v>322793</v>
      </c>
      <c r="J71" s="12">
        <f>+datos20ene22!X54</f>
        <v>3177207</v>
      </c>
      <c r="K71" s="12">
        <f>+datos20ene22!Y54</f>
        <v>3177207</v>
      </c>
      <c r="L71" s="12">
        <f>+datos20ene22!Z54</f>
        <v>3177207</v>
      </c>
      <c r="M71" s="12">
        <f>+datos20ene22!AA54</f>
        <v>3177207</v>
      </c>
      <c r="N71" s="14">
        <f t="shared" si="31"/>
        <v>0.90777342857142862</v>
      </c>
      <c r="O71" s="14">
        <f t="shared" si="32"/>
        <v>0.90777342857142862</v>
      </c>
    </row>
    <row r="72" spans="1:15" ht="22.5" x14ac:dyDescent="0.25">
      <c r="A72" s="10" t="s">
        <v>267</v>
      </c>
      <c r="B72" s="11" t="s">
        <v>268</v>
      </c>
      <c r="C72" s="12">
        <f>+datos20ene22!Q55</f>
        <v>83000000</v>
      </c>
      <c r="D72" s="12">
        <f>+datos20ene22!R55</f>
        <v>504000000</v>
      </c>
      <c r="E72" s="12">
        <f>+datos20ene22!S55</f>
        <v>600000</v>
      </c>
      <c r="F72" s="12">
        <f>+datos20ene22!T55</f>
        <v>586400000</v>
      </c>
      <c r="G72" s="12">
        <f>+datos20ene22!U55</f>
        <v>0</v>
      </c>
      <c r="H72" s="12">
        <f>+datos20ene22!V55</f>
        <v>586397998</v>
      </c>
      <c r="I72" s="12">
        <f>+datos20ene22!W55</f>
        <v>2002</v>
      </c>
      <c r="J72" s="12">
        <f>+datos20ene22!X55</f>
        <v>586397998</v>
      </c>
      <c r="K72" s="12">
        <f>+datos20ene22!Y55</f>
        <v>586397998</v>
      </c>
      <c r="L72" s="12">
        <f>+datos20ene22!Z55</f>
        <v>586397998</v>
      </c>
      <c r="M72" s="12">
        <f>+datos20ene22!AA55</f>
        <v>586397998</v>
      </c>
      <c r="N72" s="14">
        <f t="shared" si="31"/>
        <v>0.99999658594815821</v>
      </c>
      <c r="O72" s="14">
        <f t="shared" si="32"/>
        <v>0.99999658594815821</v>
      </c>
    </row>
    <row r="73" spans="1:15" x14ac:dyDescent="0.25">
      <c r="A73" s="10" t="s">
        <v>306</v>
      </c>
      <c r="B73" s="11" t="s">
        <v>307</v>
      </c>
      <c r="C73" s="12">
        <f>+datos20ene22!Q56</f>
        <v>504000000</v>
      </c>
      <c r="D73" s="12">
        <f>+datos20ene22!R56</f>
        <v>0</v>
      </c>
      <c r="E73" s="12">
        <f>+datos20ene22!S56</f>
        <v>504000000</v>
      </c>
      <c r="F73" s="12">
        <f>+datos20ene22!T56</f>
        <v>0</v>
      </c>
      <c r="G73" s="12">
        <f>+datos20ene22!U56</f>
        <v>0</v>
      </c>
      <c r="H73" s="12">
        <f>+datos20ene22!V56</f>
        <v>0</v>
      </c>
      <c r="I73" s="12">
        <f>+datos20ene22!W56</f>
        <v>0</v>
      </c>
      <c r="J73" s="12">
        <f>+datos20ene22!X56</f>
        <v>0</v>
      </c>
      <c r="K73" s="12">
        <f>+datos20ene22!Y56</f>
        <v>0</v>
      </c>
      <c r="L73" s="12">
        <f>+datos20ene22!Z56</f>
        <v>0</v>
      </c>
      <c r="M73" s="12">
        <f>+datos20ene22!AA56</f>
        <v>0</v>
      </c>
      <c r="N73" s="14">
        <f t="shared" si="31"/>
        <v>0</v>
      </c>
      <c r="O73" s="14">
        <f t="shared" si="32"/>
        <v>0</v>
      </c>
    </row>
    <row r="74" spans="1:15" x14ac:dyDescent="0.25">
      <c r="A74" s="10" t="s">
        <v>100</v>
      </c>
      <c r="B74" s="11" t="s">
        <v>101</v>
      </c>
      <c r="C74" s="12">
        <f>+datos20ene22!Q57</f>
        <v>500000000</v>
      </c>
      <c r="D74" s="12">
        <f>+datos20ene22!R57</f>
        <v>20000000</v>
      </c>
      <c r="E74" s="12">
        <f>+datos20ene22!S57</f>
        <v>161889215</v>
      </c>
      <c r="F74" s="12">
        <f>+datos20ene22!T57</f>
        <v>358110785</v>
      </c>
      <c r="G74" s="12">
        <f>+datos20ene22!U57</f>
        <v>0</v>
      </c>
      <c r="H74" s="12">
        <f>+datos20ene22!V57</f>
        <v>338557881</v>
      </c>
      <c r="I74" s="12">
        <f>+datos20ene22!W57</f>
        <v>19552904</v>
      </c>
      <c r="J74" s="12">
        <f>+datos20ene22!X57</f>
        <v>338557881</v>
      </c>
      <c r="K74" s="12">
        <f>+datos20ene22!Y57</f>
        <v>338557881</v>
      </c>
      <c r="L74" s="12">
        <f>+datos20ene22!Z57</f>
        <v>338557881</v>
      </c>
      <c r="M74" s="12">
        <f>+datos20ene22!AA57</f>
        <v>338557881</v>
      </c>
      <c r="N74" s="14">
        <f t="shared" si="31"/>
        <v>0.94539984602809435</v>
      </c>
      <c r="O74" s="14">
        <f t="shared" si="32"/>
        <v>0.94539984602809435</v>
      </c>
    </row>
    <row r="75" spans="1:15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1"/>
        <v>0</v>
      </c>
      <c r="O75" s="14">
        <f t="shared" si="32"/>
        <v>0</v>
      </c>
    </row>
    <row r="76" spans="1:15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1"/>
        <v>0</v>
      </c>
      <c r="O76" s="14">
        <f t="shared" si="32"/>
        <v>0</v>
      </c>
    </row>
    <row r="77" spans="1:15" hidden="1" x14ac:dyDescent="0.25">
      <c r="A77" s="10"/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4">
        <f t="shared" si="31"/>
        <v>0</v>
      </c>
      <c r="O77" s="14">
        <f t="shared" si="32"/>
        <v>0</v>
      </c>
    </row>
    <row r="78" spans="1:15" s="3" customFormat="1" x14ac:dyDescent="0.25">
      <c r="A78" s="79" t="s">
        <v>24</v>
      </c>
      <c r="B78" s="79"/>
      <c r="C78" s="7">
        <f>SUM(C79:C82)</f>
        <v>4649070000</v>
      </c>
      <c r="D78" s="7">
        <f>SUM(D79:D82)</f>
        <v>0</v>
      </c>
      <c r="E78" s="7">
        <f t="shared" ref="E78" si="33">SUM(E79:E82)</f>
        <v>31000000</v>
      </c>
      <c r="F78" s="7">
        <f>SUM(F79:F82)</f>
        <v>4618070000.0000095</v>
      </c>
      <c r="G78" s="7">
        <f t="shared" ref="G78:M78" si="34">SUM(G79:G82)</f>
        <v>3783070000.00001</v>
      </c>
      <c r="H78" s="7">
        <f t="shared" si="34"/>
        <v>58265807</v>
      </c>
      <c r="I78" s="7">
        <f t="shared" si="34"/>
        <v>776734193</v>
      </c>
      <c r="J78" s="7">
        <f t="shared" si="34"/>
        <v>58265807</v>
      </c>
      <c r="K78" s="7">
        <f t="shared" si="34"/>
        <v>58265807</v>
      </c>
      <c r="L78" s="7">
        <f t="shared" si="34"/>
        <v>58265807</v>
      </c>
      <c r="M78" s="7">
        <f t="shared" si="34"/>
        <v>58265807</v>
      </c>
      <c r="N78" s="8">
        <f t="shared" si="31"/>
        <v>1.2616917240318982E-2</v>
      </c>
      <c r="O78" s="9">
        <f t="shared" si="32"/>
        <v>1.2616917240318982E-2</v>
      </c>
    </row>
    <row r="79" spans="1:15" x14ac:dyDescent="0.25">
      <c r="A79" s="22" t="s">
        <v>102</v>
      </c>
      <c r="B79" s="23" t="s">
        <v>104</v>
      </c>
      <c r="C79" s="29">
        <v>3783070000</v>
      </c>
      <c r="D79" s="29">
        <v>0</v>
      </c>
      <c r="E79" s="29">
        <v>0</v>
      </c>
      <c r="F79" s="30">
        <f>+C79+D79-E79+0.00001</f>
        <v>3783070000.00001</v>
      </c>
      <c r="G79" s="29">
        <f>+F79</f>
        <v>3783070000.00001</v>
      </c>
      <c r="H79" s="29">
        <v>0</v>
      </c>
      <c r="I79" s="30">
        <f t="shared" ref="I79" si="35">+F79-G79-H79</f>
        <v>0</v>
      </c>
      <c r="J79" s="29">
        <v>0</v>
      </c>
      <c r="K79" s="29">
        <v>0</v>
      </c>
      <c r="L79" s="29">
        <v>0</v>
      </c>
      <c r="M79" s="29">
        <v>0</v>
      </c>
      <c r="N79" s="31">
        <f t="shared" si="31"/>
        <v>0</v>
      </c>
      <c r="O79" s="31">
        <f t="shared" si="32"/>
        <v>0</v>
      </c>
    </row>
    <row r="80" spans="1:15" x14ac:dyDescent="0.25">
      <c r="A80" s="10" t="s">
        <v>118</v>
      </c>
      <c r="B80" s="11" t="s">
        <v>120</v>
      </c>
      <c r="C80" s="12">
        <f>+datos20ene22!Q58</f>
        <v>78000000</v>
      </c>
      <c r="D80" s="12">
        <f>+datos20ene22!R58</f>
        <v>0</v>
      </c>
      <c r="E80" s="12">
        <f>+datos20ene22!S58</f>
        <v>18000000</v>
      </c>
      <c r="F80" s="12">
        <f>+datos20ene22!T58</f>
        <v>60000000</v>
      </c>
      <c r="G80" s="12">
        <f>+datos20ene22!U58</f>
        <v>0</v>
      </c>
      <c r="H80" s="12">
        <f>+datos20ene22!V58</f>
        <v>57767522</v>
      </c>
      <c r="I80" s="12">
        <f>+datos20ene22!W58</f>
        <v>2232478</v>
      </c>
      <c r="J80" s="12">
        <f>+datos20ene22!X58</f>
        <v>57767522</v>
      </c>
      <c r="K80" s="12">
        <f>+datos20ene22!Y58</f>
        <v>57767522</v>
      </c>
      <c r="L80" s="12">
        <f>+datos20ene22!Z58</f>
        <v>57767522</v>
      </c>
      <c r="M80" s="12">
        <f>+datos20ene22!AA58</f>
        <v>57767522</v>
      </c>
      <c r="N80" s="14">
        <f t="shared" si="31"/>
        <v>0.9627920333333333</v>
      </c>
      <c r="O80" s="14">
        <f t="shared" si="32"/>
        <v>0.9627920333333333</v>
      </c>
    </row>
    <row r="81" spans="1:15" ht="22.5" x14ac:dyDescent="0.25">
      <c r="A81" s="10" t="s">
        <v>119</v>
      </c>
      <c r="B81" s="11" t="s">
        <v>121</v>
      </c>
      <c r="C81" s="12">
        <f>+datos20ene22!Q59</f>
        <v>30000000</v>
      </c>
      <c r="D81" s="12">
        <f>+datos20ene22!R59</f>
        <v>0</v>
      </c>
      <c r="E81" s="12">
        <f>+datos20ene22!S59</f>
        <v>13000000</v>
      </c>
      <c r="F81" s="12">
        <f>+datos20ene22!T59</f>
        <v>17000000</v>
      </c>
      <c r="G81" s="12">
        <f>+datos20ene22!U59</f>
        <v>0</v>
      </c>
      <c r="H81" s="12">
        <f>+datos20ene22!V59</f>
        <v>498285</v>
      </c>
      <c r="I81" s="12">
        <f>+datos20ene22!W59</f>
        <v>16501715</v>
      </c>
      <c r="J81" s="12">
        <f>+datos20ene22!X59</f>
        <v>498285</v>
      </c>
      <c r="K81" s="12">
        <f>+datos20ene22!Y59</f>
        <v>498285</v>
      </c>
      <c r="L81" s="12">
        <f>+datos20ene22!Z59</f>
        <v>498285</v>
      </c>
      <c r="M81" s="12">
        <f>+datos20ene22!AA59</f>
        <v>498285</v>
      </c>
      <c r="N81" s="14">
        <f t="shared" si="31"/>
        <v>2.9310882352941176E-2</v>
      </c>
      <c r="O81" s="14">
        <f t="shared" si="32"/>
        <v>2.9310882352941176E-2</v>
      </c>
    </row>
    <row r="82" spans="1:15" x14ac:dyDescent="0.25">
      <c r="A82" s="10" t="s">
        <v>103</v>
      </c>
      <c r="B82" s="11" t="s">
        <v>105</v>
      </c>
      <c r="C82" s="12">
        <v>758000000</v>
      </c>
      <c r="D82" s="12">
        <v>0</v>
      </c>
      <c r="E82" s="12">
        <v>0</v>
      </c>
      <c r="F82" s="13">
        <f t="shared" ref="F82" si="36">+C82+D82-E82</f>
        <v>758000000</v>
      </c>
      <c r="G82" s="12">
        <v>0</v>
      </c>
      <c r="H82" s="12">
        <v>0</v>
      </c>
      <c r="I82" s="13">
        <f t="shared" ref="I82" si="37">+F82-G82-H82</f>
        <v>758000000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31"/>
        <v>0</v>
      </c>
      <c r="O82" s="14">
        <f t="shared" si="32"/>
        <v>0</v>
      </c>
    </row>
    <row r="83" spans="1:15" s="3" customFormat="1" x14ac:dyDescent="0.25">
      <c r="A83" s="79" t="s">
        <v>25</v>
      </c>
      <c r="B83" s="79"/>
      <c r="C83" s="7">
        <f>+C84+C88</f>
        <v>80000000</v>
      </c>
      <c r="D83" s="7">
        <f t="shared" ref="D83:M83" si="38">+D84+D88</f>
        <v>69550215</v>
      </c>
      <c r="E83" s="7">
        <f t="shared" si="38"/>
        <v>7661000</v>
      </c>
      <c r="F83" s="7">
        <f t="shared" si="38"/>
        <v>141889215</v>
      </c>
      <c r="G83" s="7">
        <f t="shared" si="38"/>
        <v>0</v>
      </c>
      <c r="H83" s="7">
        <f t="shared" si="38"/>
        <v>134228215</v>
      </c>
      <c r="I83" s="7">
        <f t="shared" si="38"/>
        <v>7661000</v>
      </c>
      <c r="J83" s="7">
        <f t="shared" si="38"/>
        <v>134228215</v>
      </c>
      <c r="K83" s="7">
        <f t="shared" si="38"/>
        <v>134228215</v>
      </c>
      <c r="L83" s="7">
        <f t="shared" si="38"/>
        <v>134228215</v>
      </c>
      <c r="M83" s="7">
        <f t="shared" si="38"/>
        <v>134228215</v>
      </c>
      <c r="N83" s="8">
        <f t="shared" si="31"/>
        <v>0.94600717186292138</v>
      </c>
      <c r="O83" s="9">
        <f t="shared" si="32"/>
        <v>0.94600717186292138</v>
      </c>
    </row>
    <row r="84" spans="1:15" s="20" customFormat="1" ht="11.25" x14ac:dyDescent="0.25">
      <c r="A84" s="15" t="s">
        <v>106</v>
      </c>
      <c r="B84" s="16" t="s">
        <v>107</v>
      </c>
      <c r="C84" s="17">
        <f>+C85</f>
        <v>20000000</v>
      </c>
      <c r="D84" s="17">
        <f t="shared" ref="D84:E84" si="39">+D85</f>
        <v>7661000</v>
      </c>
      <c r="E84" s="17">
        <f t="shared" si="39"/>
        <v>7661000</v>
      </c>
      <c r="F84" s="18">
        <f t="shared" ref="F84:F85" si="40">+C84+D84-E84</f>
        <v>20000000</v>
      </c>
      <c r="G84" s="17">
        <f t="shared" ref="G84:H84" si="41">+G85</f>
        <v>0</v>
      </c>
      <c r="H84" s="17">
        <f t="shared" si="41"/>
        <v>12339000</v>
      </c>
      <c r="I84" s="18">
        <f t="shared" ref="I84:I85" si="42">+F84-G84-H84</f>
        <v>7661000</v>
      </c>
      <c r="J84" s="17">
        <f t="shared" ref="J84:M84" si="43">+J85</f>
        <v>12339000</v>
      </c>
      <c r="K84" s="17">
        <f t="shared" si="43"/>
        <v>12339000</v>
      </c>
      <c r="L84" s="17">
        <f t="shared" si="43"/>
        <v>12339000</v>
      </c>
      <c r="M84" s="17">
        <f t="shared" si="43"/>
        <v>12339000</v>
      </c>
      <c r="N84" s="19">
        <f t="shared" si="31"/>
        <v>0.61695</v>
      </c>
      <c r="O84" s="19">
        <f t="shared" si="32"/>
        <v>0.61695</v>
      </c>
    </row>
    <row r="85" spans="1:15" s="20" customFormat="1" ht="11.25" x14ac:dyDescent="0.25">
      <c r="A85" s="15" t="s">
        <v>108</v>
      </c>
      <c r="B85" s="16" t="s">
        <v>109</v>
      </c>
      <c r="C85" s="17">
        <f>SUM(C86:C87)</f>
        <v>20000000</v>
      </c>
      <c r="D85" s="17">
        <f t="shared" ref="D85:E85" si="44">SUM(D86:D87)</f>
        <v>7661000</v>
      </c>
      <c r="E85" s="17">
        <f t="shared" si="44"/>
        <v>7661000</v>
      </c>
      <c r="F85" s="18">
        <f t="shared" si="40"/>
        <v>20000000</v>
      </c>
      <c r="G85" s="17">
        <f t="shared" ref="G85:H85" si="45">SUM(G86:G87)</f>
        <v>0</v>
      </c>
      <c r="H85" s="17">
        <f t="shared" si="45"/>
        <v>12339000</v>
      </c>
      <c r="I85" s="18">
        <f t="shared" si="42"/>
        <v>7661000</v>
      </c>
      <c r="J85" s="17">
        <f t="shared" ref="J85:M85" si="46">SUM(J86:J87)</f>
        <v>12339000</v>
      </c>
      <c r="K85" s="17">
        <f t="shared" si="46"/>
        <v>12339000</v>
      </c>
      <c r="L85" s="17">
        <f t="shared" si="46"/>
        <v>12339000</v>
      </c>
      <c r="M85" s="17">
        <f t="shared" si="46"/>
        <v>12339000</v>
      </c>
      <c r="N85" s="19">
        <f t="shared" si="31"/>
        <v>0.61695</v>
      </c>
      <c r="O85" s="19">
        <f t="shared" si="32"/>
        <v>0.61695</v>
      </c>
    </row>
    <row r="86" spans="1:15" s="20" customFormat="1" ht="11.25" x14ac:dyDescent="0.25">
      <c r="A86" s="10" t="s">
        <v>110</v>
      </c>
      <c r="B86" s="11" t="s">
        <v>112</v>
      </c>
      <c r="C86" s="12">
        <f>+datos20ene22!Q60</f>
        <v>15000000</v>
      </c>
      <c r="D86" s="12">
        <f>+datos20ene22!R60</f>
        <v>7661000</v>
      </c>
      <c r="E86" s="12">
        <f>+datos20ene22!S60</f>
        <v>3027000</v>
      </c>
      <c r="F86" s="12">
        <f>+datos20ene22!T60</f>
        <v>19634000</v>
      </c>
      <c r="G86" s="12">
        <f>+datos20ene22!U60</f>
        <v>0</v>
      </c>
      <c r="H86" s="12">
        <f>+datos20ene22!V60</f>
        <v>11973000</v>
      </c>
      <c r="I86" s="12">
        <f>+datos20ene22!W60</f>
        <v>7661000</v>
      </c>
      <c r="J86" s="12">
        <f>+datos20ene22!X60</f>
        <v>11973000</v>
      </c>
      <c r="K86" s="12">
        <f>+datos20ene22!Y60</f>
        <v>11973000</v>
      </c>
      <c r="L86" s="12">
        <f>+datos20ene22!Z60</f>
        <v>11973000</v>
      </c>
      <c r="M86" s="12">
        <f>+datos20ene22!AA60</f>
        <v>11973000</v>
      </c>
      <c r="N86" s="14">
        <f t="shared" si="31"/>
        <v>0.60980951410817974</v>
      </c>
      <c r="O86" s="14">
        <f t="shared" si="32"/>
        <v>0.60980951410817974</v>
      </c>
    </row>
    <row r="87" spans="1:15" s="20" customFormat="1" ht="11.25" x14ac:dyDescent="0.25">
      <c r="A87" s="10" t="s">
        <v>111</v>
      </c>
      <c r="B87" s="11" t="s">
        <v>113</v>
      </c>
      <c r="C87" s="12">
        <f>+datos20ene22!Q61</f>
        <v>5000000</v>
      </c>
      <c r="D87" s="12">
        <f>+datos20ene22!R61</f>
        <v>0</v>
      </c>
      <c r="E87" s="12">
        <f>+datos20ene22!S61</f>
        <v>4634000</v>
      </c>
      <c r="F87" s="12">
        <f>+datos20ene22!T61</f>
        <v>366000</v>
      </c>
      <c r="G87" s="12">
        <f>+datos20ene22!U61</f>
        <v>0</v>
      </c>
      <c r="H87" s="12">
        <f>+datos20ene22!V61</f>
        <v>366000</v>
      </c>
      <c r="I87" s="12">
        <f>+datos20ene22!W61</f>
        <v>0</v>
      </c>
      <c r="J87" s="12">
        <f>+datos20ene22!X61</f>
        <v>366000</v>
      </c>
      <c r="K87" s="12">
        <f>+datos20ene22!Y61</f>
        <v>366000</v>
      </c>
      <c r="L87" s="12">
        <f>+datos20ene22!Z61</f>
        <v>366000</v>
      </c>
      <c r="M87" s="12">
        <f>+datos20ene22!AA61</f>
        <v>366000</v>
      </c>
      <c r="N87" s="14">
        <f t="shared" si="31"/>
        <v>1</v>
      </c>
      <c r="O87" s="14">
        <f t="shared" si="32"/>
        <v>1</v>
      </c>
    </row>
    <row r="88" spans="1:15" s="20" customFormat="1" ht="11.25" x14ac:dyDescent="0.25">
      <c r="A88" s="15" t="s">
        <v>114</v>
      </c>
      <c r="B88" s="21" t="s">
        <v>115</v>
      </c>
      <c r="C88" s="32">
        <v>60000000</v>
      </c>
      <c r="D88" s="32">
        <v>61889215</v>
      </c>
      <c r="E88" s="32">
        <v>0</v>
      </c>
      <c r="F88" s="33">
        <f t="shared" si="18"/>
        <v>121889215</v>
      </c>
      <c r="G88" s="17">
        <v>0</v>
      </c>
      <c r="H88" s="33">
        <f>+F88</f>
        <v>121889215</v>
      </c>
      <c r="I88" s="18">
        <f t="shared" ref="I88" si="47">+F88-G88-H88</f>
        <v>0</v>
      </c>
      <c r="J88" s="17">
        <f>+H88</f>
        <v>121889215</v>
      </c>
      <c r="K88" s="17">
        <f>+J88</f>
        <v>121889215</v>
      </c>
      <c r="L88" s="17">
        <f>+K88</f>
        <v>121889215</v>
      </c>
      <c r="M88" s="17">
        <f>+L88</f>
        <v>121889215</v>
      </c>
      <c r="N88" s="19">
        <f t="shared" si="31"/>
        <v>1</v>
      </c>
      <c r="O88" s="19">
        <f t="shared" si="32"/>
        <v>1</v>
      </c>
    </row>
    <row r="89" spans="1:15" s="20" customFormat="1" ht="12.75" x14ac:dyDescent="0.25">
      <c r="A89" s="80" t="s">
        <v>21</v>
      </c>
      <c r="B89" s="80"/>
      <c r="C89" s="7">
        <f t="shared" ref="C89:M89" si="48">+C90+C92+C96+C99+C104+C107</f>
        <v>21283374779</v>
      </c>
      <c r="D89" s="7">
        <f t="shared" si="48"/>
        <v>4834745370</v>
      </c>
      <c r="E89" s="7">
        <f t="shared" si="48"/>
        <v>4834745370</v>
      </c>
      <c r="F89" s="7">
        <f t="shared" si="48"/>
        <v>21283374779</v>
      </c>
      <c r="G89" s="7">
        <f t="shared" si="48"/>
        <v>0</v>
      </c>
      <c r="H89" s="7">
        <f t="shared" si="48"/>
        <v>18735001055.279999</v>
      </c>
      <c r="I89" s="7">
        <f t="shared" si="48"/>
        <v>2548373723.7199998</v>
      </c>
      <c r="J89" s="7">
        <f t="shared" si="48"/>
        <v>18735001055.279999</v>
      </c>
      <c r="K89" s="7">
        <f t="shared" si="48"/>
        <v>18218222036.299995</v>
      </c>
      <c r="L89" s="7">
        <f t="shared" si="48"/>
        <v>18218222036.299995</v>
      </c>
      <c r="M89" s="7">
        <f t="shared" si="48"/>
        <v>18218222036.299995</v>
      </c>
      <c r="N89" s="8">
        <f t="shared" si="31"/>
        <v>0.88026458443825151</v>
      </c>
      <c r="O89" s="9">
        <f t="shared" si="32"/>
        <v>0.85598370678862701</v>
      </c>
    </row>
    <row r="90" spans="1:15" s="20" customFormat="1" ht="22.5" x14ac:dyDescent="0.25">
      <c r="A90" s="15" t="s">
        <v>26</v>
      </c>
      <c r="B90" s="16" t="s">
        <v>32</v>
      </c>
      <c r="C90" s="17">
        <f>+C91</f>
        <v>530450000</v>
      </c>
      <c r="D90" s="17">
        <f t="shared" ref="D90:M90" si="49">+D91</f>
        <v>15000000</v>
      </c>
      <c r="E90" s="17">
        <f t="shared" si="49"/>
        <v>15000000</v>
      </c>
      <c r="F90" s="17">
        <f t="shared" si="49"/>
        <v>530450000</v>
      </c>
      <c r="G90" s="17">
        <f t="shared" si="49"/>
        <v>0</v>
      </c>
      <c r="H90" s="17">
        <f t="shared" si="49"/>
        <v>515180720</v>
      </c>
      <c r="I90" s="17">
        <f t="shared" si="49"/>
        <v>15269280</v>
      </c>
      <c r="J90" s="17">
        <f t="shared" si="49"/>
        <v>515180720</v>
      </c>
      <c r="K90" s="17">
        <f t="shared" si="49"/>
        <v>507453008.68000001</v>
      </c>
      <c r="L90" s="17">
        <f t="shared" si="49"/>
        <v>507453008.68000001</v>
      </c>
      <c r="M90" s="17">
        <f t="shared" si="49"/>
        <v>507453008.68000001</v>
      </c>
      <c r="N90" s="19">
        <f t="shared" si="31"/>
        <v>0.97121447827316432</v>
      </c>
      <c r="O90" s="19">
        <f t="shared" si="32"/>
        <v>0.95664626011876708</v>
      </c>
    </row>
    <row r="91" spans="1:15" s="20" customFormat="1" ht="22.5" x14ac:dyDescent="0.25">
      <c r="A91" s="24" t="s">
        <v>308</v>
      </c>
      <c r="B91" s="11" t="s">
        <v>133</v>
      </c>
      <c r="C91" s="12">
        <f>+datos20ene22!Q62</f>
        <v>530450000</v>
      </c>
      <c r="D91" s="12">
        <f>+datos20ene22!R62</f>
        <v>15000000</v>
      </c>
      <c r="E91" s="12">
        <f>+datos20ene22!S62</f>
        <v>15000000</v>
      </c>
      <c r="F91" s="12">
        <f>+datos20ene22!T62</f>
        <v>530450000</v>
      </c>
      <c r="G91" s="12">
        <f>+datos20ene22!U62</f>
        <v>0</v>
      </c>
      <c r="H91" s="12">
        <f>+datos20ene22!V62</f>
        <v>515180720</v>
      </c>
      <c r="I91" s="12">
        <f>+datos20ene22!W62</f>
        <v>15269280</v>
      </c>
      <c r="J91" s="12">
        <f>+datos20ene22!X62</f>
        <v>515180720</v>
      </c>
      <c r="K91" s="12">
        <f>+datos20ene22!Y62</f>
        <v>507453008.68000001</v>
      </c>
      <c r="L91" s="12">
        <f>+datos20ene22!Z62</f>
        <v>507453008.68000001</v>
      </c>
      <c r="M91" s="12">
        <f>+datos20ene22!AA62</f>
        <v>507453008.68000001</v>
      </c>
      <c r="N91" s="14">
        <f t="shared" si="31"/>
        <v>0.97121447827316432</v>
      </c>
      <c r="O91" s="14">
        <f t="shared" si="32"/>
        <v>0.95664626011876708</v>
      </c>
    </row>
    <row r="92" spans="1:15" s="20" customFormat="1" ht="33.75" x14ac:dyDescent="0.25">
      <c r="A92" s="25" t="s">
        <v>27</v>
      </c>
      <c r="B92" s="16" t="s">
        <v>33</v>
      </c>
      <c r="C92" s="17">
        <f>SUM(C93:C95)</f>
        <v>232000000</v>
      </c>
      <c r="D92" s="17">
        <f t="shared" ref="D92:M92" si="50">SUM(D93:D95)</f>
        <v>15000000</v>
      </c>
      <c r="E92" s="17">
        <f t="shared" si="50"/>
        <v>15000000</v>
      </c>
      <c r="F92" s="17">
        <f t="shared" si="50"/>
        <v>232000000</v>
      </c>
      <c r="G92" s="17">
        <f t="shared" si="50"/>
        <v>0</v>
      </c>
      <c r="H92" s="17">
        <f t="shared" si="50"/>
        <v>216653332</v>
      </c>
      <c r="I92" s="17">
        <f t="shared" si="50"/>
        <v>15346668</v>
      </c>
      <c r="J92" s="17">
        <f t="shared" si="50"/>
        <v>216653332</v>
      </c>
      <c r="K92" s="17">
        <f t="shared" si="50"/>
        <v>216653332</v>
      </c>
      <c r="L92" s="17">
        <f t="shared" si="50"/>
        <v>216653332</v>
      </c>
      <c r="M92" s="17">
        <f t="shared" si="50"/>
        <v>216653332</v>
      </c>
      <c r="N92" s="19">
        <f t="shared" si="31"/>
        <v>0.93385056896551721</v>
      </c>
      <c r="O92" s="19">
        <f t="shared" si="32"/>
        <v>0.93385056896551721</v>
      </c>
    </row>
    <row r="93" spans="1:15" s="20" customFormat="1" ht="22.5" x14ac:dyDescent="0.25">
      <c r="A93" s="24" t="s">
        <v>130</v>
      </c>
      <c r="B93" s="11" t="s">
        <v>132</v>
      </c>
      <c r="C93" s="12">
        <f>+datos20ene22!Q63</f>
        <v>232000000</v>
      </c>
      <c r="D93" s="12">
        <f>+datos20ene22!R63</f>
        <v>15000000</v>
      </c>
      <c r="E93" s="12">
        <f>+datos20ene22!S63</f>
        <v>15000000</v>
      </c>
      <c r="F93" s="12">
        <f>+datos20ene22!T63</f>
        <v>232000000</v>
      </c>
      <c r="G93" s="12">
        <f>+datos20ene22!U63</f>
        <v>0</v>
      </c>
      <c r="H93" s="12">
        <f>+datos20ene22!V63</f>
        <v>216653332</v>
      </c>
      <c r="I93" s="12">
        <f>+datos20ene22!W63</f>
        <v>15346668</v>
      </c>
      <c r="J93" s="12">
        <f>+datos20ene22!X63</f>
        <v>216653332</v>
      </c>
      <c r="K93" s="12">
        <f>+datos20ene22!Y63</f>
        <v>216653332</v>
      </c>
      <c r="L93" s="12">
        <f>+datos20ene22!Z63</f>
        <v>216653332</v>
      </c>
      <c r="M93" s="12">
        <f>+datos20ene22!AA63</f>
        <v>216653332</v>
      </c>
      <c r="N93" s="14">
        <f t="shared" si="31"/>
        <v>0.93385056896551721</v>
      </c>
      <c r="O93" s="14">
        <f t="shared" si="32"/>
        <v>0.93385056896551721</v>
      </c>
    </row>
    <row r="94" spans="1:15" s="20" customFormat="1" ht="22.5" hidden="1" x14ac:dyDescent="0.25">
      <c r="A94" s="24" t="s">
        <v>131</v>
      </c>
      <c r="B94" s="11" t="s">
        <v>133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4">
        <f t="shared" si="31"/>
        <v>0</v>
      </c>
      <c r="O94" s="14">
        <f t="shared" si="32"/>
        <v>0</v>
      </c>
    </row>
    <row r="95" spans="1:15" s="20" customFormat="1" ht="11.25" hidden="1" x14ac:dyDescent="0.25">
      <c r="A95" s="24"/>
      <c r="B95" s="11"/>
      <c r="C95" s="12"/>
      <c r="D95" s="12"/>
      <c r="E95" s="12"/>
      <c r="F95" s="30"/>
      <c r="G95" s="12"/>
      <c r="H95" s="12"/>
      <c r="I95" s="13"/>
      <c r="J95" s="12"/>
      <c r="K95" s="12"/>
      <c r="L95" s="12"/>
      <c r="M95" s="12"/>
      <c r="N95" s="14">
        <f t="shared" si="31"/>
        <v>0</v>
      </c>
      <c r="O95" s="14">
        <f t="shared" si="32"/>
        <v>0</v>
      </c>
    </row>
    <row r="96" spans="1:15" s="20" customFormat="1" ht="56.25" x14ac:dyDescent="0.25">
      <c r="A96" s="25" t="s">
        <v>28</v>
      </c>
      <c r="B96" s="16" t="s">
        <v>34</v>
      </c>
      <c r="C96" s="17">
        <f>SUM(C97:C98)</f>
        <v>3068510562</v>
      </c>
      <c r="D96" s="17">
        <f t="shared" ref="D96:M96" si="51">SUM(D97:D98)</f>
        <v>253000000</v>
      </c>
      <c r="E96" s="17">
        <f t="shared" si="51"/>
        <v>253000000</v>
      </c>
      <c r="F96" s="17">
        <f t="shared" si="51"/>
        <v>3068510562</v>
      </c>
      <c r="G96" s="17">
        <f t="shared" si="51"/>
        <v>0</v>
      </c>
      <c r="H96" s="17">
        <f t="shared" si="51"/>
        <v>3028078194.4000001</v>
      </c>
      <c r="I96" s="17">
        <f t="shared" si="51"/>
        <v>40432367.600000001</v>
      </c>
      <c r="J96" s="17">
        <f t="shared" si="51"/>
        <v>3028078194.4000001</v>
      </c>
      <c r="K96" s="17">
        <f t="shared" si="51"/>
        <v>3028078194.4000001</v>
      </c>
      <c r="L96" s="17">
        <f t="shared" si="51"/>
        <v>3028078194.4000001</v>
      </c>
      <c r="M96" s="17">
        <f t="shared" si="51"/>
        <v>3028078194.4000001</v>
      </c>
      <c r="N96" s="19">
        <f t="shared" si="31"/>
        <v>0.98682345496844348</v>
      </c>
      <c r="O96" s="19">
        <f t="shared" si="32"/>
        <v>0.98682345496844348</v>
      </c>
    </row>
    <row r="97" spans="1:15" s="20" customFormat="1" ht="22.5" x14ac:dyDescent="0.25">
      <c r="A97" s="24" t="s">
        <v>135</v>
      </c>
      <c r="B97" s="11" t="s">
        <v>134</v>
      </c>
      <c r="C97" s="12">
        <f>+datos20ene22!Q64</f>
        <v>1775330624</v>
      </c>
      <c r="D97" s="12">
        <f>+datos20ene22!R64</f>
        <v>253000000</v>
      </c>
      <c r="E97" s="12">
        <f>+datos20ene22!S64</f>
        <v>253000000</v>
      </c>
      <c r="F97" s="12">
        <f>+datos20ene22!T64</f>
        <v>1775330624</v>
      </c>
      <c r="G97" s="12">
        <f>+datos20ene22!U64</f>
        <v>0</v>
      </c>
      <c r="H97" s="12">
        <f>+datos20ene22!V64</f>
        <v>1742241763.4000001</v>
      </c>
      <c r="I97" s="12">
        <f>+datos20ene22!W64</f>
        <v>33088860.600000001</v>
      </c>
      <c r="J97" s="12">
        <f>+datos20ene22!X64</f>
        <v>1742241763.4000001</v>
      </c>
      <c r="K97" s="12">
        <f>+datos20ene22!Y64</f>
        <v>1742241763.4000001</v>
      </c>
      <c r="L97" s="12">
        <f>+datos20ene22!Z64</f>
        <v>1742241763.4000001</v>
      </c>
      <c r="M97" s="12">
        <f>+datos20ene22!AA64</f>
        <v>1742241763.4000001</v>
      </c>
      <c r="N97" s="14">
        <f t="shared" si="31"/>
        <v>0.98136186006556492</v>
      </c>
      <c r="O97" s="14">
        <f t="shared" si="32"/>
        <v>0.98136186006556492</v>
      </c>
    </row>
    <row r="98" spans="1:15" s="20" customFormat="1" ht="22.5" x14ac:dyDescent="0.25">
      <c r="A98" s="24" t="s">
        <v>136</v>
      </c>
      <c r="B98" s="11" t="s">
        <v>137</v>
      </c>
      <c r="C98" s="12">
        <f>+datos20ene22!Q65</f>
        <v>1293179938</v>
      </c>
      <c r="D98" s="12">
        <f>+datos20ene22!R65</f>
        <v>0</v>
      </c>
      <c r="E98" s="12">
        <f>+datos20ene22!S65</f>
        <v>0</v>
      </c>
      <c r="F98" s="12">
        <f>+datos20ene22!T65</f>
        <v>1293179938</v>
      </c>
      <c r="G98" s="12">
        <f>+datos20ene22!U65</f>
        <v>0</v>
      </c>
      <c r="H98" s="12">
        <f>+datos20ene22!V65</f>
        <v>1285836431</v>
      </c>
      <c r="I98" s="12">
        <f>+datos20ene22!W65</f>
        <v>7343507</v>
      </c>
      <c r="J98" s="12">
        <f>+datos20ene22!X65</f>
        <v>1285836431</v>
      </c>
      <c r="K98" s="12">
        <f>+datos20ene22!Y65</f>
        <v>1285836431</v>
      </c>
      <c r="L98" s="12">
        <f>+datos20ene22!Z65</f>
        <v>1285836431</v>
      </c>
      <c r="M98" s="12">
        <f>+datos20ene22!AA65</f>
        <v>1285836431</v>
      </c>
      <c r="N98" s="14">
        <f t="shared" si="31"/>
        <v>0.99432135715671766</v>
      </c>
      <c r="O98" s="14">
        <f t="shared" si="32"/>
        <v>0.99432135715671766</v>
      </c>
    </row>
    <row r="99" spans="1:15" s="20" customFormat="1" ht="45" x14ac:dyDescent="0.25">
      <c r="A99" s="25" t="s">
        <v>29</v>
      </c>
      <c r="B99" s="16" t="s">
        <v>35</v>
      </c>
      <c r="C99" s="17">
        <f>SUM(C100:C103)</f>
        <v>15789028074</v>
      </c>
      <c r="D99" s="17">
        <f t="shared" ref="D99:M99" si="52">SUM(D100:D103)</f>
        <v>4516745370</v>
      </c>
      <c r="E99" s="17">
        <f t="shared" si="52"/>
        <v>4516745370</v>
      </c>
      <c r="F99" s="17">
        <f t="shared" si="52"/>
        <v>15789028074</v>
      </c>
      <c r="G99" s="17">
        <f t="shared" si="52"/>
        <v>0</v>
      </c>
      <c r="H99" s="17">
        <f t="shared" si="52"/>
        <v>13342633563.709999</v>
      </c>
      <c r="I99" s="17">
        <f t="shared" si="52"/>
        <v>2446394510.29</v>
      </c>
      <c r="J99" s="17">
        <f t="shared" si="52"/>
        <v>13342633563.709999</v>
      </c>
      <c r="K99" s="17">
        <f t="shared" si="52"/>
        <v>12833734438.049999</v>
      </c>
      <c r="L99" s="17">
        <f t="shared" si="52"/>
        <v>12833734438.049999</v>
      </c>
      <c r="M99" s="17">
        <f t="shared" si="52"/>
        <v>12833734438.049999</v>
      </c>
      <c r="N99" s="19">
        <f t="shared" si="31"/>
        <v>0.84505730822541825</v>
      </c>
      <c r="O99" s="19">
        <f t="shared" si="32"/>
        <v>0.81282612063902016</v>
      </c>
    </row>
    <row r="100" spans="1:15" s="20" customFormat="1" ht="22.5" x14ac:dyDescent="0.25">
      <c r="A100" s="24" t="s">
        <v>122</v>
      </c>
      <c r="B100" s="11" t="s">
        <v>126</v>
      </c>
      <c r="C100" s="12">
        <f>+datos20ene22!Q66</f>
        <v>12939917086</v>
      </c>
      <c r="D100" s="12">
        <f>+datos20ene22!R66</f>
        <v>4118107168</v>
      </c>
      <c r="E100" s="12">
        <f>+datos20ene22!S66</f>
        <v>4118400000</v>
      </c>
      <c r="F100" s="12">
        <f>+datos20ene22!T66</f>
        <v>12939624254</v>
      </c>
      <c r="G100" s="12">
        <f>+datos20ene22!U66</f>
        <v>0</v>
      </c>
      <c r="H100" s="12">
        <f>+datos20ene22!V66</f>
        <v>10813359907.709999</v>
      </c>
      <c r="I100" s="12">
        <f>+datos20ene22!W66</f>
        <v>2126264346.29</v>
      </c>
      <c r="J100" s="12">
        <f>+datos20ene22!X66</f>
        <v>10813359907.709999</v>
      </c>
      <c r="K100" s="12">
        <f>+datos20ene22!Y66</f>
        <v>10304460782.049999</v>
      </c>
      <c r="L100" s="12">
        <f>+datos20ene22!Z66</f>
        <v>10304460782.049999</v>
      </c>
      <c r="M100" s="12">
        <f>+datos20ene22!AA66</f>
        <v>10304460782.049999</v>
      </c>
      <c r="N100" s="14">
        <f t="shared" si="31"/>
        <v>0.8356780456254197</v>
      </c>
      <c r="O100" s="14">
        <f t="shared" si="32"/>
        <v>0.79634930503214585</v>
      </c>
    </row>
    <row r="101" spans="1:15" s="20" customFormat="1" ht="22.5" x14ac:dyDescent="0.25">
      <c r="A101" s="24" t="s">
        <v>123</v>
      </c>
      <c r="B101" s="11" t="s">
        <v>127</v>
      </c>
      <c r="C101" s="12">
        <f>+datos20ene22!Q67</f>
        <v>917280120</v>
      </c>
      <c r="D101" s="12">
        <f>+datos20ene22!R67</f>
        <v>0</v>
      </c>
      <c r="E101" s="12">
        <f>+datos20ene22!S67</f>
        <v>77700000</v>
      </c>
      <c r="F101" s="12">
        <f>+datos20ene22!T67</f>
        <v>839580120</v>
      </c>
      <c r="G101" s="12">
        <f>+datos20ene22!U67</f>
        <v>0</v>
      </c>
      <c r="H101" s="12">
        <f>+datos20ene22!V67</f>
        <v>781160398</v>
      </c>
      <c r="I101" s="12">
        <f>+datos20ene22!W67</f>
        <v>58419722</v>
      </c>
      <c r="J101" s="12">
        <f>+datos20ene22!X67</f>
        <v>781160398</v>
      </c>
      <c r="K101" s="12">
        <f>+datos20ene22!Y67</f>
        <v>781160398</v>
      </c>
      <c r="L101" s="12">
        <f>+datos20ene22!Z67</f>
        <v>781160398</v>
      </c>
      <c r="M101" s="12">
        <f>+datos20ene22!AA67</f>
        <v>781160398</v>
      </c>
      <c r="N101" s="14">
        <f t="shared" si="31"/>
        <v>0.93041793081046276</v>
      </c>
      <c r="O101" s="14">
        <f t="shared" si="32"/>
        <v>0.93041793081046276</v>
      </c>
    </row>
    <row r="102" spans="1:15" s="20" customFormat="1" ht="33.75" x14ac:dyDescent="0.25">
      <c r="A102" s="24" t="s">
        <v>124</v>
      </c>
      <c r="B102" s="11" t="s">
        <v>128</v>
      </c>
      <c r="C102" s="12">
        <f>+datos20ene22!Q68</f>
        <v>213474298</v>
      </c>
      <c r="D102" s="12">
        <f>+datos20ene22!R68</f>
        <v>178638202</v>
      </c>
      <c r="E102" s="12">
        <f>+datos20ene22!S68</f>
        <v>7000000</v>
      </c>
      <c r="F102" s="12">
        <f>+datos20ene22!T68</f>
        <v>385112500</v>
      </c>
      <c r="G102" s="12">
        <f>+datos20ene22!U68</f>
        <v>0</v>
      </c>
      <c r="H102" s="12">
        <f>+datos20ene22!V68</f>
        <v>384167000</v>
      </c>
      <c r="I102" s="12">
        <f>+datos20ene22!W68</f>
        <v>945500</v>
      </c>
      <c r="J102" s="12">
        <f>+datos20ene22!X68</f>
        <v>384167000</v>
      </c>
      <c r="K102" s="12">
        <f>+datos20ene22!Y68</f>
        <v>384167000</v>
      </c>
      <c r="L102" s="12">
        <f>+datos20ene22!Z68</f>
        <v>384167000</v>
      </c>
      <c r="M102" s="12">
        <f>+datos20ene22!AA68</f>
        <v>384167000</v>
      </c>
      <c r="N102" s="14">
        <f t="shared" si="31"/>
        <v>0.99754487325132268</v>
      </c>
      <c r="O102" s="14">
        <f t="shared" si="32"/>
        <v>0.99754487325132268</v>
      </c>
    </row>
    <row r="103" spans="1:15" s="20" customFormat="1" ht="22.5" x14ac:dyDescent="0.25">
      <c r="A103" s="24" t="s">
        <v>125</v>
      </c>
      <c r="B103" s="11" t="s">
        <v>129</v>
      </c>
      <c r="C103" s="12">
        <f>+datos20ene22!Q69</f>
        <v>1718356570</v>
      </c>
      <c r="D103" s="12">
        <f>+datos20ene22!R69</f>
        <v>220000000</v>
      </c>
      <c r="E103" s="12">
        <f>+datos20ene22!S69</f>
        <v>313645370</v>
      </c>
      <c r="F103" s="12">
        <f>+datos20ene22!T69</f>
        <v>1624711200</v>
      </c>
      <c r="G103" s="12">
        <f>+datos20ene22!U69</f>
        <v>0</v>
      </c>
      <c r="H103" s="12">
        <f>+datos20ene22!V69</f>
        <v>1363946258</v>
      </c>
      <c r="I103" s="12">
        <f>+datos20ene22!W69</f>
        <v>260764942</v>
      </c>
      <c r="J103" s="12">
        <f>+datos20ene22!X69</f>
        <v>1363946258</v>
      </c>
      <c r="K103" s="12">
        <f>+datos20ene22!Y69</f>
        <v>1363946258</v>
      </c>
      <c r="L103" s="12">
        <f>+datos20ene22!Z69</f>
        <v>1363946258</v>
      </c>
      <c r="M103" s="12">
        <f>+datos20ene22!AA69</f>
        <v>1363946258</v>
      </c>
      <c r="N103" s="14">
        <f t="shared" si="31"/>
        <v>0.83950074203956981</v>
      </c>
      <c r="O103" s="14">
        <f t="shared" si="32"/>
        <v>0.83950074203956981</v>
      </c>
    </row>
    <row r="104" spans="1:15" s="20" customFormat="1" ht="45" x14ac:dyDescent="0.25">
      <c r="A104" s="25" t="s">
        <v>30</v>
      </c>
      <c r="B104" s="16" t="s">
        <v>36</v>
      </c>
      <c r="C104" s="17">
        <f>SUM(C105:C106)</f>
        <v>762800000</v>
      </c>
      <c r="D104" s="17">
        <f t="shared" ref="D104:M104" si="53">SUM(D105:D106)</f>
        <v>28000000</v>
      </c>
      <c r="E104" s="17">
        <f t="shared" si="53"/>
        <v>28000000</v>
      </c>
      <c r="F104" s="17">
        <f t="shared" si="53"/>
        <v>762800000</v>
      </c>
      <c r="G104" s="17">
        <f t="shared" si="53"/>
        <v>0</v>
      </c>
      <c r="H104" s="17">
        <f t="shared" si="53"/>
        <v>734271618</v>
      </c>
      <c r="I104" s="17">
        <f t="shared" si="53"/>
        <v>28528382</v>
      </c>
      <c r="J104" s="17">
        <f t="shared" si="53"/>
        <v>734271618</v>
      </c>
      <c r="K104" s="17">
        <f t="shared" si="53"/>
        <v>734119436</v>
      </c>
      <c r="L104" s="17">
        <f t="shared" si="53"/>
        <v>734119436</v>
      </c>
      <c r="M104" s="17">
        <f t="shared" si="53"/>
        <v>734119436</v>
      </c>
      <c r="N104" s="19">
        <f t="shared" si="31"/>
        <v>0.96260044310435233</v>
      </c>
      <c r="O104" s="19">
        <f t="shared" si="32"/>
        <v>0.96240093864708964</v>
      </c>
    </row>
    <row r="105" spans="1:15" s="20" customFormat="1" ht="22.5" x14ac:dyDescent="0.25">
      <c r="A105" s="24" t="s">
        <v>139</v>
      </c>
      <c r="B105" s="11" t="s">
        <v>133</v>
      </c>
      <c r="C105" s="12">
        <f>+datos20ene22!Q70</f>
        <v>238000000</v>
      </c>
      <c r="D105" s="12">
        <f>+datos20ene22!R70</f>
        <v>14800000</v>
      </c>
      <c r="E105" s="12">
        <f>+datos20ene22!S70</f>
        <v>14800000</v>
      </c>
      <c r="F105" s="12">
        <f>+datos20ene22!T70</f>
        <v>238000000</v>
      </c>
      <c r="G105" s="12">
        <f>+datos20ene22!U70</f>
        <v>0</v>
      </c>
      <c r="H105" s="12">
        <f>+datos20ene22!V70</f>
        <v>223174361</v>
      </c>
      <c r="I105" s="12">
        <f>+datos20ene22!W70</f>
        <v>14825639</v>
      </c>
      <c r="J105" s="12">
        <f>+datos20ene22!X70</f>
        <v>223174361</v>
      </c>
      <c r="K105" s="12">
        <f>+datos20ene22!Y70</f>
        <v>223022179</v>
      </c>
      <c r="L105" s="12">
        <f>+datos20ene22!Z70</f>
        <v>223022179</v>
      </c>
      <c r="M105" s="12">
        <f>+datos20ene22!AA70</f>
        <v>223022179</v>
      </c>
      <c r="N105" s="14">
        <f t="shared" si="31"/>
        <v>0.93770739915966383</v>
      </c>
      <c r="O105" s="14">
        <f t="shared" si="32"/>
        <v>0.93706797899159666</v>
      </c>
    </row>
    <row r="106" spans="1:15" s="20" customFormat="1" ht="22.5" x14ac:dyDescent="0.25">
      <c r="A106" s="24" t="s">
        <v>138</v>
      </c>
      <c r="B106" s="11" t="s">
        <v>140</v>
      </c>
      <c r="C106" s="12">
        <f>+datos20ene22!Q71</f>
        <v>524800000</v>
      </c>
      <c r="D106" s="12">
        <f>+datos20ene22!R71</f>
        <v>13200000</v>
      </c>
      <c r="E106" s="12">
        <f>+datos20ene22!S71</f>
        <v>13200000</v>
      </c>
      <c r="F106" s="12">
        <f>+datos20ene22!T71</f>
        <v>524800000</v>
      </c>
      <c r="G106" s="12">
        <f>+datos20ene22!U71</f>
        <v>0</v>
      </c>
      <c r="H106" s="12">
        <f>+datos20ene22!V71</f>
        <v>511097257</v>
      </c>
      <c r="I106" s="12">
        <f>+datos20ene22!W71</f>
        <v>13702743</v>
      </c>
      <c r="J106" s="12">
        <f>+datos20ene22!X71</f>
        <v>511097257</v>
      </c>
      <c r="K106" s="12">
        <f>+datos20ene22!Y71</f>
        <v>511097257</v>
      </c>
      <c r="L106" s="12">
        <f>+datos20ene22!Z71</f>
        <v>511097257</v>
      </c>
      <c r="M106" s="12">
        <f>+datos20ene22!AA71</f>
        <v>511097257</v>
      </c>
      <c r="N106" s="14">
        <f t="shared" si="31"/>
        <v>0.9738895903201219</v>
      </c>
      <c r="O106" s="14">
        <f t="shared" si="32"/>
        <v>0.9738895903201219</v>
      </c>
    </row>
    <row r="107" spans="1:15" s="20" customFormat="1" ht="33.75" x14ac:dyDescent="0.25">
      <c r="A107" s="25" t="s">
        <v>31</v>
      </c>
      <c r="B107" s="16" t="s">
        <v>37</v>
      </c>
      <c r="C107" s="17">
        <f>SUM(C108:C109)</f>
        <v>900586143</v>
      </c>
      <c r="D107" s="17">
        <f t="shared" ref="D107:M107" si="54">SUM(D108:D109)</f>
        <v>7000000</v>
      </c>
      <c r="E107" s="17">
        <f t="shared" si="54"/>
        <v>7000000</v>
      </c>
      <c r="F107" s="17">
        <f t="shared" si="54"/>
        <v>900586143</v>
      </c>
      <c r="G107" s="17">
        <f t="shared" si="54"/>
        <v>0</v>
      </c>
      <c r="H107" s="17">
        <f t="shared" si="54"/>
        <v>898183627.16999996</v>
      </c>
      <c r="I107" s="17">
        <f t="shared" si="54"/>
        <v>2402515.83</v>
      </c>
      <c r="J107" s="17">
        <f t="shared" si="54"/>
        <v>898183627.16999996</v>
      </c>
      <c r="K107" s="17">
        <f t="shared" si="54"/>
        <v>898183627.16999996</v>
      </c>
      <c r="L107" s="17">
        <f t="shared" si="54"/>
        <v>898183627.16999996</v>
      </c>
      <c r="M107" s="17">
        <f t="shared" si="54"/>
        <v>898183627.16999996</v>
      </c>
      <c r="N107" s="19">
        <f t="shared" si="31"/>
        <v>0.9973322753756827</v>
      </c>
      <c r="O107" s="19">
        <f t="shared" si="32"/>
        <v>0.9973322753756827</v>
      </c>
    </row>
    <row r="108" spans="1:15" s="20" customFormat="1" ht="33.75" x14ac:dyDescent="0.25">
      <c r="A108" s="24" t="s">
        <v>142</v>
      </c>
      <c r="B108" s="11" t="s">
        <v>128</v>
      </c>
      <c r="C108" s="12">
        <f>+datos20ene22!Q72</f>
        <v>58018854</v>
      </c>
      <c r="D108" s="12">
        <f>+datos20ene22!R72</f>
        <v>0</v>
      </c>
      <c r="E108" s="12">
        <f>+datos20ene22!S72</f>
        <v>0</v>
      </c>
      <c r="F108" s="12">
        <f>+datos20ene22!T72</f>
        <v>58018854</v>
      </c>
      <c r="G108" s="12">
        <f>+datos20ene22!U72</f>
        <v>0</v>
      </c>
      <c r="H108" s="12">
        <f>+datos20ene22!V72</f>
        <v>58018854</v>
      </c>
      <c r="I108" s="12">
        <f>+datos20ene22!W72</f>
        <v>0</v>
      </c>
      <c r="J108" s="12">
        <f>+datos20ene22!X72</f>
        <v>58018854</v>
      </c>
      <c r="K108" s="12">
        <f>+datos20ene22!Y72</f>
        <v>58018854</v>
      </c>
      <c r="L108" s="12">
        <f>+datos20ene22!Z72</f>
        <v>58018854</v>
      </c>
      <c r="M108" s="12">
        <f>+datos20ene22!AA72</f>
        <v>58018854</v>
      </c>
      <c r="N108" s="14">
        <f t="shared" si="31"/>
        <v>1</v>
      </c>
      <c r="O108" s="14">
        <f t="shared" si="32"/>
        <v>1</v>
      </c>
    </row>
    <row r="109" spans="1:15" s="20" customFormat="1" ht="22.5" x14ac:dyDescent="0.25">
      <c r="A109" s="24" t="s">
        <v>141</v>
      </c>
      <c r="B109" s="11" t="s">
        <v>140</v>
      </c>
      <c r="C109" s="12">
        <f>+datos20ene22!Q73</f>
        <v>842567289</v>
      </c>
      <c r="D109" s="12">
        <f>+datos20ene22!R73</f>
        <v>7000000</v>
      </c>
      <c r="E109" s="12">
        <f>+datos20ene22!S73</f>
        <v>7000000</v>
      </c>
      <c r="F109" s="12">
        <f>+datos20ene22!T73</f>
        <v>842567289</v>
      </c>
      <c r="G109" s="12">
        <f>+datos20ene22!U73</f>
        <v>0</v>
      </c>
      <c r="H109" s="12">
        <f>+datos20ene22!V73</f>
        <v>840164773.16999996</v>
      </c>
      <c r="I109" s="12">
        <f>+datos20ene22!W73</f>
        <v>2402515.83</v>
      </c>
      <c r="J109" s="12">
        <f>+datos20ene22!X73</f>
        <v>840164773.16999996</v>
      </c>
      <c r="K109" s="12">
        <f>+datos20ene22!Y73</f>
        <v>840164773.16999996</v>
      </c>
      <c r="L109" s="12">
        <f>+datos20ene22!Z73</f>
        <v>840164773.16999996</v>
      </c>
      <c r="M109" s="12">
        <f>+datos20ene22!AA73</f>
        <v>840164773.16999996</v>
      </c>
      <c r="N109" s="14">
        <f t="shared" si="31"/>
        <v>0.99714857690137548</v>
      </c>
      <c r="O109" s="14">
        <f t="shared" si="32"/>
        <v>0.99714857690137548</v>
      </c>
    </row>
    <row r="110" spans="1:15" s="20" customFormat="1" ht="12" x14ac:dyDescent="0.25">
      <c r="A110" s="80" t="s">
        <v>116</v>
      </c>
      <c r="B110" s="80" t="s">
        <v>0</v>
      </c>
      <c r="C110" s="6">
        <f t="shared" ref="C110:M110" si="55">+C5+C89</f>
        <v>53020812779</v>
      </c>
      <c r="D110" s="7">
        <f t="shared" si="55"/>
        <v>9793219577</v>
      </c>
      <c r="E110" s="7">
        <f t="shared" si="55"/>
        <v>9793219577</v>
      </c>
      <c r="F110" s="7">
        <f t="shared" si="55"/>
        <v>53020812779.000107</v>
      </c>
      <c r="G110" s="7">
        <f t="shared" si="55"/>
        <v>4521492000.0001097</v>
      </c>
      <c r="H110" s="7">
        <f t="shared" si="55"/>
        <v>44647771405.43</v>
      </c>
      <c r="I110" s="7">
        <f t="shared" si="55"/>
        <v>3851549373.5700002</v>
      </c>
      <c r="J110" s="7">
        <f t="shared" si="55"/>
        <v>44647771405.43</v>
      </c>
      <c r="K110" s="7">
        <f t="shared" si="55"/>
        <v>43819930443.549995</v>
      </c>
      <c r="L110" s="7">
        <f t="shared" si="55"/>
        <v>43819930443.549995</v>
      </c>
      <c r="M110" s="7">
        <f t="shared" si="55"/>
        <v>43819930443.549995</v>
      </c>
      <c r="N110" s="8">
        <f>+IF(F110=0,0,J110/F110)</f>
        <v>0.8420801014788214</v>
      </c>
      <c r="O110" s="9">
        <f>+IF(F110=0,0,K110/F110)</f>
        <v>0.82646659201923256</v>
      </c>
    </row>
    <row r="111" spans="1:15" s="20" customFormat="1" x14ac:dyDescent="0.25">
      <c r="A111" s="4" t="s">
        <v>22</v>
      </c>
      <c r="B111" s="1"/>
      <c r="C111" s="35"/>
      <c r="D111" s="71"/>
      <c r="E111" s="64"/>
      <c r="F111" s="64"/>
      <c r="G111" s="1"/>
      <c r="H111" s="38"/>
      <c r="I111" s="1"/>
      <c r="J111" s="38"/>
      <c r="K111" s="1"/>
      <c r="L111" s="1"/>
      <c r="M111" s="1"/>
      <c r="N111" s="1"/>
      <c r="O111" s="1"/>
    </row>
    <row r="112" spans="1:15" x14ac:dyDescent="0.25">
      <c r="F112" s="71"/>
    </row>
  </sheetData>
  <mergeCells count="10">
    <mergeCell ref="A78:B78"/>
    <mergeCell ref="A83:B83"/>
    <mergeCell ref="A89:B89"/>
    <mergeCell ref="A110:B110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0D48F-EFFF-4492-A91C-5064F9BC3EF3}">
  <dimension ref="A1:AE93"/>
  <sheetViews>
    <sheetView zoomScale="85" zoomScaleNormal="85" workbookViewId="0">
      <selection activeCell="A4" sqref="A4"/>
    </sheetView>
  </sheetViews>
  <sheetFormatPr baseColWidth="10" defaultRowHeight="15" x14ac:dyDescent="0.25"/>
  <cols>
    <col min="1" max="1" width="13.42578125" style="26" customWidth="1"/>
    <col min="2" max="2" width="27" style="26" customWidth="1"/>
    <col min="3" max="3" width="21.5703125" style="26" customWidth="1"/>
    <col min="4" max="8" width="5.42578125" style="26" customWidth="1"/>
    <col min="9" max="9" width="10.42578125" style="26" customWidth="1"/>
    <col min="10" max="11" width="5.42578125" style="26" customWidth="1"/>
    <col min="12" max="12" width="7" style="26" customWidth="1"/>
    <col min="13" max="13" width="9.5703125" style="26" customWidth="1"/>
    <col min="14" max="14" width="8" style="26" customWidth="1"/>
    <col min="15" max="15" width="9.5703125" style="26" customWidth="1"/>
    <col min="16" max="16" width="27.5703125" style="26" customWidth="1"/>
    <col min="17" max="27" width="18.85546875" style="26" customWidth="1"/>
    <col min="28" max="28" width="0" style="26" hidden="1" customWidth="1"/>
    <col min="29" max="29" width="6.42578125" style="26" customWidth="1"/>
    <col min="30" max="16384" width="11.42578125" style="26"/>
  </cols>
  <sheetData>
    <row r="1" spans="1:27" x14ac:dyDescent="0.25">
      <c r="A1" s="73" t="s">
        <v>206</v>
      </c>
      <c r="B1" s="73">
        <v>2021</v>
      </c>
      <c r="C1" s="74" t="s">
        <v>0</v>
      </c>
      <c r="D1" s="74" t="s">
        <v>0</v>
      </c>
      <c r="E1" s="74" t="s">
        <v>0</v>
      </c>
      <c r="F1" s="74" t="s">
        <v>0</v>
      </c>
      <c r="G1" s="74" t="s">
        <v>0</v>
      </c>
      <c r="H1" s="74" t="s">
        <v>0</v>
      </c>
      <c r="I1" s="74" t="s">
        <v>0</v>
      </c>
      <c r="J1" s="74" t="s">
        <v>0</v>
      </c>
      <c r="K1" s="74" t="s">
        <v>0</v>
      </c>
      <c r="L1" s="74" t="s">
        <v>0</v>
      </c>
      <c r="M1" s="74" t="s">
        <v>0</v>
      </c>
      <c r="N1" s="74" t="s">
        <v>0</v>
      </c>
      <c r="O1" s="74" t="s">
        <v>0</v>
      </c>
      <c r="P1" s="74" t="s">
        <v>0</v>
      </c>
      <c r="Q1" s="74" t="s">
        <v>0</v>
      </c>
      <c r="R1" s="74" t="s">
        <v>0</v>
      </c>
      <c r="S1" s="74" t="s">
        <v>0</v>
      </c>
      <c r="T1" s="74" t="s">
        <v>0</v>
      </c>
      <c r="U1" s="74" t="s">
        <v>0</v>
      </c>
      <c r="V1" s="74" t="s">
        <v>0</v>
      </c>
      <c r="W1" s="74" t="s">
        <v>0</v>
      </c>
      <c r="X1" s="74" t="s">
        <v>0</v>
      </c>
      <c r="Y1" s="74" t="s">
        <v>0</v>
      </c>
      <c r="Z1" s="74" t="s">
        <v>0</v>
      </c>
      <c r="AA1" s="74" t="s">
        <v>0</v>
      </c>
    </row>
    <row r="2" spans="1:27" x14ac:dyDescent="0.25">
      <c r="A2" s="73" t="s">
        <v>205</v>
      </c>
      <c r="B2" s="73" t="s">
        <v>204</v>
      </c>
      <c r="C2" s="74" t="s">
        <v>0</v>
      </c>
      <c r="D2" s="74" t="s">
        <v>0</v>
      </c>
      <c r="E2" s="74" t="s">
        <v>0</v>
      </c>
      <c r="F2" s="74" t="s">
        <v>0</v>
      </c>
      <c r="G2" s="74" t="s">
        <v>0</v>
      </c>
      <c r="H2" s="74" t="s">
        <v>0</v>
      </c>
      <c r="I2" s="74" t="s">
        <v>0</v>
      </c>
      <c r="J2" s="74" t="s">
        <v>0</v>
      </c>
      <c r="K2" s="74" t="s">
        <v>0</v>
      </c>
      <c r="L2" s="74" t="s">
        <v>0</v>
      </c>
      <c r="M2" s="74" t="s">
        <v>0</v>
      </c>
      <c r="N2" s="74" t="s">
        <v>0</v>
      </c>
      <c r="O2" s="74" t="s">
        <v>0</v>
      </c>
      <c r="P2" s="74" t="s">
        <v>0</v>
      </c>
      <c r="Q2" s="74" t="s">
        <v>0</v>
      </c>
      <c r="R2" s="74" t="s">
        <v>0</v>
      </c>
      <c r="S2" s="74" t="s">
        <v>0</v>
      </c>
      <c r="T2" s="74" t="s">
        <v>0</v>
      </c>
      <c r="U2" s="74" t="s">
        <v>0</v>
      </c>
      <c r="V2" s="74" t="s">
        <v>0</v>
      </c>
      <c r="W2" s="74" t="s">
        <v>0</v>
      </c>
      <c r="X2" s="74" t="s">
        <v>0</v>
      </c>
      <c r="Y2" s="74" t="s">
        <v>0</v>
      </c>
      <c r="Z2" s="74" t="s">
        <v>0</v>
      </c>
      <c r="AA2" s="74" t="s">
        <v>0</v>
      </c>
    </row>
    <row r="3" spans="1:27" x14ac:dyDescent="0.25">
      <c r="A3" s="73" t="s">
        <v>203</v>
      </c>
      <c r="B3" s="73" t="s">
        <v>326</v>
      </c>
      <c r="C3" s="74" t="s">
        <v>0</v>
      </c>
      <c r="D3" s="74" t="s">
        <v>0</v>
      </c>
      <c r="E3" s="74" t="s">
        <v>0</v>
      </c>
      <c r="F3" s="74" t="s">
        <v>0</v>
      </c>
      <c r="G3" s="74" t="s">
        <v>0</v>
      </c>
      <c r="H3" s="74" t="s">
        <v>0</v>
      </c>
      <c r="I3" s="74" t="s">
        <v>0</v>
      </c>
      <c r="J3" s="74" t="s">
        <v>0</v>
      </c>
      <c r="K3" s="74" t="s">
        <v>0</v>
      </c>
      <c r="L3" s="74" t="s">
        <v>0</v>
      </c>
      <c r="M3" s="74" t="s">
        <v>0</v>
      </c>
      <c r="N3" s="74" t="s">
        <v>0</v>
      </c>
      <c r="O3" s="74" t="s">
        <v>0</v>
      </c>
      <c r="P3" s="74" t="s">
        <v>0</v>
      </c>
      <c r="Q3" s="74" t="s">
        <v>0</v>
      </c>
      <c r="R3" s="74" t="s">
        <v>0</v>
      </c>
      <c r="S3" s="74" t="s">
        <v>0</v>
      </c>
      <c r="T3" s="74" t="s">
        <v>0</v>
      </c>
      <c r="U3" s="74" t="s">
        <v>0</v>
      </c>
      <c r="V3" s="74" t="s">
        <v>0</v>
      </c>
      <c r="W3" s="74" t="s">
        <v>0</v>
      </c>
      <c r="X3" s="74" t="s">
        <v>0</v>
      </c>
      <c r="Y3" s="74" t="s">
        <v>0</v>
      </c>
      <c r="Z3" s="74" t="s">
        <v>0</v>
      </c>
      <c r="AA3" s="74" t="s">
        <v>0</v>
      </c>
    </row>
    <row r="4" spans="1:27" ht="24" x14ac:dyDescent="0.25">
      <c r="A4" s="73" t="s">
        <v>202</v>
      </c>
      <c r="B4" s="73" t="s">
        <v>201</v>
      </c>
      <c r="C4" s="73" t="s">
        <v>200</v>
      </c>
      <c r="D4" s="73" t="s">
        <v>199</v>
      </c>
      <c r="E4" s="73" t="s">
        <v>198</v>
      </c>
      <c r="F4" s="73" t="s">
        <v>197</v>
      </c>
      <c r="G4" s="73" t="s">
        <v>196</v>
      </c>
      <c r="H4" s="73" t="s">
        <v>195</v>
      </c>
      <c r="I4" s="73" t="s">
        <v>194</v>
      </c>
      <c r="J4" s="73" t="s">
        <v>193</v>
      </c>
      <c r="K4" s="73" t="s">
        <v>192</v>
      </c>
      <c r="L4" s="73" t="s">
        <v>191</v>
      </c>
      <c r="M4" s="73" t="s">
        <v>190</v>
      </c>
      <c r="N4" s="73" t="s">
        <v>189</v>
      </c>
      <c r="O4" s="73" t="s">
        <v>188</v>
      </c>
      <c r="P4" s="73" t="s">
        <v>1</v>
      </c>
      <c r="Q4" s="73" t="s">
        <v>2</v>
      </c>
      <c r="R4" s="73" t="s">
        <v>3</v>
      </c>
      <c r="S4" s="73" t="s">
        <v>4</v>
      </c>
      <c r="T4" s="73" t="s">
        <v>5</v>
      </c>
      <c r="U4" s="73" t="s">
        <v>6</v>
      </c>
      <c r="V4" s="73" t="s">
        <v>7</v>
      </c>
      <c r="W4" s="73" t="s">
        <v>8</v>
      </c>
      <c r="X4" s="73" t="s">
        <v>9</v>
      </c>
      <c r="Y4" s="73" t="s">
        <v>10</v>
      </c>
      <c r="Z4" s="73" t="s">
        <v>11</v>
      </c>
      <c r="AA4" s="73" t="s">
        <v>12</v>
      </c>
    </row>
    <row r="5" spans="1:27" ht="33.75" x14ac:dyDescent="0.25">
      <c r="A5" s="75" t="s">
        <v>158</v>
      </c>
      <c r="B5" s="76" t="s">
        <v>157</v>
      </c>
      <c r="C5" s="77" t="s">
        <v>44</v>
      </c>
      <c r="D5" s="75" t="s">
        <v>174</v>
      </c>
      <c r="E5" s="75" t="s">
        <v>172</v>
      </c>
      <c r="F5" s="75" t="s">
        <v>172</v>
      </c>
      <c r="G5" s="75" t="s">
        <v>172</v>
      </c>
      <c r="H5" s="75" t="s">
        <v>175</v>
      </c>
      <c r="I5" s="75" t="s">
        <v>175</v>
      </c>
      <c r="J5" s="75"/>
      <c r="K5" s="75"/>
      <c r="L5" s="75"/>
      <c r="M5" s="75" t="s">
        <v>149</v>
      </c>
      <c r="N5" s="75" t="s">
        <v>148</v>
      </c>
      <c r="O5" s="75" t="s">
        <v>147</v>
      </c>
      <c r="P5" s="76" t="s">
        <v>45</v>
      </c>
      <c r="Q5" s="78">
        <v>7900372000</v>
      </c>
      <c r="R5" s="78">
        <v>695000000</v>
      </c>
      <c r="S5" s="78">
        <v>45000000</v>
      </c>
      <c r="T5" s="78">
        <v>8550372000</v>
      </c>
      <c r="U5" s="78">
        <v>0</v>
      </c>
      <c r="V5" s="78">
        <v>8545644829</v>
      </c>
      <c r="W5" s="78">
        <v>4727171</v>
      </c>
      <c r="X5" s="78">
        <v>8545644829</v>
      </c>
      <c r="Y5" s="78">
        <v>8545644829</v>
      </c>
      <c r="Z5" s="78">
        <v>8545644829</v>
      </c>
      <c r="AA5" s="78">
        <v>8545644829</v>
      </c>
    </row>
    <row r="6" spans="1:27" ht="33.75" x14ac:dyDescent="0.25">
      <c r="A6" s="75" t="s">
        <v>158</v>
      </c>
      <c r="B6" s="76" t="s">
        <v>157</v>
      </c>
      <c r="C6" s="77" t="s">
        <v>48</v>
      </c>
      <c r="D6" s="75" t="s">
        <v>174</v>
      </c>
      <c r="E6" s="75" t="s">
        <v>172</v>
      </c>
      <c r="F6" s="75" t="s">
        <v>172</v>
      </c>
      <c r="G6" s="75" t="s">
        <v>172</v>
      </c>
      <c r="H6" s="75" t="s">
        <v>175</v>
      </c>
      <c r="I6" s="75" t="s">
        <v>185</v>
      </c>
      <c r="J6" s="75"/>
      <c r="K6" s="75"/>
      <c r="L6" s="75"/>
      <c r="M6" s="75" t="s">
        <v>149</v>
      </c>
      <c r="N6" s="75" t="s">
        <v>148</v>
      </c>
      <c r="O6" s="75" t="s">
        <v>147</v>
      </c>
      <c r="P6" s="76" t="s">
        <v>49</v>
      </c>
      <c r="Q6" s="78">
        <v>500000000</v>
      </c>
      <c r="R6" s="78">
        <v>33000000</v>
      </c>
      <c r="S6" s="78">
        <v>0</v>
      </c>
      <c r="T6" s="78">
        <v>533000000</v>
      </c>
      <c r="U6" s="78">
        <v>0</v>
      </c>
      <c r="V6" s="78">
        <v>529856409</v>
      </c>
      <c r="W6" s="78">
        <v>3143591</v>
      </c>
      <c r="X6" s="78">
        <v>529856409</v>
      </c>
      <c r="Y6" s="78">
        <v>529856409</v>
      </c>
      <c r="Z6" s="78">
        <v>529856409</v>
      </c>
      <c r="AA6" s="78">
        <v>529856409</v>
      </c>
    </row>
    <row r="7" spans="1:27" ht="33.75" x14ac:dyDescent="0.25">
      <c r="A7" s="75" t="s">
        <v>158</v>
      </c>
      <c r="B7" s="76" t="s">
        <v>157</v>
      </c>
      <c r="C7" s="77" t="s">
        <v>50</v>
      </c>
      <c r="D7" s="75" t="s">
        <v>174</v>
      </c>
      <c r="E7" s="75" t="s">
        <v>172</v>
      </c>
      <c r="F7" s="75" t="s">
        <v>172</v>
      </c>
      <c r="G7" s="75" t="s">
        <v>172</v>
      </c>
      <c r="H7" s="75" t="s">
        <v>175</v>
      </c>
      <c r="I7" s="75" t="s">
        <v>184</v>
      </c>
      <c r="J7" s="75"/>
      <c r="K7" s="75"/>
      <c r="L7" s="75"/>
      <c r="M7" s="75" t="s">
        <v>149</v>
      </c>
      <c r="N7" s="75" t="s">
        <v>148</v>
      </c>
      <c r="O7" s="75" t="s">
        <v>147</v>
      </c>
      <c r="P7" s="76" t="s">
        <v>51</v>
      </c>
      <c r="Q7" s="78">
        <v>20000000</v>
      </c>
      <c r="R7" s="78">
        <v>0</v>
      </c>
      <c r="S7" s="78">
        <v>4000000</v>
      </c>
      <c r="T7" s="78">
        <v>16000000</v>
      </c>
      <c r="U7" s="78">
        <v>0</v>
      </c>
      <c r="V7" s="78">
        <v>14342517</v>
      </c>
      <c r="W7" s="78">
        <v>1657483</v>
      </c>
      <c r="X7" s="78">
        <v>14342517</v>
      </c>
      <c r="Y7" s="78">
        <v>14342517</v>
      </c>
      <c r="Z7" s="78">
        <v>14342517</v>
      </c>
      <c r="AA7" s="78">
        <v>14342517</v>
      </c>
    </row>
    <row r="8" spans="1:27" ht="33.75" x14ac:dyDescent="0.25">
      <c r="A8" s="75" t="s">
        <v>158</v>
      </c>
      <c r="B8" s="76" t="s">
        <v>157</v>
      </c>
      <c r="C8" s="77" t="s">
        <v>53</v>
      </c>
      <c r="D8" s="75" t="s">
        <v>174</v>
      </c>
      <c r="E8" s="75" t="s">
        <v>172</v>
      </c>
      <c r="F8" s="75" t="s">
        <v>172</v>
      </c>
      <c r="G8" s="75" t="s">
        <v>172</v>
      </c>
      <c r="H8" s="75" t="s">
        <v>175</v>
      </c>
      <c r="I8" s="75" t="s">
        <v>171</v>
      </c>
      <c r="J8" s="75"/>
      <c r="K8" s="75"/>
      <c r="L8" s="75"/>
      <c r="M8" s="75" t="s">
        <v>149</v>
      </c>
      <c r="N8" s="75" t="s">
        <v>148</v>
      </c>
      <c r="O8" s="75" t="s">
        <v>147</v>
      </c>
      <c r="P8" s="76" t="s">
        <v>13</v>
      </c>
      <c r="Q8" s="78">
        <v>350000000</v>
      </c>
      <c r="R8" s="78">
        <v>45000000</v>
      </c>
      <c r="S8" s="78">
        <v>3000000</v>
      </c>
      <c r="T8" s="78">
        <v>392000000</v>
      </c>
      <c r="U8" s="78">
        <v>0</v>
      </c>
      <c r="V8" s="78">
        <v>391002058</v>
      </c>
      <c r="W8" s="78">
        <v>997942</v>
      </c>
      <c r="X8" s="78">
        <v>391002058</v>
      </c>
      <c r="Y8" s="78">
        <v>391002058</v>
      </c>
      <c r="Z8" s="78">
        <v>391002058</v>
      </c>
      <c r="AA8" s="78">
        <v>391002058</v>
      </c>
    </row>
    <row r="9" spans="1:27" ht="33.75" x14ac:dyDescent="0.25">
      <c r="A9" s="75" t="s">
        <v>158</v>
      </c>
      <c r="B9" s="76" t="s">
        <v>157</v>
      </c>
      <c r="C9" s="77" t="s">
        <v>54</v>
      </c>
      <c r="D9" s="75" t="s">
        <v>174</v>
      </c>
      <c r="E9" s="75" t="s">
        <v>172</v>
      </c>
      <c r="F9" s="75" t="s">
        <v>172</v>
      </c>
      <c r="G9" s="75" t="s">
        <v>172</v>
      </c>
      <c r="H9" s="75" t="s">
        <v>175</v>
      </c>
      <c r="I9" s="75" t="s">
        <v>183</v>
      </c>
      <c r="J9" s="75"/>
      <c r="K9" s="75"/>
      <c r="L9" s="75"/>
      <c r="M9" s="75" t="s">
        <v>149</v>
      </c>
      <c r="N9" s="75" t="s">
        <v>148</v>
      </c>
      <c r="O9" s="75" t="s">
        <v>147</v>
      </c>
      <c r="P9" s="76" t="s">
        <v>55</v>
      </c>
      <c r="Q9" s="78">
        <v>300000000</v>
      </c>
      <c r="R9" s="78">
        <v>0</v>
      </c>
      <c r="S9" s="78">
        <v>21000000</v>
      </c>
      <c r="T9" s="78">
        <v>279000000</v>
      </c>
      <c r="U9" s="78">
        <v>0</v>
      </c>
      <c r="V9" s="78">
        <v>276906928</v>
      </c>
      <c r="W9" s="78">
        <v>2093072</v>
      </c>
      <c r="X9" s="78">
        <v>276906928</v>
      </c>
      <c r="Y9" s="78">
        <v>276906928</v>
      </c>
      <c r="Z9" s="78">
        <v>276906928</v>
      </c>
      <c r="AA9" s="78">
        <v>276906928</v>
      </c>
    </row>
    <row r="10" spans="1:27" ht="33.75" x14ac:dyDescent="0.25">
      <c r="A10" s="75" t="s">
        <v>158</v>
      </c>
      <c r="B10" s="76" t="s">
        <v>157</v>
      </c>
      <c r="C10" s="77" t="s">
        <v>56</v>
      </c>
      <c r="D10" s="75" t="s">
        <v>174</v>
      </c>
      <c r="E10" s="75" t="s">
        <v>172</v>
      </c>
      <c r="F10" s="75" t="s">
        <v>172</v>
      </c>
      <c r="G10" s="75" t="s">
        <v>172</v>
      </c>
      <c r="H10" s="75" t="s">
        <v>175</v>
      </c>
      <c r="I10" s="75" t="s">
        <v>182</v>
      </c>
      <c r="J10" s="75"/>
      <c r="K10" s="75"/>
      <c r="L10" s="75"/>
      <c r="M10" s="75" t="s">
        <v>149</v>
      </c>
      <c r="N10" s="75" t="s">
        <v>148</v>
      </c>
      <c r="O10" s="75" t="s">
        <v>147</v>
      </c>
      <c r="P10" s="76" t="s">
        <v>57</v>
      </c>
      <c r="Q10" s="78">
        <v>40000000</v>
      </c>
      <c r="R10" s="78">
        <v>25000000</v>
      </c>
      <c r="S10" s="78">
        <v>0</v>
      </c>
      <c r="T10" s="78">
        <v>65000000</v>
      </c>
      <c r="U10" s="78">
        <v>0</v>
      </c>
      <c r="V10" s="78">
        <v>52199491</v>
      </c>
      <c r="W10" s="78">
        <v>12800509</v>
      </c>
      <c r="X10" s="78">
        <v>52199491</v>
      </c>
      <c r="Y10" s="78">
        <v>52199491</v>
      </c>
      <c r="Z10" s="78">
        <v>52199491</v>
      </c>
      <c r="AA10" s="78">
        <v>52199491</v>
      </c>
    </row>
    <row r="11" spans="1:27" ht="33.75" x14ac:dyDescent="0.25">
      <c r="A11" s="75" t="s">
        <v>158</v>
      </c>
      <c r="B11" s="76" t="s">
        <v>157</v>
      </c>
      <c r="C11" s="77" t="s">
        <v>58</v>
      </c>
      <c r="D11" s="75" t="s">
        <v>174</v>
      </c>
      <c r="E11" s="75" t="s">
        <v>172</v>
      </c>
      <c r="F11" s="75" t="s">
        <v>172</v>
      </c>
      <c r="G11" s="75" t="s">
        <v>172</v>
      </c>
      <c r="H11" s="75" t="s">
        <v>175</v>
      </c>
      <c r="I11" s="75" t="s">
        <v>181</v>
      </c>
      <c r="J11" s="75"/>
      <c r="K11" s="75"/>
      <c r="L11" s="75"/>
      <c r="M11" s="75" t="s">
        <v>149</v>
      </c>
      <c r="N11" s="75" t="s">
        <v>148</v>
      </c>
      <c r="O11" s="75" t="s">
        <v>147</v>
      </c>
      <c r="P11" s="76" t="s">
        <v>15</v>
      </c>
      <c r="Q11" s="78">
        <v>800000000</v>
      </c>
      <c r="R11" s="78">
        <v>91000000</v>
      </c>
      <c r="S11" s="78">
        <v>0</v>
      </c>
      <c r="T11" s="78">
        <v>891000000</v>
      </c>
      <c r="U11" s="78">
        <v>0</v>
      </c>
      <c r="V11" s="78">
        <v>889634678</v>
      </c>
      <c r="W11" s="78">
        <v>1365322</v>
      </c>
      <c r="X11" s="78">
        <v>889634678</v>
      </c>
      <c r="Y11" s="78">
        <v>889634678</v>
      </c>
      <c r="Z11" s="78">
        <v>889634678</v>
      </c>
      <c r="AA11" s="78">
        <v>889634678</v>
      </c>
    </row>
    <row r="12" spans="1:27" ht="33.75" x14ac:dyDescent="0.25">
      <c r="A12" s="75" t="s">
        <v>158</v>
      </c>
      <c r="B12" s="76" t="s">
        <v>157</v>
      </c>
      <c r="C12" s="77" t="s">
        <v>59</v>
      </c>
      <c r="D12" s="75" t="s">
        <v>174</v>
      </c>
      <c r="E12" s="75" t="s">
        <v>172</v>
      </c>
      <c r="F12" s="75" t="s">
        <v>172</v>
      </c>
      <c r="G12" s="75" t="s">
        <v>172</v>
      </c>
      <c r="H12" s="75" t="s">
        <v>175</v>
      </c>
      <c r="I12" s="75" t="s">
        <v>180</v>
      </c>
      <c r="J12" s="75"/>
      <c r="K12" s="75"/>
      <c r="L12" s="75"/>
      <c r="M12" s="75" t="s">
        <v>149</v>
      </c>
      <c r="N12" s="75" t="s">
        <v>148</v>
      </c>
      <c r="O12" s="75" t="s">
        <v>147</v>
      </c>
      <c r="P12" s="76" t="s">
        <v>14</v>
      </c>
      <c r="Q12" s="78">
        <v>400000000</v>
      </c>
      <c r="R12" s="78">
        <v>0</v>
      </c>
      <c r="S12" s="78">
        <v>75000000</v>
      </c>
      <c r="T12" s="78">
        <v>325000000</v>
      </c>
      <c r="U12" s="78">
        <v>0</v>
      </c>
      <c r="V12" s="78">
        <v>319628722</v>
      </c>
      <c r="W12" s="78">
        <v>5371278</v>
      </c>
      <c r="X12" s="78">
        <v>319628722</v>
      </c>
      <c r="Y12" s="78">
        <v>319628722</v>
      </c>
      <c r="Z12" s="78">
        <v>319628722</v>
      </c>
      <c r="AA12" s="78">
        <v>319628722</v>
      </c>
    </row>
    <row r="13" spans="1:27" ht="33.75" x14ac:dyDescent="0.25">
      <c r="A13" s="75" t="s">
        <v>158</v>
      </c>
      <c r="B13" s="76" t="s">
        <v>157</v>
      </c>
      <c r="C13" s="77" t="s">
        <v>289</v>
      </c>
      <c r="D13" s="75" t="s">
        <v>174</v>
      </c>
      <c r="E13" s="75" t="s">
        <v>172</v>
      </c>
      <c r="F13" s="75" t="s">
        <v>172</v>
      </c>
      <c r="G13" s="75" t="s">
        <v>172</v>
      </c>
      <c r="H13" s="75" t="s">
        <v>175</v>
      </c>
      <c r="I13" s="75" t="s">
        <v>177</v>
      </c>
      <c r="J13" s="75"/>
      <c r="K13" s="75"/>
      <c r="L13" s="75"/>
      <c r="M13" s="75" t="s">
        <v>149</v>
      </c>
      <c r="N13" s="75" t="s">
        <v>148</v>
      </c>
      <c r="O13" s="75" t="s">
        <v>147</v>
      </c>
      <c r="P13" s="76" t="s">
        <v>290</v>
      </c>
      <c r="Q13" s="78">
        <v>10000000</v>
      </c>
      <c r="R13" s="78">
        <v>0</v>
      </c>
      <c r="S13" s="78">
        <v>1000000</v>
      </c>
      <c r="T13" s="78">
        <v>9000000</v>
      </c>
      <c r="U13" s="78">
        <v>0</v>
      </c>
      <c r="V13" s="78">
        <v>8361147</v>
      </c>
      <c r="W13" s="78">
        <v>638853</v>
      </c>
      <c r="X13" s="78">
        <v>8361147</v>
      </c>
      <c r="Y13" s="78">
        <v>8361147</v>
      </c>
      <c r="Z13" s="78">
        <v>8361147</v>
      </c>
      <c r="AA13" s="78">
        <v>8361147</v>
      </c>
    </row>
    <row r="14" spans="1:27" ht="33.75" x14ac:dyDescent="0.25">
      <c r="A14" s="75" t="s">
        <v>158</v>
      </c>
      <c r="B14" s="76" t="s">
        <v>157</v>
      </c>
      <c r="C14" s="77" t="s">
        <v>62</v>
      </c>
      <c r="D14" s="75" t="s">
        <v>174</v>
      </c>
      <c r="E14" s="75" t="s">
        <v>172</v>
      </c>
      <c r="F14" s="75" t="s">
        <v>172</v>
      </c>
      <c r="G14" s="75" t="s">
        <v>150</v>
      </c>
      <c r="H14" s="75" t="s">
        <v>175</v>
      </c>
      <c r="I14" s="75"/>
      <c r="J14" s="75"/>
      <c r="K14" s="75"/>
      <c r="L14" s="75"/>
      <c r="M14" s="75" t="s">
        <v>149</v>
      </c>
      <c r="N14" s="75" t="s">
        <v>148</v>
      </c>
      <c r="O14" s="75" t="s">
        <v>147</v>
      </c>
      <c r="P14" s="76" t="s">
        <v>300</v>
      </c>
      <c r="Q14" s="78">
        <v>1130000000</v>
      </c>
      <c r="R14" s="78">
        <v>60000000</v>
      </c>
      <c r="S14" s="78">
        <v>0</v>
      </c>
      <c r="T14" s="78">
        <v>1190000000</v>
      </c>
      <c r="U14" s="78">
        <v>0</v>
      </c>
      <c r="V14" s="78">
        <v>1185155768</v>
      </c>
      <c r="W14" s="78">
        <v>4844232</v>
      </c>
      <c r="X14" s="78">
        <v>1185155768</v>
      </c>
      <c r="Y14" s="78">
        <v>1185155768</v>
      </c>
      <c r="Z14" s="78">
        <v>1185155768</v>
      </c>
      <c r="AA14" s="78">
        <v>1185155768</v>
      </c>
    </row>
    <row r="15" spans="1:27" ht="33.75" x14ac:dyDescent="0.25">
      <c r="A15" s="75" t="s">
        <v>158</v>
      </c>
      <c r="B15" s="76" t="s">
        <v>157</v>
      </c>
      <c r="C15" s="77" t="s">
        <v>64</v>
      </c>
      <c r="D15" s="75" t="s">
        <v>174</v>
      </c>
      <c r="E15" s="75" t="s">
        <v>172</v>
      </c>
      <c r="F15" s="75" t="s">
        <v>172</v>
      </c>
      <c r="G15" s="75" t="s">
        <v>150</v>
      </c>
      <c r="H15" s="75" t="s">
        <v>176</v>
      </c>
      <c r="I15" s="75"/>
      <c r="J15" s="75"/>
      <c r="K15" s="75"/>
      <c r="L15" s="75"/>
      <c r="M15" s="75" t="s">
        <v>149</v>
      </c>
      <c r="N15" s="75" t="s">
        <v>148</v>
      </c>
      <c r="O15" s="75" t="s">
        <v>147</v>
      </c>
      <c r="P15" s="76" t="s">
        <v>301</v>
      </c>
      <c r="Q15" s="78">
        <v>800000000</v>
      </c>
      <c r="R15" s="78">
        <v>45000000</v>
      </c>
      <c r="S15" s="78">
        <v>0</v>
      </c>
      <c r="T15" s="78">
        <v>845000000</v>
      </c>
      <c r="U15" s="78">
        <v>0</v>
      </c>
      <c r="V15" s="78">
        <v>839518730</v>
      </c>
      <c r="W15" s="78">
        <v>5481270</v>
      </c>
      <c r="X15" s="78">
        <v>839518730</v>
      </c>
      <c r="Y15" s="78">
        <v>839518730</v>
      </c>
      <c r="Z15" s="78">
        <v>839518730</v>
      </c>
      <c r="AA15" s="78">
        <v>839518730</v>
      </c>
    </row>
    <row r="16" spans="1:27" ht="33.75" x14ac:dyDescent="0.25">
      <c r="A16" s="75" t="s">
        <v>158</v>
      </c>
      <c r="B16" s="76" t="s">
        <v>157</v>
      </c>
      <c r="C16" s="77" t="s">
        <v>66</v>
      </c>
      <c r="D16" s="75" t="s">
        <v>174</v>
      </c>
      <c r="E16" s="75" t="s">
        <v>172</v>
      </c>
      <c r="F16" s="75" t="s">
        <v>172</v>
      </c>
      <c r="G16" s="75" t="s">
        <v>150</v>
      </c>
      <c r="H16" s="75" t="s">
        <v>185</v>
      </c>
      <c r="I16" s="75"/>
      <c r="J16" s="75"/>
      <c r="K16" s="75"/>
      <c r="L16" s="75"/>
      <c r="M16" s="75" t="s">
        <v>149</v>
      </c>
      <c r="N16" s="75" t="s">
        <v>148</v>
      </c>
      <c r="O16" s="75" t="s">
        <v>147</v>
      </c>
      <c r="P16" s="76" t="s">
        <v>218</v>
      </c>
      <c r="Q16" s="78">
        <v>919679000</v>
      </c>
      <c r="R16" s="78">
        <v>64000000</v>
      </c>
      <c r="S16" s="78">
        <v>0</v>
      </c>
      <c r="T16" s="78">
        <v>983679000</v>
      </c>
      <c r="U16" s="78">
        <v>0</v>
      </c>
      <c r="V16" s="78">
        <v>965141439</v>
      </c>
      <c r="W16" s="78">
        <v>18537561</v>
      </c>
      <c r="X16" s="78">
        <v>965141439</v>
      </c>
      <c r="Y16" s="78">
        <v>965141439</v>
      </c>
      <c r="Z16" s="78">
        <v>965141439</v>
      </c>
      <c r="AA16" s="78">
        <v>965141439</v>
      </c>
    </row>
    <row r="17" spans="1:27" ht="33.75" x14ac:dyDescent="0.25">
      <c r="A17" s="75" t="s">
        <v>158</v>
      </c>
      <c r="B17" s="76" t="s">
        <v>157</v>
      </c>
      <c r="C17" s="77" t="s">
        <v>68</v>
      </c>
      <c r="D17" s="75" t="s">
        <v>174</v>
      </c>
      <c r="E17" s="75" t="s">
        <v>172</v>
      </c>
      <c r="F17" s="75" t="s">
        <v>172</v>
      </c>
      <c r="G17" s="75" t="s">
        <v>150</v>
      </c>
      <c r="H17" s="75" t="s">
        <v>184</v>
      </c>
      <c r="I17" s="75"/>
      <c r="J17" s="75"/>
      <c r="K17" s="75"/>
      <c r="L17" s="75"/>
      <c r="M17" s="75" t="s">
        <v>149</v>
      </c>
      <c r="N17" s="75" t="s">
        <v>148</v>
      </c>
      <c r="O17" s="75" t="s">
        <v>147</v>
      </c>
      <c r="P17" s="76" t="s">
        <v>302</v>
      </c>
      <c r="Q17" s="78">
        <v>400000000</v>
      </c>
      <c r="R17" s="78">
        <v>11000000</v>
      </c>
      <c r="S17" s="78">
        <v>0</v>
      </c>
      <c r="T17" s="78">
        <v>411000000</v>
      </c>
      <c r="U17" s="78">
        <v>0</v>
      </c>
      <c r="V17" s="78">
        <v>407908100</v>
      </c>
      <c r="W17" s="78">
        <v>3091900</v>
      </c>
      <c r="X17" s="78">
        <v>407908100</v>
      </c>
      <c r="Y17" s="78">
        <v>407908100</v>
      </c>
      <c r="Z17" s="78">
        <v>407908100</v>
      </c>
      <c r="AA17" s="78">
        <v>407908100</v>
      </c>
    </row>
    <row r="18" spans="1:27" ht="33.75" x14ac:dyDescent="0.25">
      <c r="A18" s="75" t="s">
        <v>158</v>
      </c>
      <c r="B18" s="76" t="s">
        <v>157</v>
      </c>
      <c r="C18" s="77" t="s">
        <v>70</v>
      </c>
      <c r="D18" s="75" t="s">
        <v>174</v>
      </c>
      <c r="E18" s="75" t="s">
        <v>172</v>
      </c>
      <c r="F18" s="75" t="s">
        <v>172</v>
      </c>
      <c r="G18" s="75" t="s">
        <v>150</v>
      </c>
      <c r="H18" s="75" t="s">
        <v>187</v>
      </c>
      <c r="I18" s="75"/>
      <c r="J18" s="75"/>
      <c r="K18" s="75"/>
      <c r="L18" s="75"/>
      <c r="M18" s="75" t="s">
        <v>149</v>
      </c>
      <c r="N18" s="75" t="s">
        <v>148</v>
      </c>
      <c r="O18" s="75" t="s">
        <v>147</v>
      </c>
      <c r="P18" s="76" t="s">
        <v>71</v>
      </c>
      <c r="Q18" s="78">
        <v>60000000</v>
      </c>
      <c r="R18" s="78">
        <v>0</v>
      </c>
      <c r="S18" s="78">
        <v>0</v>
      </c>
      <c r="T18" s="78">
        <v>60000000</v>
      </c>
      <c r="U18" s="78">
        <v>0</v>
      </c>
      <c r="V18" s="78">
        <v>53543200</v>
      </c>
      <c r="W18" s="78">
        <v>6456800</v>
      </c>
      <c r="X18" s="78">
        <v>53543200</v>
      </c>
      <c r="Y18" s="78">
        <v>53543200</v>
      </c>
      <c r="Z18" s="78">
        <v>53543200</v>
      </c>
      <c r="AA18" s="78">
        <v>53543200</v>
      </c>
    </row>
    <row r="19" spans="1:27" ht="33.75" x14ac:dyDescent="0.25">
      <c r="A19" s="75" t="s">
        <v>158</v>
      </c>
      <c r="B19" s="76" t="s">
        <v>157</v>
      </c>
      <c r="C19" s="77" t="s">
        <v>72</v>
      </c>
      <c r="D19" s="75" t="s">
        <v>174</v>
      </c>
      <c r="E19" s="75" t="s">
        <v>172</v>
      </c>
      <c r="F19" s="75" t="s">
        <v>172</v>
      </c>
      <c r="G19" s="75" t="s">
        <v>150</v>
      </c>
      <c r="H19" s="75" t="s">
        <v>171</v>
      </c>
      <c r="I19" s="75"/>
      <c r="J19" s="75"/>
      <c r="K19" s="75"/>
      <c r="L19" s="75"/>
      <c r="M19" s="75" t="s">
        <v>149</v>
      </c>
      <c r="N19" s="75" t="s">
        <v>148</v>
      </c>
      <c r="O19" s="75" t="s">
        <v>147</v>
      </c>
      <c r="P19" s="76" t="s">
        <v>16</v>
      </c>
      <c r="Q19" s="78">
        <v>300000000</v>
      </c>
      <c r="R19" s="78">
        <v>10000000</v>
      </c>
      <c r="S19" s="78">
        <v>0</v>
      </c>
      <c r="T19" s="78">
        <v>310000000</v>
      </c>
      <c r="U19" s="78">
        <v>0</v>
      </c>
      <c r="V19" s="78">
        <v>305924400</v>
      </c>
      <c r="W19" s="78">
        <v>4075600</v>
      </c>
      <c r="X19" s="78">
        <v>305924400</v>
      </c>
      <c r="Y19" s="78">
        <v>305924400</v>
      </c>
      <c r="Z19" s="78">
        <v>305924400</v>
      </c>
      <c r="AA19" s="78">
        <v>305924400</v>
      </c>
    </row>
    <row r="20" spans="1:27" ht="33.75" x14ac:dyDescent="0.25">
      <c r="A20" s="75" t="s">
        <v>158</v>
      </c>
      <c r="B20" s="76" t="s">
        <v>157</v>
      </c>
      <c r="C20" s="77" t="s">
        <v>73</v>
      </c>
      <c r="D20" s="75" t="s">
        <v>174</v>
      </c>
      <c r="E20" s="75" t="s">
        <v>172</v>
      </c>
      <c r="F20" s="75" t="s">
        <v>172</v>
      </c>
      <c r="G20" s="75" t="s">
        <v>150</v>
      </c>
      <c r="H20" s="75" t="s">
        <v>183</v>
      </c>
      <c r="I20" s="75"/>
      <c r="J20" s="75"/>
      <c r="K20" s="75"/>
      <c r="L20" s="75"/>
      <c r="M20" s="75" t="s">
        <v>149</v>
      </c>
      <c r="N20" s="75" t="s">
        <v>148</v>
      </c>
      <c r="O20" s="75" t="s">
        <v>147</v>
      </c>
      <c r="P20" s="76" t="s">
        <v>17</v>
      </c>
      <c r="Q20" s="78">
        <v>55000000</v>
      </c>
      <c r="R20" s="78">
        <v>0</v>
      </c>
      <c r="S20" s="78">
        <v>0</v>
      </c>
      <c r="T20" s="78">
        <v>55000000</v>
      </c>
      <c r="U20" s="78">
        <v>0</v>
      </c>
      <c r="V20" s="78">
        <v>51060000</v>
      </c>
      <c r="W20" s="78">
        <v>3940000</v>
      </c>
      <c r="X20" s="78">
        <v>51060000</v>
      </c>
      <c r="Y20" s="78">
        <v>51060000</v>
      </c>
      <c r="Z20" s="78">
        <v>51060000</v>
      </c>
      <c r="AA20" s="78">
        <v>51060000</v>
      </c>
    </row>
    <row r="21" spans="1:27" ht="33.75" x14ac:dyDescent="0.25">
      <c r="A21" s="75" t="s">
        <v>158</v>
      </c>
      <c r="B21" s="76" t="s">
        <v>157</v>
      </c>
      <c r="C21" s="77" t="s">
        <v>74</v>
      </c>
      <c r="D21" s="75" t="s">
        <v>174</v>
      </c>
      <c r="E21" s="75" t="s">
        <v>172</v>
      </c>
      <c r="F21" s="75" t="s">
        <v>172</v>
      </c>
      <c r="G21" s="75" t="s">
        <v>150</v>
      </c>
      <c r="H21" s="75" t="s">
        <v>182</v>
      </c>
      <c r="I21" s="75"/>
      <c r="J21" s="75"/>
      <c r="K21" s="75"/>
      <c r="L21" s="75"/>
      <c r="M21" s="75" t="s">
        <v>149</v>
      </c>
      <c r="N21" s="75" t="s">
        <v>148</v>
      </c>
      <c r="O21" s="75" t="s">
        <v>147</v>
      </c>
      <c r="P21" s="76" t="s">
        <v>18</v>
      </c>
      <c r="Q21" s="78">
        <v>55000000</v>
      </c>
      <c r="R21" s="78">
        <v>0</v>
      </c>
      <c r="S21" s="78">
        <v>0</v>
      </c>
      <c r="T21" s="78">
        <v>55000000</v>
      </c>
      <c r="U21" s="78">
        <v>0</v>
      </c>
      <c r="V21" s="78">
        <v>51060000</v>
      </c>
      <c r="W21" s="78">
        <v>3940000</v>
      </c>
      <c r="X21" s="78">
        <v>51060000</v>
      </c>
      <c r="Y21" s="78">
        <v>51060000</v>
      </c>
      <c r="Z21" s="78">
        <v>51060000</v>
      </c>
      <c r="AA21" s="78">
        <v>51060000</v>
      </c>
    </row>
    <row r="22" spans="1:27" ht="33.75" x14ac:dyDescent="0.25">
      <c r="A22" s="75" t="s">
        <v>158</v>
      </c>
      <c r="B22" s="76" t="s">
        <v>157</v>
      </c>
      <c r="C22" s="77" t="s">
        <v>75</v>
      </c>
      <c r="D22" s="75" t="s">
        <v>174</v>
      </c>
      <c r="E22" s="75" t="s">
        <v>172</v>
      </c>
      <c r="F22" s="75" t="s">
        <v>172</v>
      </c>
      <c r="G22" s="75" t="s">
        <v>150</v>
      </c>
      <c r="H22" s="75" t="s">
        <v>181</v>
      </c>
      <c r="I22" s="75"/>
      <c r="J22" s="75"/>
      <c r="K22" s="75"/>
      <c r="L22" s="75"/>
      <c r="M22" s="75" t="s">
        <v>149</v>
      </c>
      <c r="N22" s="75" t="s">
        <v>148</v>
      </c>
      <c r="O22" s="75" t="s">
        <v>147</v>
      </c>
      <c r="P22" s="76" t="s">
        <v>76</v>
      </c>
      <c r="Q22" s="78">
        <v>100000000</v>
      </c>
      <c r="R22" s="78">
        <v>5000000</v>
      </c>
      <c r="S22" s="78">
        <v>0</v>
      </c>
      <c r="T22" s="78">
        <v>105000000</v>
      </c>
      <c r="U22" s="78">
        <v>0</v>
      </c>
      <c r="V22" s="78">
        <v>102040800</v>
      </c>
      <c r="W22" s="78">
        <v>2959200</v>
      </c>
      <c r="X22" s="78">
        <v>102040800</v>
      </c>
      <c r="Y22" s="78">
        <v>102040800</v>
      </c>
      <c r="Z22" s="78">
        <v>102040800</v>
      </c>
      <c r="AA22" s="78">
        <v>102040800</v>
      </c>
    </row>
    <row r="23" spans="1:27" ht="33.75" x14ac:dyDescent="0.25">
      <c r="A23" s="75" t="s">
        <v>158</v>
      </c>
      <c r="B23" s="76" t="s">
        <v>157</v>
      </c>
      <c r="C23" s="77" t="s">
        <v>79</v>
      </c>
      <c r="D23" s="75" t="s">
        <v>174</v>
      </c>
      <c r="E23" s="75" t="s">
        <v>172</v>
      </c>
      <c r="F23" s="75" t="s">
        <v>172</v>
      </c>
      <c r="G23" s="75" t="s">
        <v>179</v>
      </c>
      <c r="H23" s="75" t="s">
        <v>175</v>
      </c>
      <c r="I23" s="75" t="s">
        <v>175</v>
      </c>
      <c r="J23" s="75"/>
      <c r="K23" s="75"/>
      <c r="L23" s="75"/>
      <c r="M23" s="75" t="s">
        <v>149</v>
      </c>
      <c r="N23" s="75" t="s">
        <v>148</v>
      </c>
      <c r="O23" s="75" t="s">
        <v>147</v>
      </c>
      <c r="P23" s="76" t="s">
        <v>303</v>
      </c>
      <c r="Q23" s="78">
        <v>941597000</v>
      </c>
      <c r="R23" s="78">
        <v>0</v>
      </c>
      <c r="S23" s="78">
        <v>517000000</v>
      </c>
      <c r="T23" s="78">
        <v>424597000</v>
      </c>
      <c r="U23" s="78">
        <v>0</v>
      </c>
      <c r="V23" s="78">
        <v>409203545</v>
      </c>
      <c r="W23" s="78">
        <v>15393455</v>
      </c>
      <c r="X23" s="78">
        <v>409203545</v>
      </c>
      <c r="Y23" s="78">
        <v>409203545</v>
      </c>
      <c r="Z23" s="78">
        <v>409203545</v>
      </c>
      <c r="AA23" s="78">
        <v>409203545</v>
      </c>
    </row>
    <row r="24" spans="1:27" ht="33.75" x14ac:dyDescent="0.25">
      <c r="A24" s="75" t="s">
        <v>158</v>
      </c>
      <c r="B24" s="76" t="s">
        <v>157</v>
      </c>
      <c r="C24" s="77" t="s">
        <v>81</v>
      </c>
      <c r="D24" s="75" t="s">
        <v>174</v>
      </c>
      <c r="E24" s="75" t="s">
        <v>172</v>
      </c>
      <c r="F24" s="75" t="s">
        <v>172</v>
      </c>
      <c r="G24" s="75" t="s">
        <v>179</v>
      </c>
      <c r="H24" s="75" t="s">
        <v>175</v>
      </c>
      <c r="I24" s="75" t="s">
        <v>176</v>
      </c>
      <c r="J24" s="75"/>
      <c r="K24" s="75"/>
      <c r="L24" s="75"/>
      <c r="M24" s="75" t="s">
        <v>149</v>
      </c>
      <c r="N24" s="75" t="s">
        <v>148</v>
      </c>
      <c r="O24" s="75" t="s">
        <v>147</v>
      </c>
      <c r="P24" s="76" t="s">
        <v>82</v>
      </c>
      <c r="Q24" s="78">
        <v>400000000</v>
      </c>
      <c r="R24" s="78">
        <v>0</v>
      </c>
      <c r="S24" s="78">
        <v>336000000</v>
      </c>
      <c r="T24" s="78">
        <v>64000000</v>
      </c>
      <c r="U24" s="78">
        <v>0</v>
      </c>
      <c r="V24" s="78">
        <v>63784784</v>
      </c>
      <c r="W24" s="78">
        <v>215216</v>
      </c>
      <c r="X24" s="78">
        <v>63784784</v>
      </c>
      <c r="Y24" s="78">
        <v>63784784</v>
      </c>
      <c r="Z24" s="78">
        <v>63784784</v>
      </c>
      <c r="AA24" s="78">
        <v>63784784</v>
      </c>
    </row>
    <row r="25" spans="1:27" ht="33.75" x14ac:dyDescent="0.25">
      <c r="A25" s="75" t="s">
        <v>158</v>
      </c>
      <c r="B25" s="76" t="s">
        <v>157</v>
      </c>
      <c r="C25" s="77" t="s">
        <v>83</v>
      </c>
      <c r="D25" s="75" t="s">
        <v>174</v>
      </c>
      <c r="E25" s="75" t="s">
        <v>172</v>
      </c>
      <c r="F25" s="75" t="s">
        <v>172</v>
      </c>
      <c r="G25" s="75" t="s">
        <v>179</v>
      </c>
      <c r="H25" s="75" t="s">
        <v>175</v>
      </c>
      <c r="I25" s="75" t="s">
        <v>185</v>
      </c>
      <c r="J25" s="75"/>
      <c r="K25" s="75"/>
      <c r="L25" s="75"/>
      <c r="M25" s="75" t="s">
        <v>149</v>
      </c>
      <c r="N25" s="75" t="s">
        <v>148</v>
      </c>
      <c r="O25" s="75" t="s">
        <v>147</v>
      </c>
      <c r="P25" s="76" t="s">
        <v>84</v>
      </c>
      <c r="Q25" s="78">
        <v>100000000</v>
      </c>
      <c r="R25" s="78">
        <v>0</v>
      </c>
      <c r="S25" s="78">
        <v>58000000</v>
      </c>
      <c r="T25" s="78">
        <v>42000000</v>
      </c>
      <c r="U25" s="78">
        <v>0</v>
      </c>
      <c r="V25" s="78">
        <v>38245167</v>
      </c>
      <c r="W25" s="78">
        <v>3754833</v>
      </c>
      <c r="X25" s="78">
        <v>38245167</v>
      </c>
      <c r="Y25" s="78">
        <v>38245167</v>
      </c>
      <c r="Z25" s="78">
        <v>38245167</v>
      </c>
      <c r="AA25" s="78">
        <v>38245167</v>
      </c>
    </row>
    <row r="26" spans="1:27" ht="33.75" x14ac:dyDescent="0.25">
      <c r="A26" s="75" t="s">
        <v>158</v>
      </c>
      <c r="B26" s="76" t="s">
        <v>157</v>
      </c>
      <c r="C26" s="77" t="s">
        <v>85</v>
      </c>
      <c r="D26" s="75" t="s">
        <v>174</v>
      </c>
      <c r="E26" s="75" t="s">
        <v>172</v>
      </c>
      <c r="F26" s="75" t="s">
        <v>172</v>
      </c>
      <c r="G26" s="75" t="s">
        <v>179</v>
      </c>
      <c r="H26" s="75" t="s">
        <v>176</v>
      </c>
      <c r="I26" s="75"/>
      <c r="J26" s="75"/>
      <c r="K26" s="75"/>
      <c r="L26" s="75"/>
      <c r="M26" s="75" t="s">
        <v>149</v>
      </c>
      <c r="N26" s="75" t="s">
        <v>148</v>
      </c>
      <c r="O26" s="75" t="s">
        <v>147</v>
      </c>
      <c r="P26" s="76" t="s">
        <v>86</v>
      </c>
      <c r="Q26" s="78">
        <v>250000000</v>
      </c>
      <c r="R26" s="78">
        <v>55000000</v>
      </c>
      <c r="S26" s="78">
        <v>0</v>
      </c>
      <c r="T26" s="78">
        <v>305000000</v>
      </c>
      <c r="U26" s="78">
        <v>0</v>
      </c>
      <c r="V26" s="78">
        <v>303660817</v>
      </c>
      <c r="W26" s="78">
        <v>1339183</v>
      </c>
      <c r="X26" s="78">
        <v>303660817</v>
      </c>
      <c r="Y26" s="78">
        <v>303660817</v>
      </c>
      <c r="Z26" s="78">
        <v>303660817</v>
      </c>
      <c r="AA26" s="78">
        <v>303660817</v>
      </c>
    </row>
    <row r="27" spans="1:27" ht="33.75" x14ac:dyDescent="0.25">
      <c r="A27" s="75" t="s">
        <v>158</v>
      </c>
      <c r="B27" s="76" t="s">
        <v>157</v>
      </c>
      <c r="C27" s="77" t="s">
        <v>87</v>
      </c>
      <c r="D27" s="75" t="s">
        <v>174</v>
      </c>
      <c r="E27" s="75" t="s">
        <v>172</v>
      </c>
      <c r="F27" s="75" t="s">
        <v>172</v>
      </c>
      <c r="G27" s="75" t="s">
        <v>179</v>
      </c>
      <c r="H27" s="75" t="s">
        <v>186</v>
      </c>
      <c r="I27" s="75"/>
      <c r="J27" s="75"/>
      <c r="K27" s="75"/>
      <c r="L27" s="75"/>
      <c r="M27" s="75" t="s">
        <v>149</v>
      </c>
      <c r="N27" s="75" t="s">
        <v>148</v>
      </c>
      <c r="O27" s="75" t="s">
        <v>147</v>
      </c>
      <c r="P27" s="76" t="s">
        <v>88</v>
      </c>
      <c r="Q27" s="78">
        <v>150000000</v>
      </c>
      <c r="R27" s="78">
        <v>0</v>
      </c>
      <c r="S27" s="78">
        <v>48000000</v>
      </c>
      <c r="T27" s="78">
        <v>102000000</v>
      </c>
      <c r="U27" s="78">
        <v>0</v>
      </c>
      <c r="V27" s="78">
        <v>99669120</v>
      </c>
      <c r="W27" s="78">
        <v>2330880</v>
      </c>
      <c r="X27" s="78">
        <v>99669120</v>
      </c>
      <c r="Y27" s="78">
        <v>99669120</v>
      </c>
      <c r="Z27" s="78">
        <v>99669120</v>
      </c>
      <c r="AA27" s="78">
        <v>99669120</v>
      </c>
    </row>
    <row r="28" spans="1:27" ht="33.75" x14ac:dyDescent="0.25">
      <c r="A28" s="75" t="s">
        <v>158</v>
      </c>
      <c r="B28" s="76" t="s">
        <v>157</v>
      </c>
      <c r="C28" s="77" t="s">
        <v>220</v>
      </c>
      <c r="D28" s="75" t="s">
        <v>174</v>
      </c>
      <c r="E28" s="75" t="s">
        <v>150</v>
      </c>
      <c r="F28" s="75" t="s">
        <v>172</v>
      </c>
      <c r="G28" s="75" t="s">
        <v>172</v>
      </c>
      <c r="H28" s="75" t="s">
        <v>184</v>
      </c>
      <c r="I28" s="75" t="s">
        <v>187</v>
      </c>
      <c r="J28" s="75"/>
      <c r="K28" s="75"/>
      <c r="L28" s="75"/>
      <c r="M28" s="75" t="s">
        <v>149</v>
      </c>
      <c r="N28" s="75" t="s">
        <v>148</v>
      </c>
      <c r="O28" s="75" t="s">
        <v>147</v>
      </c>
      <c r="P28" s="76" t="s">
        <v>221</v>
      </c>
      <c r="Q28" s="78">
        <v>80000000</v>
      </c>
      <c r="R28" s="78">
        <v>0</v>
      </c>
      <c r="S28" s="78">
        <v>0</v>
      </c>
      <c r="T28" s="78">
        <v>80000000</v>
      </c>
      <c r="U28" s="78">
        <v>0</v>
      </c>
      <c r="V28" s="78">
        <v>51278290</v>
      </c>
      <c r="W28" s="78">
        <v>28721710</v>
      </c>
      <c r="X28" s="78">
        <v>51278290</v>
      </c>
      <c r="Y28" s="78">
        <v>51278290</v>
      </c>
      <c r="Z28" s="78">
        <v>51278290</v>
      </c>
      <c r="AA28" s="78">
        <v>51278290</v>
      </c>
    </row>
    <row r="29" spans="1:27" ht="33.75" x14ac:dyDescent="0.25">
      <c r="A29" s="75" t="s">
        <v>158</v>
      </c>
      <c r="B29" s="76" t="s">
        <v>157</v>
      </c>
      <c r="C29" s="77" t="s">
        <v>222</v>
      </c>
      <c r="D29" s="75" t="s">
        <v>174</v>
      </c>
      <c r="E29" s="75" t="s">
        <v>150</v>
      </c>
      <c r="F29" s="75" t="s">
        <v>172</v>
      </c>
      <c r="G29" s="75" t="s">
        <v>172</v>
      </c>
      <c r="H29" s="75" t="s">
        <v>171</v>
      </c>
      <c r="I29" s="75" t="s">
        <v>176</v>
      </c>
      <c r="J29" s="75"/>
      <c r="K29" s="75"/>
      <c r="L29" s="75"/>
      <c r="M29" s="75" t="s">
        <v>149</v>
      </c>
      <c r="N29" s="75" t="s">
        <v>148</v>
      </c>
      <c r="O29" s="75" t="s">
        <v>147</v>
      </c>
      <c r="P29" s="76" t="s">
        <v>223</v>
      </c>
      <c r="Q29" s="78">
        <v>56931000</v>
      </c>
      <c r="R29" s="78">
        <v>0</v>
      </c>
      <c r="S29" s="78">
        <v>0</v>
      </c>
      <c r="T29" s="78">
        <v>56931000</v>
      </c>
      <c r="U29" s="78">
        <v>0</v>
      </c>
      <c r="V29" s="78">
        <v>2623950</v>
      </c>
      <c r="W29" s="78">
        <v>54307050</v>
      </c>
      <c r="X29" s="78">
        <v>2623950</v>
      </c>
      <c r="Y29" s="78">
        <v>2623950</v>
      </c>
      <c r="Z29" s="78">
        <v>2623950</v>
      </c>
      <c r="AA29" s="78">
        <v>2623950</v>
      </c>
    </row>
    <row r="30" spans="1:27" ht="56.25" x14ac:dyDescent="0.25">
      <c r="A30" s="75" t="s">
        <v>158</v>
      </c>
      <c r="B30" s="76" t="s">
        <v>157</v>
      </c>
      <c r="C30" s="77" t="s">
        <v>224</v>
      </c>
      <c r="D30" s="75" t="s">
        <v>174</v>
      </c>
      <c r="E30" s="75" t="s">
        <v>150</v>
      </c>
      <c r="F30" s="75" t="s">
        <v>150</v>
      </c>
      <c r="G30" s="75" t="s">
        <v>172</v>
      </c>
      <c r="H30" s="75" t="s">
        <v>176</v>
      </c>
      <c r="I30" s="75" t="s">
        <v>185</v>
      </c>
      <c r="J30" s="75"/>
      <c r="K30" s="75"/>
      <c r="L30" s="75"/>
      <c r="M30" s="75" t="s">
        <v>149</v>
      </c>
      <c r="N30" s="75" t="s">
        <v>148</v>
      </c>
      <c r="O30" s="75" t="s">
        <v>147</v>
      </c>
      <c r="P30" s="76" t="s">
        <v>225</v>
      </c>
      <c r="Q30" s="78">
        <v>1000000</v>
      </c>
      <c r="R30" s="78">
        <v>0</v>
      </c>
      <c r="S30" s="78">
        <v>700000</v>
      </c>
      <c r="T30" s="78">
        <v>300000</v>
      </c>
      <c r="U30" s="78">
        <v>0</v>
      </c>
      <c r="V30" s="78">
        <v>0</v>
      </c>
      <c r="W30" s="78">
        <v>300000</v>
      </c>
      <c r="X30" s="78">
        <v>0</v>
      </c>
      <c r="Y30" s="78">
        <v>0</v>
      </c>
      <c r="Z30" s="78">
        <v>0</v>
      </c>
      <c r="AA30" s="78">
        <v>0</v>
      </c>
    </row>
    <row r="31" spans="1:27" ht="33.75" x14ac:dyDescent="0.25">
      <c r="A31" s="75" t="s">
        <v>158</v>
      </c>
      <c r="B31" s="76" t="s">
        <v>157</v>
      </c>
      <c r="C31" s="77" t="s">
        <v>226</v>
      </c>
      <c r="D31" s="75" t="s">
        <v>174</v>
      </c>
      <c r="E31" s="75" t="s">
        <v>150</v>
      </c>
      <c r="F31" s="75" t="s">
        <v>150</v>
      </c>
      <c r="G31" s="75" t="s">
        <v>172</v>
      </c>
      <c r="H31" s="75" t="s">
        <v>176</v>
      </c>
      <c r="I31" s="75" t="s">
        <v>182</v>
      </c>
      <c r="J31" s="75"/>
      <c r="K31" s="75"/>
      <c r="L31" s="75"/>
      <c r="M31" s="75" t="s">
        <v>149</v>
      </c>
      <c r="N31" s="75" t="s">
        <v>148</v>
      </c>
      <c r="O31" s="75" t="s">
        <v>147</v>
      </c>
      <c r="P31" s="76" t="s">
        <v>227</v>
      </c>
      <c r="Q31" s="78">
        <v>20000000</v>
      </c>
      <c r="R31" s="78">
        <v>0</v>
      </c>
      <c r="S31" s="78">
        <v>8000000</v>
      </c>
      <c r="T31" s="78">
        <v>12000000</v>
      </c>
      <c r="U31" s="78">
        <v>0</v>
      </c>
      <c r="V31" s="78">
        <v>11320467.42</v>
      </c>
      <c r="W31" s="78">
        <v>679532.58</v>
      </c>
      <c r="X31" s="78">
        <v>11320467.42</v>
      </c>
      <c r="Y31" s="78">
        <v>11320467.42</v>
      </c>
      <c r="Z31" s="78">
        <v>11320467.42</v>
      </c>
      <c r="AA31" s="78">
        <v>11320467.42</v>
      </c>
    </row>
    <row r="32" spans="1:27" ht="33.75" x14ac:dyDescent="0.25">
      <c r="A32" s="75" t="s">
        <v>158</v>
      </c>
      <c r="B32" s="76" t="s">
        <v>157</v>
      </c>
      <c r="C32" s="77" t="s">
        <v>228</v>
      </c>
      <c r="D32" s="75" t="s">
        <v>174</v>
      </c>
      <c r="E32" s="75" t="s">
        <v>150</v>
      </c>
      <c r="F32" s="75" t="s">
        <v>150</v>
      </c>
      <c r="G32" s="75" t="s">
        <v>172</v>
      </c>
      <c r="H32" s="75" t="s">
        <v>185</v>
      </c>
      <c r="I32" s="75" t="s">
        <v>176</v>
      </c>
      <c r="J32" s="75"/>
      <c r="K32" s="75"/>
      <c r="L32" s="75"/>
      <c r="M32" s="75" t="s">
        <v>149</v>
      </c>
      <c r="N32" s="75" t="s">
        <v>148</v>
      </c>
      <c r="O32" s="75" t="s">
        <v>147</v>
      </c>
      <c r="P32" s="76" t="s">
        <v>229</v>
      </c>
      <c r="Q32" s="78">
        <v>5000000</v>
      </c>
      <c r="R32" s="78">
        <v>0</v>
      </c>
      <c r="S32" s="78">
        <v>2400000</v>
      </c>
      <c r="T32" s="78">
        <v>2600000</v>
      </c>
      <c r="U32" s="78">
        <v>0</v>
      </c>
      <c r="V32" s="78">
        <v>2599285</v>
      </c>
      <c r="W32" s="78">
        <v>715</v>
      </c>
      <c r="X32" s="78">
        <v>2599285</v>
      </c>
      <c r="Y32" s="78">
        <v>2599285</v>
      </c>
      <c r="Z32" s="78">
        <v>2599285</v>
      </c>
      <c r="AA32" s="78">
        <v>2599285</v>
      </c>
    </row>
    <row r="33" spans="1:31" ht="45" x14ac:dyDescent="0.25">
      <c r="A33" s="75" t="s">
        <v>158</v>
      </c>
      <c r="B33" s="76" t="s">
        <v>157</v>
      </c>
      <c r="C33" s="77" t="s">
        <v>230</v>
      </c>
      <c r="D33" s="75" t="s">
        <v>174</v>
      </c>
      <c r="E33" s="75" t="s">
        <v>150</v>
      </c>
      <c r="F33" s="75" t="s">
        <v>150</v>
      </c>
      <c r="G33" s="75" t="s">
        <v>172</v>
      </c>
      <c r="H33" s="75" t="s">
        <v>185</v>
      </c>
      <c r="I33" s="75" t="s">
        <v>185</v>
      </c>
      <c r="J33" s="75"/>
      <c r="K33" s="75"/>
      <c r="L33" s="75"/>
      <c r="M33" s="75" t="s">
        <v>149</v>
      </c>
      <c r="N33" s="75" t="s">
        <v>148</v>
      </c>
      <c r="O33" s="75" t="s">
        <v>147</v>
      </c>
      <c r="P33" s="76" t="s">
        <v>231</v>
      </c>
      <c r="Q33" s="78">
        <v>30000000</v>
      </c>
      <c r="R33" s="78">
        <v>0</v>
      </c>
      <c r="S33" s="78">
        <v>1000000</v>
      </c>
      <c r="T33" s="78">
        <v>29000000</v>
      </c>
      <c r="U33" s="78">
        <v>0</v>
      </c>
      <c r="V33" s="78">
        <v>15791213.369999999</v>
      </c>
      <c r="W33" s="78">
        <v>13208786.630000001</v>
      </c>
      <c r="X33" s="78">
        <v>15791213.369999999</v>
      </c>
      <c r="Y33" s="78">
        <v>15791213.369999999</v>
      </c>
      <c r="Z33" s="78">
        <v>15791213.369999999</v>
      </c>
      <c r="AA33" s="78">
        <v>15791213.369999999</v>
      </c>
    </row>
    <row r="34" spans="1:31" ht="45" x14ac:dyDescent="0.25">
      <c r="A34" s="75" t="s">
        <v>158</v>
      </c>
      <c r="B34" s="76" t="s">
        <v>157</v>
      </c>
      <c r="C34" s="77" t="s">
        <v>311</v>
      </c>
      <c r="D34" s="75" t="s">
        <v>174</v>
      </c>
      <c r="E34" s="75" t="s">
        <v>150</v>
      </c>
      <c r="F34" s="75" t="s">
        <v>150</v>
      </c>
      <c r="G34" s="75" t="s">
        <v>172</v>
      </c>
      <c r="H34" s="75" t="s">
        <v>185</v>
      </c>
      <c r="I34" s="75" t="s">
        <v>187</v>
      </c>
      <c r="J34" s="75"/>
      <c r="K34" s="75"/>
      <c r="L34" s="75"/>
      <c r="M34" s="75" t="s">
        <v>149</v>
      </c>
      <c r="N34" s="75" t="s">
        <v>148</v>
      </c>
      <c r="O34" s="75" t="s">
        <v>147</v>
      </c>
      <c r="P34" s="76" t="s">
        <v>312</v>
      </c>
      <c r="Q34" s="78">
        <v>25414400</v>
      </c>
      <c r="R34" s="78">
        <v>1000000</v>
      </c>
      <c r="S34" s="78">
        <v>500000</v>
      </c>
      <c r="T34" s="78">
        <v>25914400</v>
      </c>
      <c r="U34" s="78">
        <v>0</v>
      </c>
      <c r="V34" s="78">
        <v>25913800</v>
      </c>
      <c r="W34" s="78">
        <v>600</v>
      </c>
      <c r="X34" s="78">
        <v>25913800</v>
      </c>
      <c r="Y34" s="78">
        <v>25913800</v>
      </c>
      <c r="Z34" s="78">
        <v>25913800</v>
      </c>
      <c r="AA34" s="78">
        <v>25913800</v>
      </c>
    </row>
    <row r="35" spans="1:31" ht="33.75" x14ac:dyDescent="0.25">
      <c r="A35" s="75" t="s">
        <v>158</v>
      </c>
      <c r="B35" s="76" t="s">
        <v>157</v>
      </c>
      <c r="C35" s="77" t="s">
        <v>232</v>
      </c>
      <c r="D35" s="75" t="s">
        <v>174</v>
      </c>
      <c r="E35" s="75" t="s">
        <v>150</v>
      </c>
      <c r="F35" s="75" t="s">
        <v>150</v>
      </c>
      <c r="G35" s="75" t="s">
        <v>172</v>
      </c>
      <c r="H35" s="75" t="s">
        <v>185</v>
      </c>
      <c r="I35" s="75" t="s">
        <v>182</v>
      </c>
      <c r="J35" s="75"/>
      <c r="K35" s="75"/>
      <c r="L35" s="75"/>
      <c r="M35" s="75" t="s">
        <v>149</v>
      </c>
      <c r="N35" s="75" t="s">
        <v>148</v>
      </c>
      <c r="O35" s="75" t="s">
        <v>147</v>
      </c>
      <c r="P35" s="76" t="s">
        <v>233</v>
      </c>
      <c r="Q35" s="78">
        <v>5000000</v>
      </c>
      <c r="R35" s="78">
        <v>0</v>
      </c>
      <c r="S35" s="78">
        <v>4300000</v>
      </c>
      <c r="T35" s="78">
        <v>700000</v>
      </c>
      <c r="U35" s="78">
        <v>0</v>
      </c>
      <c r="V35" s="78">
        <v>0</v>
      </c>
      <c r="W35" s="78">
        <v>700000</v>
      </c>
      <c r="X35" s="78">
        <v>0</v>
      </c>
      <c r="Y35" s="78">
        <v>0</v>
      </c>
      <c r="Z35" s="78">
        <v>0</v>
      </c>
      <c r="AA35" s="78">
        <v>0</v>
      </c>
    </row>
    <row r="36" spans="1:31" ht="33.75" x14ac:dyDescent="0.25">
      <c r="A36" s="75" t="s">
        <v>158</v>
      </c>
      <c r="B36" s="76" t="s">
        <v>157</v>
      </c>
      <c r="C36" s="77" t="s">
        <v>234</v>
      </c>
      <c r="D36" s="75" t="s">
        <v>174</v>
      </c>
      <c r="E36" s="75" t="s">
        <v>150</v>
      </c>
      <c r="F36" s="75" t="s">
        <v>150</v>
      </c>
      <c r="G36" s="75" t="s">
        <v>172</v>
      </c>
      <c r="H36" s="75" t="s">
        <v>184</v>
      </c>
      <c r="I36" s="75" t="s">
        <v>187</v>
      </c>
      <c r="J36" s="75"/>
      <c r="K36" s="75"/>
      <c r="L36" s="75"/>
      <c r="M36" s="75" t="s">
        <v>149</v>
      </c>
      <c r="N36" s="75" t="s">
        <v>148</v>
      </c>
      <c r="O36" s="75" t="s">
        <v>147</v>
      </c>
      <c r="P36" s="76" t="s">
        <v>221</v>
      </c>
      <c r="Q36" s="78">
        <v>55000000</v>
      </c>
      <c r="R36" s="78">
        <v>3000000</v>
      </c>
      <c r="S36" s="78">
        <v>30500000</v>
      </c>
      <c r="T36" s="78">
        <v>27500000</v>
      </c>
      <c r="U36" s="78">
        <v>0</v>
      </c>
      <c r="V36" s="78">
        <v>27427807.579999998</v>
      </c>
      <c r="W36" s="78">
        <v>72192.42</v>
      </c>
      <c r="X36" s="78">
        <v>27427807.579999998</v>
      </c>
      <c r="Y36" s="78">
        <v>27427807.579999998</v>
      </c>
      <c r="Z36" s="78">
        <v>27427807.579999998</v>
      </c>
      <c r="AA36" s="78">
        <v>27427807.579999998</v>
      </c>
    </row>
    <row r="37" spans="1:31" ht="33.75" x14ac:dyDescent="0.25">
      <c r="A37" s="75" t="s">
        <v>158</v>
      </c>
      <c r="B37" s="76" t="s">
        <v>157</v>
      </c>
      <c r="C37" s="77" t="s">
        <v>319</v>
      </c>
      <c r="D37" s="75" t="s">
        <v>174</v>
      </c>
      <c r="E37" s="75" t="s">
        <v>150</v>
      </c>
      <c r="F37" s="75" t="s">
        <v>150</v>
      </c>
      <c r="G37" s="75" t="s">
        <v>172</v>
      </c>
      <c r="H37" s="75" t="s">
        <v>184</v>
      </c>
      <c r="I37" s="75" t="s">
        <v>171</v>
      </c>
      <c r="J37" s="75"/>
      <c r="K37" s="75"/>
      <c r="L37" s="75"/>
      <c r="M37" s="75" t="s">
        <v>149</v>
      </c>
      <c r="N37" s="75" t="s">
        <v>148</v>
      </c>
      <c r="O37" s="75" t="s">
        <v>147</v>
      </c>
      <c r="P37" s="76" t="s">
        <v>320</v>
      </c>
      <c r="Q37" s="78">
        <v>0</v>
      </c>
      <c r="R37" s="78">
        <v>13500000</v>
      </c>
      <c r="S37" s="78">
        <v>3000000</v>
      </c>
      <c r="T37" s="78">
        <v>10500000</v>
      </c>
      <c r="U37" s="78">
        <v>0</v>
      </c>
      <c r="V37" s="78">
        <v>10163018</v>
      </c>
      <c r="W37" s="78">
        <v>336982</v>
      </c>
      <c r="X37" s="78">
        <v>10163018</v>
      </c>
      <c r="Y37" s="78">
        <v>10163018</v>
      </c>
      <c r="Z37" s="78">
        <v>10163018</v>
      </c>
      <c r="AA37" s="78">
        <v>10163018</v>
      </c>
    </row>
    <row r="38" spans="1:31" ht="33.75" x14ac:dyDescent="0.25">
      <c r="A38" s="75" t="s">
        <v>158</v>
      </c>
      <c r="B38" s="76" t="s">
        <v>157</v>
      </c>
      <c r="C38" s="77" t="s">
        <v>235</v>
      </c>
      <c r="D38" s="75" t="s">
        <v>174</v>
      </c>
      <c r="E38" s="75" t="s">
        <v>150</v>
      </c>
      <c r="F38" s="75" t="s">
        <v>150</v>
      </c>
      <c r="G38" s="75" t="s">
        <v>172</v>
      </c>
      <c r="H38" s="75" t="s">
        <v>184</v>
      </c>
      <c r="I38" s="75" t="s">
        <v>183</v>
      </c>
      <c r="J38" s="75"/>
      <c r="K38" s="75"/>
      <c r="L38" s="75"/>
      <c r="M38" s="75" t="s">
        <v>149</v>
      </c>
      <c r="N38" s="75" t="s">
        <v>148</v>
      </c>
      <c r="O38" s="75" t="s">
        <v>147</v>
      </c>
      <c r="P38" s="76" t="s">
        <v>236</v>
      </c>
      <c r="Q38" s="78">
        <v>118367000</v>
      </c>
      <c r="R38" s="78">
        <v>1367000000</v>
      </c>
      <c r="S38" s="78">
        <v>643300000</v>
      </c>
      <c r="T38" s="78">
        <v>842067000</v>
      </c>
      <c r="U38" s="78">
        <v>0</v>
      </c>
      <c r="V38" s="78">
        <v>841980470.94000006</v>
      </c>
      <c r="W38" s="78">
        <v>86529.06</v>
      </c>
      <c r="X38" s="78">
        <v>841980470.94000006</v>
      </c>
      <c r="Y38" s="78">
        <v>826040359.44000006</v>
      </c>
      <c r="Z38" s="78">
        <v>826040359.44000006</v>
      </c>
      <c r="AA38" s="78">
        <v>826040359.44000006</v>
      </c>
    </row>
    <row r="39" spans="1:31" ht="33.75" x14ac:dyDescent="0.25">
      <c r="A39" s="75" t="s">
        <v>158</v>
      </c>
      <c r="B39" s="76" t="s">
        <v>157</v>
      </c>
      <c r="C39" s="77" t="s">
        <v>237</v>
      </c>
      <c r="D39" s="75" t="s">
        <v>174</v>
      </c>
      <c r="E39" s="75" t="s">
        <v>150</v>
      </c>
      <c r="F39" s="75" t="s">
        <v>150</v>
      </c>
      <c r="G39" s="75" t="s">
        <v>150</v>
      </c>
      <c r="H39" s="75" t="s">
        <v>171</v>
      </c>
      <c r="I39" s="75" t="s">
        <v>185</v>
      </c>
      <c r="J39" s="75"/>
      <c r="K39" s="75"/>
      <c r="L39" s="75"/>
      <c r="M39" s="75" t="s">
        <v>149</v>
      </c>
      <c r="N39" s="75" t="s">
        <v>148</v>
      </c>
      <c r="O39" s="75" t="s">
        <v>147</v>
      </c>
      <c r="P39" s="76" t="s">
        <v>238</v>
      </c>
      <c r="Q39" s="78">
        <v>40000000</v>
      </c>
      <c r="R39" s="78">
        <v>0</v>
      </c>
      <c r="S39" s="78">
        <v>30300000</v>
      </c>
      <c r="T39" s="78">
        <v>9700000</v>
      </c>
      <c r="U39" s="78">
        <v>0</v>
      </c>
      <c r="V39" s="78">
        <v>4866392</v>
      </c>
      <c r="W39" s="78">
        <v>4833608</v>
      </c>
      <c r="X39" s="78">
        <v>4866392</v>
      </c>
      <c r="Y39" s="78">
        <v>4866392</v>
      </c>
      <c r="Z39" s="78">
        <v>4866392</v>
      </c>
      <c r="AA39" s="78">
        <v>4866392</v>
      </c>
    </row>
    <row r="40" spans="1:31" ht="33.75" x14ac:dyDescent="0.25">
      <c r="A40" s="75" t="s">
        <v>158</v>
      </c>
      <c r="B40" s="76" t="s">
        <v>157</v>
      </c>
      <c r="C40" s="77" t="s">
        <v>239</v>
      </c>
      <c r="D40" s="75" t="s">
        <v>174</v>
      </c>
      <c r="E40" s="75" t="s">
        <v>150</v>
      </c>
      <c r="F40" s="75" t="s">
        <v>150</v>
      </c>
      <c r="G40" s="75" t="s">
        <v>150</v>
      </c>
      <c r="H40" s="75" t="s">
        <v>171</v>
      </c>
      <c r="I40" s="75" t="s">
        <v>184</v>
      </c>
      <c r="J40" s="75"/>
      <c r="K40" s="75"/>
      <c r="L40" s="75"/>
      <c r="M40" s="75" t="s">
        <v>149</v>
      </c>
      <c r="N40" s="75" t="s">
        <v>148</v>
      </c>
      <c r="O40" s="75" t="s">
        <v>147</v>
      </c>
      <c r="P40" s="76" t="s">
        <v>240</v>
      </c>
      <c r="Q40" s="78">
        <v>1571000000</v>
      </c>
      <c r="R40" s="78">
        <v>30000000</v>
      </c>
      <c r="S40" s="78">
        <v>817600000</v>
      </c>
      <c r="T40" s="78">
        <v>783400000</v>
      </c>
      <c r="U40" s="78">
        <v>0</v>
      </c>
      <c r="V40" s="78">
        <v>563894497</v>
      </c>
      <c r="W40" s="78">
        <v>219505503</v>
      </c>
      <c r="X40" s="78">
        <v>563894497</v>
      </c>
      <c r="Y40" s="78">
        <v>560541147</v>
      </c>
      <c r="Z40" s="78">
        <v>560541147</v>
      </c>
      <c r="AA40" s="78">
        <v>560541147</v>
      </c>
    </row>
    <row r="41" spans="1:31" ht="33.75" x14ac:dyDescent="0.25">
      <c r="A41" s="75" t="s">
        <v>158</v>
      </c>
      <c r="B41" s="76" t="s">
        <v>157</v>
      </c>
      <c r="C41" s="77" t="s">
        <v>304</v>
      </c>
      <c r="D41" s="75" t="s">
        <v>174</v>
      </c>
      <c r="E41" s="75" t="s">
        <v>150</v>
      </c>
      <c r="F41" s="75" t="s">
        <v>150</v>
      </c>
      <c r="G41" s="75" t="s">
        <v>150</v>
      </c>
      <c r="H41" s="75" t="s">
        <v>171</v>
      </c>
      <c r="I41" s="75" t="s">
        <v>183</v>
      </c>
      <c r="J41" s="75"/>
      <c r="K41" s="75"/>
      <c r="L41" s="75"/>
      <c r="M41" s="75" t="s">
        <v>149</v>
      </c>
      <c r="N41" s="75" t="s">
        <v>148</v>
      </c>
      <c r="O41" s="75" t="s">
        <v>147</v>
      </c>
      <c r="P41" s="76" t="s">
        <v>305</v>
      </c>
      <c r="Q41" s="78">
        <v>1000000</v>
      </c>
      <c r="R41" s="78">
        <v>12000000</v>
      </c>
      <c r="S41" s="78">
        <v>8000000</v>
      </c>
      <c r="T41" s="78">
        <v>5000000</v>
      </c>
      <c r="U41" s="78">
        <v>0</v>
      </c>
      <c r="V41" s="78">
        <v>4550000</v>
      </c>
      <c r="W41" s="78">
        <v>450000</v>
      </c>
      <c r="X41" s="78">
        <v>4550000</v>
      </c>
      <c r="Y41" s="78">
        <v>4550000</v>
      </c>
      <c r="Z41" s="78">
        <v>4550000</v>
      </c>
      <c r="AA41" s="78">
        <v>4550000</v>
      </c>
    </row>
    <row r="42" spans="1:31" ht="33.75" x14ac:dyDescent="0.25">
      <c r="A42" s="75" t="s">
        <v>158</v>
      </c>
      <c r="B42" s="76" t="s">
        <v>157</v>
      </c>
      <c r="C42" s="77" t="s">
        <v>241</v>
      </c>
      <c r="D42" s="75" t="s">
        <v>174</v>
      </c>
      <c r="E42" s="75" t="s">
        <v>150</v>
      </c>
      <c r="F42" s="75" t="s">
        <v>150</v>
      </c>
      <c r="G42" s="75" t="s">
        <v>150</v>
      </c>
      <c r="H42" s="75" t="s">
        <v>171</v>
      </c>
      <c r="I42" s="75" t="s">
        <v>182</v>
      </c>
      <c r="J42" s="75"/>
      <c r="K42" s="75"/>
      <c r="L42" s="75"/>
      <c r="M42" s="75" t="s">
        <v>149</v>
      </c>
      <c r="N42" s="75" t="s">
        <v>148</v>
      </c>
      <c r="O42" s="75" t="s">
        <v>147</v>
      </c>
      <c r="P42" s="76" t="s">
        <v>242</v>
      </c>
      <c r="Q42" s="78">
        <v>27000000</v>
      </c>
      <c r="R42" s="78">
        <v>0</v>
      </c>
      <c r="S42" s="78">
        <v>600000</v>
      </c>
      <c r="T42" s="78">
        <v>26400000</v>
      </c>
      <c r="U42" s="78">
        <v>0</v>
      </c>
      <c r="V42" s="78">
        <v>5484620</v>
      </c>
      <c r="W42" s="78">
        <v>20915380</v>
      </c>
      <c r="X42" s="78">
        <v>5484620</v>
      </c>
      <c r="Y42" s="78">
        <v>4976980</v>
      </c>
      <c r="Z42" s="78">
        <v>4976980</v>
      </c>
      <c r="AA42" s="78">
        <v>4976980</v>
      </c>
    </row>
    <row r="43" spans="1:31" ht="33.75" x14ac:dyDescent="0.25">
      <c r="A43" s="75" t="s">
        <v>158</v>
      </c>
      <c r="B43" s="76" t="s">
        <v>157</v>
      </c>
      <c r="C43" s="77" t="s">
        <v>243</v>
      </c>
      <c r="D43" s="75" t="s">
        <v>174</v>
      </c>
      <c r="E43" s="75" t="s">
        <v>150</v>
      </c>
      <c r="F43" s="75" t="s">
        <v>150</v>
      </c>
      <c r="G43" s="75" t="s">
        <v>150</v>
      </c>
      <c r="H43" s="75" t="s">
        <v>171</v>
      </c>
      <c r="I43" s="75" t="s">
        <v>181</v>
      </c>
      <c r="J43" s="75"/>
      <c r="K43" s="75"/>
      <c r="L43" s="75"/>
      <c r="M43" s="75" t="s">
        <v>149</v>
      </c>
      <c r="N43" s="75" t="s">
        <v>148</v>
      </c>
      <c r="O43" s="75" t="s">
        <v>147</v>
      </c>
      <c r="P43" s="76" t="s">
        <v>244</v>
      </c>
      <c r="Q43" s="78">
        <v>100000000</v>
      </c>
      <c r="R43" s="78">
        <v>0</v>
      </c>
      <c r="S43" s="78">
        <v>30000000</v>
      </c>
      <c r="T43" s="78">
        <v>70000000</v>
      </c>
      <c r="U43" s="78">
        <v>0</v>
      </c>
      <c r="V43" s="78">
        <v>66670873</v>
      </c>
      <c r="W43" s="78">
        <v>3329127</v>
      </c>
      <c r="X43" s="78">
        <v>66670873</v>
      </c>
      <c r="Y43" s="78">
        <v>66670873</v>
      </c>
      <c r="Z43" s="78">
        <v>66670873</v>
      </c>
      <c r="AA43" s="78">
        <v>66670873</v>
      </c>
    </row>
    <row r="44" spans="1:31" ht="33.75" x14ac:dyDescent="0.25">
      <c r="A44" s="75" t="s">
        <v>158</v>
      </c>
      <c r="B44" s="76" t="s">
        <v>157</v>
      </c>
      <c r="C44" s="77" t="s">
        <v>245</v>
      </c>
      <c r="D44" s="75" t="s">
        <v>174</v>
      </c>
      <c r="E44" s="75" t="s">
        <v>150</v>
      </c>
      <c r="F44" s="75" t="s">
        <v>150</v>
      </c>
      <c r="G44" s="75" t="s">
        <v>150</v>
      </c>
      <c r="H44" s="75" t="s">
        <v>183</v>
      </c>
      <c r="I44" s="75" t="s">
        <v>175</v>
      </c>
      <c r="J44" s="75"/>
      <c r="K44" s="75"/>
      <c r="L44" s="75"/>
      <c r="M44" s="75" t="s">
        <v>149</v>
      </c>
      <c r="N44" s="75" t="s">
        <v>148</v>
      </c>
      <c r="O44" s="75" t="s">
        <v>147</v>
      </c>
      <c r="P44" s="76" t="s">
        <v>246</v>
      </c>
      <c r="Q44" s="78">
        <v>13000000</v>
      </c>
      <c r="R44" s="78">
        <v>5221872</v>
      </c>
      <c r="S44" s="78">
        <v>3500000</v>
      </c>
      <c r="T44" s="78">
        <v>14721872</v>
      </c>
      <c r="U44" s="78">
        <v>0</v>
      </c>
      <c r="V44" s="78">
        <v>14499804.99</v>
      </c>
      <c r="W44" s="78">
        <v>222067.01</v>
      </c>
      <c r="X44" s="78">
        <v>14499804.99</v>
      </c>
      <c r="Y44" s="78">
        <v>14380054.99</v>
      </c>
      <c r="Z44" s="78">
        <v>14380054.99</v>
      </c>
      <c r="AA44" s="78">
        <v>14380054.99</v>
      </c>
    </row>
    <row r="45" spans="1:31" ht="33.75" x14ac:dyDescent="0.25">
      <c r="A45" s="75" t="s">
        <v>158</v>
      </c>
      <c r="B45" s="76" t="s">
        <v>157</v>
      </c>
      <c r="C45" s="77" t="s">
        <v>247</v>
      </c>
      <c r="D45" s="75" t="s">
        <v>174</v>
      </c>
      <c r="E45" s="75" t="s">
        <v>150</v>
      </c>
      <c r="F45" s="75" t="s">
        <v>150</v>
      </c>
      <c r="G45" s="75" t="s">
        <v>150</v>
      </c>
      <c r="H45" s="75" t="s">
        <v>183</v>
      </c>
      <c r="I45" s="75" t="s">
        <v>176</v>
      </c>
      <c r="J45" s="75"/>
      <c r="K45" s="75"/>
      <c r="L45" s="75"/>
      <c r="M45" s="75" t="s">
        <v>149</v>
      </c>
      <c r="N45" s="75" t="s">
        <v>148</v>
      </c>
      <c r="O45" s="75" t="s">
        <v>147</v>
      </c>
      <c r="P45" s="76" t="s">
        <v>248</v>
      </c>
      <c r="Q45" s="78">
        <v>4641000000</v>
      </c>
      <c r="R45" s="78">
        <v>0</v>
      </c>
      <c r="S45" s="78">
        <v>904009592</v>
      </c>
      <c r="T45" s="78">
        <v>3736990408</v>
      </c>
      <c r="U45" s="78">
        <v>0</v>
      </c>
      <c r="V45" s="78">
        <v>3735548137</v>
      </c>
      <c r="W45" s="78">
        <v>1442271</v>
      </c>
      <c r="X45" s="78">
        <v>3735548137</v>
      </c>
      <c r="Y45" s="78">
        <v>3733048137</v>
      </c>
      <c r="Z45" s="78">
        <v>3733048137</v>
      </c>
      <c r="AA45" s="78">
        <v>3733048137</v>
      </c>
    </row>
    <row r="46" spans="1:31" ht="33.75" x14ac:dyDescent="0.25">
      <c r="A46" s="75" t="s">
        <v>158</v>
      </c>
      <c r="B46" s="76" t="s">
        <v>157</v>
      </c>
      <c r="C46" s="77" t="s">
        <v>249</v>
      </c>
      <c r="D46" s="75" t="s">
        <v>174</v>
      </c>
      <c r="E46" s="75" t="s">
        <v>150</v>
      </c>
      <c r="F46" s="75" t="s">
        <v>150</v>
      </c>
      <c r="G46" s="75" t="s">
        <v>150</v>
      </c>
      <c r="H46" s="75" t="s">
        <v>182</v>
      </c>
      <c r="I46" s="75" t="s">
        <v>176</v>
      </c>
      <c r="J46" s="75"/>
      <c r="K46" s="75"/>
      <c r="L46" s="75"/>
      <c r="M46" s="75" t="s">
        <v>149</v>
      </c>
      <c r="N46" s="75" t="s">
        <v>148</v>
      </c>
      <c r="O46" s="75" t="s">
        <v>147</v>
      </c>
      <c r="P46" s="76" t="s">
        <v>250</v>
      </c>
      <c r="Q46" s="78">
        <v>800000000</v>
      </c>
      <c r="R46" s="78">
        <v>209553720</v>
      </c>
      <c r="S46" s="78">
        <v>119500000</v>
      </c>
      <c r="T46" s="78">
        <v>890053720</v>
      </c>
      <c r="U46" s="78">
        <v>0</v>
      </c>
      <c r="V46" s="78">
        <v>889817103</v>
      </c>
      <c r="W46" s="78">
        <v>236617</v>
      </c>
      <c r="X46" s="78">
        <v>889817103</v>
      </c>
      <c r="Y46" s="78">
        <v>884538003</v>
      </c>
      <c r="Z46" s="78">
        <v>884538003</v>
      </c>
      <c r="AA46" s="78">
        <v>884538003</v>
      </c>
    </row>
    <row r="47" spans="1:31" ht="33.75" x14ac:dyDescent="0.25">
      <c r="A47" s="75" t="s">
        <v>158</v>
      </c>
      <c r="B47" s="76" t="s">
        <v>157</v>
      </c>
      <c r="C47" s="77" t="s">
        <v>251</v>
      </c>
      <c r="D47" s="75" t="s">
        <v>174</v>
      </c>
      <c r="E47" s="75" t="s">
        <v>150</v>
      </c>
      <c r="F47" s="75" t="s">
        <v>150</v>
      </c>
      <c r="G47" s="75" t="s">
        <v>150</v>
      </c>
      <c r="H47" s="75" t="s">
        <v>182</v>
      </c>
      <c r="I47" s="75" t="s">
        <v>185</v>
      </c>
      <c r="J47" s="75"/>
      <c r="K47" s="75"/>
      <c r="L47" s="75"/>
      <c r="M47" s="75" t="s">
        <v>149</v>
      </c>
      <c r="N47" s="75" t="s">
        <v>148</v>
      </c>
      <c r="O47" s="75" t="s">
        <v>147</v>
      </c>
      <c r="P47" s="76" t="s">
        <v>252</v>
      </c>
      <c r="Q47" s="78">
        <v>337000000</v>
      </c>
      <c r="R47" s="78">
        <v>322234000</v>
      </c>
      <c r="S47" s="78">
        <v>63500000</v>
      </c>
      <c r="T47" s="78">
        <v>595734000</v>
      </c>
      <c r="U47" s="78">
        <v>0</v>
      </c>
      <c r="V47" s="78">
        <v>594077230</v>
      </c>
      <c r="W47" s="78">
        <v>1656770</v>
      </c>
      <c r="X47" s="78">
        <v>594077230</v>
      </c>
      <c r="Y47" s="78">
        <v>566622924.60000002</v>
      </c>
      <c r="Z47" s="78">
        <v>566622924.60000002</v>
      </c>
      <c r="AA47" s="78">
        <v>566622924.60000002</v>
      </c>
      <c r="AE47" s="28">
        <v>58298333</v>
      </c>
    </row>
    <row r="48" spans="1:31" ht="45" x14ac:dyDescent="0.25">
      <c r="A48" s="75" t="s">
        <v>158</v>
      </c>
      <c r="B48" s="76" t="s">
        <v>157</v>
      </c>
      <c r="C48" s="77" t="s">
        <v>253</v>
      </c>
      <c r="D48" s="75" t="s">
        <v>174</v>
      </c>
      <c r="E48" s="75" t="s">
        <v>150</v>
      </c>
      <c r="F48" s="75" t="s">
        <v>150</v>
      </c>
      <c r="G48" s="75" t="s">
        <v>150</v>
      </c>
      <c r="H48" s="75" t="s">
        <v>182</v>
      </c>
      <c r="I48" s="75" t="s">
        <v>184</v>
      </c>
      <c r="J48" s="75"/>
      <c r="K48" s="75"/>
      <c r="L48" s="75"/>
      <c r="M48" s="75" t="s">
        <v>149</v>
      </c>
      <c r="N48" s="75" t="s">
        <v>148</v>
      </c>
      <c r="O48" s="75" t="s">
        <v>147</v>
      </c>
      <c r="P48" s="76" t="s">
        <v>254</v>
      </c>
      <c r="Q48" s="78">
        <v>119000000</v>
      </c>
      <c r="R48" s="78">
        <v>50000000</v>
      </c>
      <c r="S48" s="78">
        <v>68700000</v>
      </c>
      <c r="T48" s="78">
        <v>100300000</v>
      </c>
      <c r="U48" s="78">
        <v>0</v>
      </c>
      <c r="V48" s="78">
        <v>99562176.569999993</v>
      </c>
      <c r="W48" s="78">
        <v>737823.43</v>
      </c>
      <c r="X48" s="78">
        <v>99562176.569999993</v>
      </c>
      <c r="Y48" s="78">
        <v>99562176.569999993</v>
      </c>
      <c r="Z48" s="78">
        <v>99562176.569999993</v>
      </c>
      <c r="AA48" s="78">
        <v>99562176.569999993</v>
      </c>
      <c r="AE48" s="28">
        <v>13256238</v>
      </c>
    </row>
    <row r="49" spans="1:31" ht="33.75" x14ac:dyDescent="0.25">
      <c r="A49" s="75" t="s">
        <v>158</v>
      </c>
      <c r="B49" s="76" t="s">
        <v>157</v>
      </c>
      <c r="C49" s="77" t="s">
        <v>255</v>
      </c>
      <c r="D49" s="75" t="s">
        <v>174</v>
      </c>
      <c r="E49" s="75" t="s">
        <v>150</v>
      </c>
      <c r="F49" s="75" t="s">
        <v>150</v>
      </c>
      <c r="G49" s="75" t="s">
        <v>150</v>
      </c>
      <c r="H49" s="75" t="s">
        <v>182</v>
      </c>
      <c r="I49" s="75" t="s">
        <v>187</v>
      </c>
      <c r="J49" s="75"/>
      <c r="K49" s="75"/>
      <c r="L49" s="75"/>
      <c r="M49" s="75" t="s">
        <v>149</v>
      </c>
      <c r="N49" s="75" t="s">
        <v>148</v>
      </c>
      <c r="O49" s="75" t="s">
        <v>147</v>
      </c>
      <c r="P49" s="76" t="s">
        <v>256</v>
      </c>
      <c r="Q49" s="78">
        <v>682000000</v>
      </c>
      <c r="R49" s="78">
        <v>123000000</v>
      </c>
      <c r="S49" s="78">
        <v>240600000</v>
      </c>
      <c r="T49" s="78">
        <v>564400000</v>
      </c>
      <c r="U49" s="78">
        <v>0</v>
      </c>
      <c r="V49" s="78">
        <v>543091475.48000002</v>
      </c>
      <c r="W49" s="78">
        <v>21308524.52</v>
      </c>
      <c r="X49" s="78">
        <v>543091475.48000002</v>
      </c>
      <c r="Y49" s="78">
        <v>527680289.48000002</v>
      </c>
      <c r="Z49" s="78">
        <v>527680289.48000002</v>
      </c>
      <c r="AA49" s="78">
        <v>527680289.48000002</v>
      </c>
      <c r="AE49" s="28">
        <v>117328776</v>
      </c>
    </row>
    <row r="50" spans="1:31" ht="45" x14ac:dyDescent="0.25">
      <c r="A50" s="75" t="s">
        <v>158</v>
      </c>
      <c r="B50" s="76" t="s">
        <v>157</v>
      </c>
      <c r="C50" s="77" t="s">
        <v>257</v>
      </c>
      <c r="D50" s="75" t="s">
        <v>174</v>
      </c>
      <c r="E50" s="75" t="s">
        <v>150</v>
      </c>
      <c r="F50" s="75" t="s">
        <v>150</v>
      </c>
      <c r="G50" s="75" t="s">
        <v>150</v>
      </c>
      <c r="H50" s="75" t="s">
        <v>182</v>
      </c>
      <c r="I50" s="75" t="s">
        <v>183</v>
      </c>
      <c r="J50" s="75"/>
      <c r="K50" s="75"/>
      <c r="L50" s="75"/>
      <c r="M50" s="75" t="s">
        <v>149</v>
      </c>
      <c r="N50" s="75" t="s">
        <v>148</v>
      </c>
      <c r="O50" s="75" t="s">
        <v>147</v>
      </c>
      <c r="P50" s="76" t="s">
        <v>258</v>
      </c>
      <c r="Q50" s="78">
        <v>350000000</v>
      </c>
      <c r="R50" s="78">
        <v>375000000</v>
      </c>
      <c r="S50" s="78">
        <v>98900000</v>
      </c>
      <c r="T50" s="78">
        <v>626100000</v>
      </c>
      <c r="U50" s="78">
        <v>0</v>
      </c>
      <c r="V50" s="78">
        <v>619754381.79999995</v>
      </c>
      <c r="W50" s="78">
        <v>6345618.2000000002</v>
      </c>
      <c r="X50" s="78">
        <v>619754381.79999995</v>
      </c>
      <c r="Y50" s="78">
        <v>590257881.79999995</v>
      </c>
      <c r="Z50" s="78">
        <v>590257881.79999995</v>
      </c>
      <c r="AA50" s="78">
        <v>590257881.79999995</v>
      </c>
      <c r="AE50" s="28">
        <v>160000000</v>
      </c>
    </row>
    <row r="51" spans="1:31" ht="56.25" x14ac:dyDescent="0.25">
      <c r="A51" s="75" t="s">
        <v>158</v>
      </c>
      <c r="B51" s="76" t="s">
        <v>157</v>
      </c>
      <c r="C51" s="77" t="s">
        <v>259</v>
      </c>
      <c r="D51" s="75" t="s">
        <v>174</v>
      </c>
      <c r="E51" s="75" t="s">
        <v>150</v>
      </c>
      <c r="F51" s="75" t="s">
        <v>150</v>
      </c>
      <c r="G51" s="75" t="s">
        <v>150</v>
      </c>
      <c r="H51" s="75" t="s">
        <v>182</v>
      </c>
      <c r="I51" s="75" t="s">
        <v>181</v>
      </c>
      <c r="J51" s="75"/>
      <c r="K51" s="75"/>
      <c r="L51" s="75"/>
      <c r="M51" s="75" t="s">
        <v>149</v>
      </c>
      <c r="N51" s="75" t="s">
        <v>148</v>
      </c>
      <c r="O51" s="75" t="s">
        <v>147</v>
      </c>
      <c r="P51" s="76" t="s">
        <v>260</v>
      </c>
      <c r="Q51" s="78">
        <v>15000000</v>
      </c>
      <c r="R51" s="78">
        <v>9000000</v>
      </c>
      <c r="S51" s="78">
        <v>1200000</v>
      </c>
      <c r="T51" s="78">
        <v>22800000</v>
      </c>
      <c r="U51" s="78">
        <v>0</v>
      </c>
      <c r="V51" s="78">
        <v>21724600</v>
      </c>
      <c r="W51" s="78">
        <v>1075400</v>
      </c>
      <c r="X51" s="78">
        <v>21724600</v>
      </c>
      <c r="Y51" s="78">
        <v>21724600</v>
      </c>
      <c r="Z51" s="78">
        <v>21724600</v>
      </c>
      <c r="AA51" s="78">
        <v>21724600</v>
      </c>
      <c r="AE51" s="28">
        <v>220000000</v>
      </c>
    </row>
    <row r="52" spans="1:31" ht="33.75" x14ac:dyDescent="0.25">
      <c r="A52" s="75" t="s">
        <v>158</v>
      </c>
      <c r="B52" s="76" t="s">
        <v>157</v>
      </c>
      <c r="C52" s="77" t="s">
        <v>261</v>
      </c>
      <c r="D52" s="75" t="s">
        <v>174</v>
      </c>
      <c r="E52" s="75" t="s">
        <v>150</v>
      </c>
      <c r="F52" s="75" t="s">
        <v>150</v>
      </c>
      <c r="G52" s="75" t="s">
        <v>150</v>
      </c>
      <c r="H52" s="75" t="s">
        <v>181</v>
      </c>
      <c r="I52" s="75" t="s">
        <v>176</v>
      </c>
      <c r="J52" s="75"/>
      <c r="K52" s="75"/>
      <c r="L52" s="75"/>
      <c r="M52" s="75" t="s">
        <v>149</v>
      </c>
      <c r="N52" s="75" t="s">
        <v>148</v>
      </c>
      <c r="O52" s="75" t="s">
        <v>147</v>
      </c>
      <c r="P52" s="76" t="s">
        <v>262</v>
      </c>
      <c r="Q52" s="78">
        <v>0</v>
      </c>
      <c r="R52" s="78">
        <v>680000000</v>
      </c>
      <c r="S52" s="78">
        <v>0</v>
      </c>
      <c r="T52" s="78">
        <v>680000000</v>
      </c>
      <c r="U52" s="78">
        <v>0</v>
      </c>
      <c r="V52" s="78">
        <v>680000000</v>
      </c>
      <c r="W52" s="78">
        <v>0</v>
      </c>
      <c r="X52" s="78">
        <v>680000000</v>
      </c>
      <c r="Y52" s="78">
        <v>469000000</v>
      </c>
      <c r="Z52" s="78">
        <v>469000000</v>
      </c>
      <c r="AA52" s="78">
        <v>469000000</v>
      </c>
    </row>
    <row r="53" spans="1:31" ht="33.75" x14ac:dyDescent="0.25">
      <c r="A53" s="75" t="s">
        <v>158</v>
      </c>
      <c r="B53" s="76" t="s">
        <v>157</v>
      </c>
      <c r="C53" s="77" t="s">
        <v>263</v>
      </c>
      <c r="D53" s="75" t="s">
        <v>174</v>
      </c>
      <c r="E53" s="75" t="s">
        <v>150</v>
      </c>
      <c r="F53" s="75" t="s">
        <v>150</v>
      </c>
      <c r="G53" s="75" t="s">
        <v>150</v>
      </c>
      <c r="H53" s="75" t="s">
        <v>181</v>
      </c>
      <c r="I53" s="75" t="s">
        <v>185</v>
      </c>
      <c r="J53" s="75"/>
      <c r="K53" s="75"/>
      <c r="L53" s="75"/>
      <c r="M53" s="75" t="s">
        <v>149</v>
      </c>
      <c r="N53" s="75" t="s">
        <v>148</v>
      </c>
      <c r="O53" s="75" t="s">
        <v>147</v>
      </c>
      <c r="P53" s="76" t="s">
        <v>264</v>
      </c>
      <c r="Q53" s="78">
        <v>114000000</v>
      </c>
      <c r="R53" s="78">
        <v>0</v>
      </c>
      <c r="S53" s="78">
        <v>48714400</v>
      </c>
      <c r="T53" s="78">
        <v>65285600</v>
      </c>
      <c r="U53" s="78">
        <v>0</v>
      </c>
      <c r="V53" s="78">
        <v>56011000</v>
      </c>
      <c r="W53" s="78">
        <v>9274600</v>
      </c>
      <c r="X53" s="78">
        <v>56011000</v>
      </c>
      <c r="Y53" s="78">
        <v>56011000</v>
      </c>
      <c r="Z53" s="78">
        <v>56011000</v>
      </c>
      <c r="AA53" s="78">
        <v>56011000</v>
      </c>
    </row>
    <row r="54" spans="1:31" ht="56.25" x14ac:dyDescent="0.25">
      <c r="A54" s="75" t="s">
        <v>158</v>
      </c>
      <c r="B54" s="76" t="s">
        <v>157</v>
      </c>
      <c r="C54" s="77" t="s">
        <v>265</v>
      </c>
      <c r="D54" s="75" t="s">
        <v>174</v>
      </c>
      <c r="E54" s="75" t="s">
        <v>150</v>
      </c>
      <c r="F54" s="75" t="s">
        <v>150</v>
      </c>
      <c r="G54" s="75" t="s">
        <v>150</v>
      </c>
      <c r="H54" s="75" t="s">
        <v>181</v>
      </c>
      <c r="I54" s="75" t="s">
        <v>184</v>
      </c>
      <c r="J54" s="75"/>
      <c r="K54" s="75"/>
      <c r="L54" s="75"/>
      <c r="M54" s="75" t="s">
        <v>149</v>
      </c>
      <c r="N54" s="75" t="s">
        <v>148</v>
      </c>
      <c r="O54" s="75" t="s">
        <v>147</v>
      </c>
      <c r="P54" s="76" t="s">
        <v>266</v>
      </c>
      <c r="Q54" s="78">
        <v>20000000</v>
      </c>
      <c r="R54" s="78">
        <v>0</v>
      </c>
      <c r="S54" s="78">
        <v>16500000</v>
      </c>
      <c r="T54" s="78">
        <v>3500000</v>
      </c>
      <c r="U54" s="78">
        <v>0</v>
      </c>
      <c r="V54" s="78">
        <v>3177207</v>
      </c>
      <c r="W54" s="78">
        <v>322793</v>
      </c>
      <c r="X54" s="78">
        <v>3177207</v>
      </c>
      <c r="Y54" s="78">
        <v>3177207</v>
      </c>
      <c r="Z54" s="78">
        <v>3177207</v>
      </c>
      <c r="AA54" s="78">
        <v>3177207</v>
      </c>
    </row>
    <row r="55" spans="1:31" ht="33.75" x14ac:dyDescent="0.25">
      <c r="A55" s="75" t="s">
        <v>158</v>
      </c>
      <c r="B55" s="76" t="s">
        <v>157</v>
      </c>
      <c r="C55" s="77" t="s">
        <v>267</v>
      </c>
      <c r="D55" s="75" t="s">
        <v>174</v>
      </c>
      <c r="E55" s="75" t="s">
        <v>150</v>
      </c>
      <c r="F55" s="75" t="s">
        <v>150</v>
      </c>
      <c r="G55" s="75" t="s">
        <v>150</v>
      </c>
      <c r="H55" s="75" t="s">
        <v>181</v>
      </c>
      <c r="I55" s="75" t="s">
        <v>171</v>
      </c>
      <c r="J55" s="75"/>
      <c r="K55" s="75"/>
      <c r="L55" s="75"/>
      <c r="M55" s="75" t="s">
        <v>149</v>
      </c>
      <c r="N55" s="75" t="s">
        <v>148</v>
      </c>
      <c r="O55" s="75" t="s">
        <v>147</v>
      </c>
      <c r="P55" s="76" t="s">
        <v>268</v>
      </c>
      <c r="Q55" s="78">
        <v>83000000</v>
      </c>
      <c r="R55" s="78">
        <v>504000000</v>
      </c>
      <c r="S55" s="78">
        <v>600000</v>
      </c>
      <c r="T55" s="78">
        <v>586400000</v>
      </c>
      <c r="U55" s="78">
        <v>0</v>
      </c>
      <c r="V55" s="78">
        <v>586397998</v>
      </c>
      <c r="W55" s="78">
        <v>2002</v>
      </c>
      <c r="X55" s="78">
        <v>586397998</v>
      </c>
      <c r="Y55" s="78">
        <v>586397998</v>
      </c>
      <c r="Z55" s="78">
        <v>586397998</v>
      </c>
      <c r="AA55" s="78">
        <v>586397998</v>
      </c>
    </row>
    <row r="56" spans="1:31" ht="33" customHeight="1" x14ac:dyDescent="0.25">
      <c r="A56" s="75" t="s">
        <v>158</v>
      </c>
      <c r="B56" s="76" t="s">
        <v>157</v>
      </c>
      <c r="C56" s="77" t="s">
        <v>306</v>
      </c>
      <c r="D56" s="75" t="s">
        <v>174</v>
      </c>
      <c r="E56" s="75" t="s">
        <v>150</v>
      </c>
      <c r="F56" s="75" t="s">
        <v>150</v>
      </c>
      <c r="G56" s="75" t="s">
        <v>150</v>
      </c>
      <c r="H56" s="75" t="s">
        <v>181</v>
      </c>
      <c r="I56" s="75" t="s">
        <v>183</v>
      </c>
      <c r="J56" s="75"/>
      <c r="K56" s="75"/>
      <c r="L56" s="75"/>
      <c r="M56" s="75" t="s">
        <v>149</v>
      </c>
      <c r="N56" s="75" t="s">
        <v>148</v>
      </c>
      <c r="O56" s="75" t="s">
        <v>147</v>
      </c>
      <c r="P56" s="76" t="s">
        <v>307</v>
      </c>
      <c r="Q56" s="78">
        <v>504000000</v>
      </c>
      <c r="R56" s="78">
        <v>0</v>
      </c>
      <c r="S56" s="78">
        <v>504000000</v>
      </c>
      <c r="T56" s="78">
        <v>0</v>
      </c>
      <c r="U56" s="78">
        <v>0</v>
      </c>
      <c r="V56" s="78">
        <v>0</v>
      </c>
      <c r="W56" s="78">
        <v>0</v>
      </c>
      <c r="X56" s="78">
        <v>0</v>
      </c>
      <c r="Y56" s="78">
        <v>0</v>
      </c>
      <c r="Z56" s="78">
        <v>0</v>
      </c>
      <c r="AA56" s="78">
        <v>0</v>
      </c>
    </row>
    <row r="57" spans="1:31" ht="33.75" x14ac:dyDescent="0.25">
      <c r="A57" s="75" t="s">
        <v>158</v>
      </c>
      <c r="B57" s="76" t="s">
        <v>157</v>
      </c>
      <c r="C57" s="77" t="s">
        <v>100</v>
      </c>
      <c r="D57" s="75" t="s">
        <v>174</v>
      </c>
      <c r="E57" s="75" t="s">
        <v>150</v>
      </c>
      <c r="F57" s="75" t="s">
        <v>150</v>
      </c>
      <c r="G57" s="75" t="s">
        <v>150</v>
      </c>
      <c r="H57" s="75" t="s">
        <v>180</v>
      </c>
      <c r="I57" s="75"/>
      <c r="J57" s="75"/>
      <c r="K57" s="75"/>
      <c r="L57" s="75"/>
      <c r="M57" s="75" t="s">
        <v>149</v>
      </c>
      <c r="N57" s="75" t="s">
        <v>148</v>
      </c>
      <c r="O57" s="75" t="s">
        <v>147</v>
      </c>
      <c r="P57" s="76" t="s">
        <v>101</v>
      </c>
      <c r="Q57" s="78">
        <v>500000000</v>
      </c>
      <c r="R57" s="78">
        <v>20000000</v>
      </c>
      <c r="S57" s="78">
        <v>161889215</v>
      </c>
      <c r="T57" s="78">
        <v>358110785</v>
      </c>
      <c r="U57" s="78">
        <v>0</v>
      </c>
      <c r="V57" s="78">
        <v>338557881</v>
      </c>
      <c r="W57" s="78">
        <v>19552904</v>
      </c>
      <c r="X57" s="78">
        <v>338557881</v>
      </c>
      <c r="Y57" s="78">
        <v>338557881</v>
      </c>
      <c r="Z57" s="78">
        <v>338557881</v>
      </c>
      <c r="AA57" s="78">
        <v>338557881</v>
      </c>
      <c r="AE57" s="28">
        <v>78200000</v>
      </c>
    </row>
    <row r="58" spans="1:31" ht="33.75" x14ac:dyDescent="0.25">
      <c r="A58" s="75" t="s">
        <v>158</v>
      </c>
      <c r="B58" s="76" t="s">
        <v>157</v>
      </c>
      <c r="C58" s="77" t="s">
        <v>118</v>
      </c>
      <c r="D58" s="75" t="s">
        <v>174</v>
      </c>
      <c r="E58" s="75" t="s">
        <v>179</v>
      </c>
      <c r="F58" s="75" t="s">
        <v>178</v>
      </c>
      <c r="G58" s="75" t="s">
        <v>150</v>
      </c>
      <c r="H58" s="75" t="s">
        <v>177</v>
      </c>
      <c r="I58" s="75" t="s">
        <v>175</v>
      </c>
      <c r="J58" s="75"/>
      <c r="K58" s="75"/>
      <c r="L58" s="75"/>
      <c r="M58" s="75" t="s">
        <v>149</v>
      </c>
      <c r="N58" s="75" t="s">
        <v>148</v>
      </c>
      <c r="O58" s="75" t="s">
        <v>147</v>
      </c>
      <c r="P58" s="76" t="s">
        <v>120</v>
      </c>
      <c r="Q58" s="78">
        <v>78000000</v>
      </c>
      <c r="R58" s="78">
        <v>0</v>
      </c>
      <c r="S58" s="78">
        <v>18000000</v>
      </c>
      <c r="T58" s="78">
        <v>60000000</v>
      </c>
      <c r="U58" s="78">
        <v>0</v>
      </c>
      <c r="V58" s="78">
        <v>57767522</v>
      </c>
      <c r="W58" s="78">
        <v>2232478</v>
      </c>
      <c r="X58" s="78">
        <v>57767522</v>
      </c>
      <c r="Y58" s="78">
        <v>57767522</v>
      </c>
      <c r="Z58" s="78">
        <v>57767522</v>
      </c>
      <c r="AA58" s="78">
        <v>57767522</v>
      </c>
    </row>
    <row r="59" spans="1:31" ht="33.75" x14ac:dyDescent="0.25">
      <c r="A59" s="75" t="s">
        <v>158</v>
      </c>
      <c r="B59" s="76" t="s">
        <v>157</v>
      </c>
      <c r="C59" s="77" t="s">
        <v>119</v>
      </c>
      <c r="D59" s="75" t="s">
        <v>174</v>
      </c>
      <c r="E59" s="75" t="s">
        <v>179</v>
      </c>
      <c r="F59" s="75" t="s">
        <v>178</v>
      </c>
      <c r="G59" s="75" t="s">
        <v>150</v>
      </c>
      <c r="H59" s="75" t="s">
        <v>177</v>
      </c>
      <c r="I59" s="75" t="s">
        <v>176</v>
      </c>
      <c r="J59" s="75"/>
      <c r="K59" s="75"/>
      <c r="L59" s="75"/>
      <c r="M59" s="75" t="s">
        <v>149</v>
      </c>
      <c r="N59" s="75" t="s">
        <v>148</v>
      </c>
      <c r="O59" s="75" t="s">
        <v>147</v>
      </c>
      <c r="P59" s="76" t="s">
        <v>121</v>
      </c>
      <c r="Q59" s="78">
        <v>30000000</v>
      </c>
      <c r="R59" s="78">
        <v>0</v>
      </c>
      <c r="S59" s="78">
        <v>13000000</v>
      </c>
      <c r="T59" s="78">
        <v>17000000</v>
      </c>
      <c r="U59" s="78">
        <v>0</v>
      </c>
      <c r="V59" s="78">
        <v>498285</v>
      </c>
      <c r="W59" s="78">
        <v>16501715</v>
      </c>
      <c r="X59" s="78">
        <v>498285</v>
      </c>
      <c r="Y59" s="78">
        <v>498285</v>
      </c>
      <c r="Z59" s="78">
        <v>498285</v>
      </c>
      <c r="AA59" s="78">
        <v>498285</v>
      </c>
    </row>
    <row r="60" spans="1:31" ht="33.75" x14ac:dyDescent="0.25">
      <c r="A60" s="75" t="s">
        <v>158</v>
      </c>
      <c r="B60" s="76" t="s">
        <v>157</v>
      </c>
      <c r="C60" s="77" t="s">
        <v>110</v>
      </c>
      <c r="D60" s="75" t="s">
        <v>174</v>
      </c>
      <c r="E60" s="75" t="s">
        <v>173</v>
      </c>
      <c r="F60" s="75" t="s">
        <v>172</v>
      </c>
      <c r="G60" s="75" t="s">
        <v>150</v>
      </c>
      <c r="H60" s="75" t="s">
        <v>175</v>
      </c>
      <c r="I60" s="75"/>
      <c r="J60" s="75"/>
      <c r="K60" s="75"/>
      <c r="L60" s="75"/>
      <c r="M60" s="75" t="s">
        <v>149</v>
      </c>
      <c r="N60" s="75" t="s">
        <v>148</v>
      </c>
      <c r="O60" s="75" t="s">
        <v>147</v>
      </c>
      <c r="P60" s="76" t="s">
        <v>112</v>
      </c>
      <c r="Q60" s="78">
        <v>15000000</v>
      </c>
      <c r="R60" s="78">
        <v>7661000</v>
      </c>
      <c r="S60" s="78">
        <v>3027000</v>
      </c>
      <c r="T60" s="78">
        <v>19634000</v>
      </c>
      <c r="U60" s="78">
        <v>0</v>
      </c>
      <c r="V60" s="78">
        <v>11973000</v>
      </c>
      <c r="W60" s="78">
        <v>7661000</v>
      </c>
      <c r="X60" s="78">
        <v>11973000</v>
      </c>
      <c r="Y60" s="78">
        <v>11973000</v>
      </c>
      <c r="Z60" s="78">
        <v>11973000</v>
      </c>
      <c r="AA60" s="78">
        <v>11973000</v>
      </c>
    </row>
    <row r="61" spans="1:31" ht="33.75" x14ac:dyDescent="0.25">
      <c r="A61" s="75" t="s">
        <v>158</v>
      </c>
      <c r="B61" s="76" t="s">
        <v>157</v>
      </c>
      <c r="C61" s="77" t="s">
        <v>111</v>
      </c>
      <c r="D61" s="75" t="s">
        <v>174</v>
      </c>
      <c r="E61" s="75" t="s">
        <v>173</v>
      </c>
      <c r="F61" s="75" t="s">
        <v>172</v>
      </c>
      <c r="G61" s="75" t="s">
        <v>150</v>
      </c>
      <c r="H61" s="75" t="s">
        <v>171</v>
      </c>
      <c r="I61" s="75"/>
      <c r="J61" s="75"/>
      <c r="K61" s="75"/>
      <c r="L61" s="75"/>
      <c r="M61" s="75" t="s">
        <v>149</v>
      </c>
      <c r="N61" s="75" t="s">
        <v>148</v>
      </c>
      <c r="O61" s="75" t="s">
        <v>147</v>
      </c>
      <c r="P61" s="76" t="s">
        <v>113</v>
      </c>
      <c r="Q61" s="78">
        <v>5000000</v>
      </c>
      <c r="R61" s="78">
        <v>0</v>
      </c>
      <c r="S61" s="78">
        <v>4634000</v>
      </c>
      <c r="T61" s="78">
        <v>366000</v>
      </c>
      <c r="U61" s="78">
        <v>0</v>
      </c>
      <c r="V61" s="78">
        <v>366000</v>
      </c>
      <c r="W61" s="78">
        <v>0</v>
      </c>
      <c r="X61" s="78">
        <v>366000</v>
      </c>
      <c r="Y61" s="78">
        <v>366000</v>
      </c>
      <c r="Z61" s="78">
        <v>366000</v>
      </c>
      <c r="AA61" s="78">
        <v>366000</v>
      </c>
    </row>
    <row r="62" spans="1:31" ht="58.5" customHeight="1" x14ac:dyDescent="0.25">
      <c r="A62" s="75" t="s">
        <v>158</v>
      </c>
      <c r="B62" s="76" t="s">
        <v>157</v>
      </c>
      <c r="C62" s="77" t="s">
        <v>308</v>
      </c>
      <c r="D62" s="75" t="s">
        <v>156</v>
      </c>
      <c r="E62" s="75" t="s">
        <v>170</v>
      </c>
      <c r="F62" s="75" t="s">
        <v>154</v>
      </c>
      <c r="G62" s="75" t="s">
        <v>169</v>
      </c>
      <c r="H62" s="75" t="s">
        <v>152</v>
      </c>
      <c r="I62" s="75" t="s">
        <v>309</v>
      </c>
      <c r="J62" s="75" t="s">
        <v>150</v>
      </c>
      <c r="K62" s="75"/>
      <c r="L62" s="75"/>
      <c r="M62" s="75" t="s">
        <v>149</v>
      </c>
      <c r="N62" s="75" t="s">
        <v>148</v>
      </c>
      <c r="O62" s="75" t="s">
        <v>147</v>
      </c>
      <c r="P62" s="76" t="s">
        <v>310</v>
      </c>
      <c r="Q62" s="78">
        <v>530450000</v>
      </c>
      <c r="R62" s="78">
        <v>15000000</v>
      </c>
      <c r="S62" s="78">
        <v>15000000</v>
      </c>
      <c r="T62" s="78">
        <v>530450000</v>
      </c>
      <c r="U62" s="78">
        <v>0</v>
      </c>
      <c r="V62" s="78">
        <v>515180720</v>
      </c>
      <c r="W62" s="78">
        <v>15269280</v>
      </c>
      <c r="X62" s="78">
        <v>515180720</v>
      </c>
      <c r="Y62" s="78">
        <v>507453008.68000001</v>
      </c>
      <c r="Z62" s="78">
        <v>507453008.68000001</v>
      </c>
      <c r="AA62" s="78">
        <v>507453008.68000001</v>
      </c>
    </row>
    <row r="63" spans="1:31" ht="90" x14ac:dyDescent="0.25">
      <c r="A63" s="75" t="s">
        <v>158</v>
      </c>
      <c r="B63" s="76" t="s">
        <v>157</v>
      </c>
      <c r="C63" s="77" t="s">
        <v>130</v>
      </c>
      <c r="D63" s="75" t="s">
        <v>156</v>
      </c>
      <c r="E63" s="75" t="s">
        <v>155</v>
      </c>
      <c r="F63" s="75" t="s">
        <v>154</v>
      </c>
      <c r="G63" s="75" t="s">
        <v>167</v>
      </c>
      <c r="H63" s="75" t="s">
        <v>152</v>
      </c>
      <c r="I63" s="75" t="s">
        <v>168</v>
      </c>
      <c r="J63" s="75" t="s">
        <v>150</v>
      </c>
      <c r="K63" s="75"/>
      <c r="L63" s="75"/>
      <c r="M63" s="75" t="s">
        <v>149</v>
      </c>
      <c r="N63" s="75" t="s">
        <v>148</v>
      </c>
      <c r="O63" s="75" t="s">
        <v>147</v>
      </c>
      <c r="P63" s="76" t="s">
        <v>207</v>
      </c>
      <c r="Q63" s="78">
        <v>232000000</v>
      </c>
      <c r="R63" s="78">
        <v>15000000</v>
      </c>
      <c r="S63" s="78">
        <v>15000000</v>
      </c>
      <c r="T63" s="78">
        <v>232000000</v>
      </c>
      <c r="U63" s="78">
        <v>0</v>
      </c>
      <c r="V63" s="78">
        <v>216653332</v>
      </c>
      <c r="W63" s="78">
        <v>15346668</v>
      </c>
      <c r="X63" s="78">
        <v>216653332</v>
      </c>
      <c r="Y63" s="78">
        <v>216653332</v>
      </c>
      <c r="Z63" s="78">
        <v>216653332</v>
      </c>
      <c r="AA63" s="78">
        <v>216653332</v>
      </c>
    </row>
    <row r="64" spans="1:31" ht="112.5" x14ac:dyDescent="0.25">
      <c r="A64" s="75" t="s">
        <v>158</v>
      </c>
      <c r="B64" s="76" t="s">
        <v>157</v>
      </c>
      <c r="C64" s="77" t="s">
        <v>135</v>
      </c>
      <c r="D64" s="75" t="s">
        <v>156</v>
      </c>
      <c r="E64" s="75" t="s">
        <v>155</v>
      </c>
      <c r="F64" s="75" t="s">
        <v>154</v>
      </c>
      <c r="G64" s="75" t="s">
        <v>165</v>
      </c>
      <c r="H64" s="75" t="s">
        <v>152</v>
      </c>
      <c r="I64" s="75" t="s">
        <v>166</v>
      </c>
      <c r="J64" s="75" t="s">
        <v>150</v>
      </c>
      <c r="K64" s="75"/>
      <c r="L64" s="75"/>
      <c r="M64" s="75" t="s">
        <v>149</v>
      </c>
      <c r="N64" s="75" t="s">
        <v>148</v>
      </c>
      <c r="O64" s="75" t="s">
        <v>147</v>
      </c>
      <c r="P64" s="76" t="s">
        <v>209</v>
      </c>
      <c r="Q64" s="78">
        <v>1775330624</v>
      </c>
      <c r="R64" s="78">
        <v>253000000</v>
      </c>
      <c r="S64" s="78">
        <v>253000000</v>
      </c>
      <c r="T64" s="78">
        <v>1775330624</v>
      </c>
      <c r="U64" s="78">
        <v>0</v>
      </c>
      <c r="V64" s="78">
        <v>1742241763.4000001</v>
      </c>
      <c r="W64" s="78">
        <v>33088860.600000001</v>
      </c>
      <c r="X64" s="78">
        <v>1742241763.4000001</v>
      </c>
      <c r="Y64" s="78">
        <v>1742241763.4000001</v>
      </c>
      <c r="Z64" s="78">
        <v>1742241763.4000001</v>
      </c>
      <c r="AA64" s="78">
        <v>1742241763.4000001</v>
      </c>
    </row>
    <row r="65" spans="1:27" ht="112.5" x14ac:dyDescent="0.25">
      <c r="A65" s="75" t="s">
        <v>158</v>
      </c>
      <c r="B65" s="76" t="s">
        <v>157</v>
      </c>
      <c r="C65" s="77" t="s">
        <v>136</v>
      </c>
      <c r="D65" s="75" t="s">
        <v>156</v>
      </c>
      <c r="E65" s="75" t="s">
        <v>155</v>
      </c>
      <c r="F65" s="75" t="s">
        <v>154</v>
      </c>
      <c r="G65" s="75" t="s">
        <v>165</v>
      </c>
      <c r="H65" s="75" t="s">
        <v>152</v>
      </c>
      <c r="I65" s="75" t="s">
        <v>164</v>
      </c>
      <c r="J65" s="75" t="s">
        <v>150</v>
      </c>
      <c r="K65" s="75"/>
      <c r="L65" s="75"/>
      <c r="M65" s="75" t="s">
        <v>149</v>
      </c>
      <c r="N65" s="75" t="s">
        <v>148</v>
      </c>
      <c r="O65" s="75" t="s">
        <v>147</v>
      </c>
      <c r="P65" s="76" t="s">
        <v>208</v>
      </c>
      <c r="Q65" s="78">
        <v>1293179938</v>
      </c>
      <c r="R65" s="78">
        <v>0</v>
      </c>
      <c r="S65" s="78">
        <v>0</v>
      </c>
      <c r="T65" s="78">
        <v>1293179938</v>
      </c>
      <c r="U65" s="78">
        <v>0</v>
      </c>
      <c r="V65" s="78">
        <v>1285836431</v>
      </c>
      <c r="W65" s="78">
        <v>7343507</v>
      </c>
      <c r="X65" s="78">
        <v>1285836431</v>
      </c>
      <c r="Y65" s="78">
        <v>1285836431</v>
      </c>
      <c r="Z65" s="78">
        <v>1285836431</v>
      </c>
      <c r="AA65" s="78">
        <v>1285836431</v>
      </c>
    </row>
    <row r="66" spans="1:27" ht="101.25" x14ac:dyDescent="0.25">
      <c r="A66" s="75" t="s">
        <v>158</v>
      </c>
      <c r="B66" s="76" t="s">
        <v>157</v>
      </c>
      <c r="C66" s="77" t="s">
        <v>122</v>
      </c>
      <c r="D66" s="75" t="s">
        <v>156</v>
      </c>
      <c r="E66" s="75" t="s">
        <v>155</v>
      </c>
      <c r="F66" s="75" t="s">
        <v>154</v>
      </c>
      <c r="G66" s="75" t="s">
        <v>162</v>
      </c>
      <c r="H66" s="75" t="s">
        <v>152</v>
      </c>
      <c r="I66" s="75" t="s">
        <v>160</v>
      </c>
      <c r="J66" s="75" t="s">
        <v>150</v>
      </c>
      <c r="K66" s="75"/>
      <c r="L66" s="75"/>
      <c r="M66" s="75" t="s">
        <v>149</v>
      </c>
      <c r="N66" s="75" t="s">
        <v>148</v>
      </c>
      <c r="O66" s="75" t="s">
        <v>147</v>
      </c>
      <c r="P66" s="76" t="s">
        <v>213</v>
      </c>
      <c r="Q66" s="78">
        <v>12939917086</v>
      </c>
      <c r="R66" s="78">
        <v>4118107168</v>
      </c>
      <c r="S66" s="78">
        <v>4118400000</v>
      </c>
      <c r="T66" s="78">
        <v>12939624254</v>
      </c>
      <c r="U66" s="78">
        <v>0</v>
      </c>
      <c r="V66" s="78">
        <v>10813359907.709999</v>
      </c>
      <c r="W66" s="78">
        <v>2126264346.29</v>
      </c>
      <c r="X66" s="78">
        <v>10813359907.709999</v>
      </c>
      <c r="Y66" s="78">
        <v>10304460782.049999</v>
      </c>
      <c r="Z66" s="78">
        <v>10304460782.049999</v>
      </c>
      <c r="AA66" s="78">
        <v>10304460782.049999</v>
      </c>
    </row>
    <row r="67" spans="1:27" ht="101.25" x14ac:dyDescent="0.25">
      <c r="A67" s="75" t="s">
        <v>158</v>
      </c>
      <c r="B67" s="76" t="s">
        <v>157</v>
      </c>
      <c r="C67" s="77" t="s">
        <v>123</v>
      </c>
      <c r="D67" s="75" t="s">
        <v>156</v>
      </c>
      <c r="E67" s="75" t="s">
        <v>155</v>
      </c>
      <c r="F67" s="75" t="s">
        <v>154</v>
      </c>
      <c r="G67" s="75" t="s">
        <v>162</v>
      </c>
      <c r="H67" s="75" t="s">
        <v>152</v>
      </c>
      <c r="I67" s="75" t="s">
        <v>163</v>
      </c>
      <c r="J67" s="75" t="s">
        <v>150</v>
      </c>
      <c r="K67" s="75"/>
      <c r="L67" s="75"/>
      <c r="M67" s="75" t="s">
        <v>149</v>
      </c>
      <c r="N67" s="75" t="s">
        <v>148</v>
      </c>
      <c r="O67" s="75" t="s">
        <v>147</v>
      </c>
      <c r="P67" s="76" t="s">
        <v>210</v>
      </c>
      <c r="Q67" s="78">
        <v>917280120</v>
      </c>
      <c r="R67" s="78">
        <v>0</v>
      </c>
      <c r="S67" s="78">
        <v>77700000</v>
      </c>
      <c r="T67" s="78">
        <v>839580120</v>
      </c>
      <c r="U67" s="78">
        <v>0</v>
      </c>
      <c r="V67" s="78">
        <v>781160398</v>
      </c>
      <c r="W67" s="78">
        <v>58419722</v>
      </c>
      <c r="X67" s="78">
        <v>781160398</v>
      </c>
      <c r="Y67" s="78">
        <v>781160398</v>
      </c>
      <c r="Z67" s="78">
        <v>781160398</v>
      </c>
      <c r="AA67" s="78">
        <v>781160398</v>
      </c>
    </row>
    <row r="68" spans="1:27" ht="112.5" x14ac:dyDescent="0.25">
      <c r="A68" s="75" t="s">
        <v>158</v>
      </c>
      <c r="B68" s="76" t="s">
        <v>157</v>
      </c>
      <c r="C68" s="77" t="s">
        <v>124</v>
      </c>
      <c r="D68" s="75" t="s">
        <v>156</v>
      </c>
      <c r="E68" s="75" t="s">
        <v>155</v>
      </c>
      <c r="F68" s="75" t="s">
        <v>154</v>
      </c>
      <c r="G68" s="75" t="s">
        <v>162</v>
      </c>
      <c r="H68" s="75" t="s">
        <v>152</v>
      </c>
      <c r="I68" s="75" t="s">
        <v>151</v>
      </c>
      <c r="J68" s="75" t="s">
        <v>150</v>
      </c>
      <c r="K68" s="75"/>
      <c r="L68" s="75"/>
      <c r="M68" s="75" t="s">
        <v>149</v>
      </c>
      <c r="N68" s="75" t="s">
        <v>148</v>
      </c>
      <c r="O68" s="75" t="s">
        <v>147</v>
      </c>
      <c r="P68" s="76" t="s">
        <v>211</v>
      </c>
      <c r="Q68" s="78">
        <v>213474298</v>
      </c>
      <c r="R68" s="78">
        <v>178638202</v>
      </c>
      <c r="S68" s="78">
        <v>7000000</v>
      </c>
      <c r="T68" s="78">
        <v>385112500</v>
      </c>
      <c r="U68" s="78">
        <v>0</v>
      </c>
      <c r="V68" s="78">
        <v>384167000</v>
      </c>
      <c r="W68" s="78">
        <v>945500</v>
      </c>
      <c r="X68" s="78">
        <v>384167000</v>
      </c>
      <c r="Y68" s="78">
        <v>384167000</v>
      </c>
      <c r="Z68" s="78">
        <v>384167000</v>
      </c>
      <c r="AA68" s="78">
        <v>384167000</v>
      </c>
    </row>
    <row r="69" spans="1:27" ht="101.25" x14ac:dyDescent="0.25">
      <c r="A69" s="75" t="s">
        <v>158</v>
      </c>
      <c r="B69" s="76" t="s">
        <v>157</v>
      </c>
      <c r="C69" s="77" t="s">
        <v>125</v>
      </c>
      <c r="D69" s="75" t="s">
        <v>156</v>
      </c>
      <c r="E69" s="75" t="s">
        <v>155</v>
      </c>
      <c r="F69" s="75" t="s">
        <v>154</v>
      </c>
      <c r="G69" s="75" t="s">
        <v>162</v>
      </c>
      <c r="H69" s="75" t="s">
        <v>152</v>
      </c>
      <c r="I69" s="75" t="s">
        <v>159</v>
      </c>
      <c r="J69" s="75" t="s">
        <v>150</v>
      </c>
      <c r="K69" s="75"/>
      <c r="L69" s="75"/>
      <c r="M69" s="75" t="s">
        <v>149</v>
      </c>
      <c r="N69" s="75" t="s">
        <v>148</v>
      </c>
      <c r="O69" s="75" t="s">
        <v>147</v>
      </c>
      <c r="P69" s="76" t="s">
        <v>212</v>
      </c>
      <c r="Q69" s="78">
        <v>1718356570</v>
      </c>
      <c r="R69" s="78">
        <v>220000000</v>
      </c>
      <c r="S69" s="78">
        <v>313645370</v>
      </c>
      <c r="T69" s="78">
        <v>1624711200</v>
      </c>
      <c r="U69" s="78">
        <v>0</v>
      </c>
      <c r="V69" s="78">
        <v>1363946258</v>
      </c>
      <c r="W69" s="78">
        <v>260764942</v>
      </c>
      <c r="X69" s="78">
        <v>1363946258</v>
      </c>
      <c r="Y69" s="78">
        <v>1363946258</v>
      </c>
      <c r="Z69" s="78">
        <v>1363946258</v>
      </c>
      <c r="AA69" s="78">
        <v>1363946258</v>
      </c>
    </row>
    <row r="70" spans="1:27" ht="101.25" x14ac:dyDescent="0.25">
      <c r="A70" s="75" t="s">
        <v>158</v>
      </c>
      <c r="B70" s="76" t="s">
        <v>157</v>
      </c>
      <c r="C70" s="77" t="s">
        <v>139</v>
      </c>
      <c r="D70" s="75" t="s">
        <v>156</v>
      </c>
      <c r="E70" s="75" t="s">
        <v>155</v>
      </c>
      <c r="F70" s="75" t="s">
        <v>154</v>
      </c>
      <c r="G70" s="75" t="s">
        <v>161</v>
      </c>
      <c r="H70" s="75" t="s">
        <v>152</v>
      </c>
      <c r="I70" s="75" t="s">
        <v>160</v>
      </c>
      <c r="J70" s="75" t="s">
        <v>150</v>
      </c>
      <c r="K70" s="75"/>
      <c r="L70" s="75"/>
      <c r="M70" s="75" t="s">
        <v>149</v>
      </c>
      <c r="N70" s="75" t="s">
        <v>148</v>
      </c>
      <c r="O70" s="75" t="s">
        <v>147</v>
      </c>
      <c r="P70" s="76" t="s">
        <v>215</v>
      </c>
      <c r="Q70" s="78">
        <v>238000000</v>
      </c>
      <c r="R70" s="78">
        <v>14800000</v>
      </c>
      <c r="S70" s="78">
        <v>14800000</v>
      </c>
      <c r="T70" s="78">
        <v>238000000</v>
      </c>
      <c r="U70" s="78">
        <v>0</v>
      </c>
      <c r="V70" s="78">
        <v>223174361</v>
      </c>
      <c r="W70" s="78">
        <v>14825639</v>
      </c>
      <c r="X70" s="78">
        <v>223174361</v>
      </c>
      <c r="Y70" s="78">
        <v>223022179</v>
      </c>
      <c r="Z70" s="78">
        <v>223022179</v>
      </c>
      <c r="AA70" s="78">
        <v>223022179</v>
      </c>
    </row>
    <row r="71" spans="1:27" ht="101.25" x14ac:dyDescent="0.25">
      <c r="A71" s="75" t="s">
        <v>158</v>
      </c>
      <c r="B71" s="76" t="s">
        <v>157</v>
      </c>
      <c r="C71" s="77" t="s">
        <v>138</v>
      </c>
      <c r="D71" s="75" t="s">
        <v>156</v>
      </c>
      <c r="E71" s="75" t="s">
        <v>155</v>
      </c>
      <c r="F71" s="75" t="s">
        <v>154</v>
      </c>
      <c r="G71" s="75" t="s">
        <v>161</v>
      </c>
      <c r="H71" s="75" t="s">
        <v>152</v>
      </c>
      <c r="I71" s="75" t="s">
        <v>159</v>
      </c>
      <c r="J71" s="75" t="s">
        <v>150</v>
      </c>
      <c r="K71" s="75"/>
      <c r="L71" s="75"/>
      <c r="M71" s="75" t="s">
        <v>149</v>
      </c>
      <c r="N71" s="75" t="s">
        <v>148</v>
      </c>
      <c r="O71" s="75" t="s">
        <v>147</v>
      </c>
      <c r="P71" s="76" t="s">
        <v>214</v>
      </c>
      <c r="Q71" s="78">
        <v>524800000</v>
      </c>
      <c r="R71" s="78">
        <v>13200000</v>
      </c>
      <c r="S71" s="78">
        <v>13200000</v>
      </c>
      <c r="T71" s="78">
        <v>524800000</v>
      </c>
      <c r="U71" s="78">
        <v>0</v>
      </c>
      <c r="V71" s="78">
        <v>511097257</v>
      </c>
      <c r="W71" s="78">
        <v>13702743</v>
      </c>
      <c r="X71" s="78">
        <v>511097257</v>
      </c>
      <c r="Y71" s="78">
        <v>511097257</v>
      </c>
      <c r="Z71" s="78">
        <v>511097257</v>
      </c>
      <c r="AA71" s="78">
        <v>511097257</v>
      </c>
    </row>
    <row r="72" spans="1:27" ht="101.25" x14ac:dyDescent="0.25">
      <c r="A72" s="75" t="s">
        <v>158</v>
      </c>
      <c r="B72" s="76" t="s">
        <v>157</v>
      </c>
      <c r="C72" s="77" t="s">
        <v>142</v>
      </c>
      <c r="D72" s="75" t="s">
        <v>156</v>
      </c>
      <c r="E72" s="75" t="s">
        <v>155</v>
      </c>
      <c r="F72" s="75" t="s">
        <v>154</v>
      </c>
      <c r="G72" s="75" t="s">
        <v>153</v>
      </c>
      <c r="H72" s="75" t="s">
        <v>152</v>
      </c>
      <c r="I72" s="75" t="s">
        <v>151</v>
      </c>
      <c r="J72" s="75" t="s">
        <v>150</v>
      </c>
      <c r="K72" s="75"/>
      <c r="L72" s="75"/>
      <c r="M72" s="75" t="s">
        <v>149</v>
      </c>
      <c r="N72" s="75" t="s">
        <v>148</v>
      </c>
      <c r="O72" s="75" t="s">
        <v>147</v>
      </c>
      <c r="P72" s="76" t="s">
        <v>217</v>
      </c>
      <c r="Q72" s="78">
        <v>58018854</v>
      </c>
      <c r="R72" s="78">
        <v>0</v>
      </c>
      <c r="S72" s="78">
        <v>0</v>
      </c>
      <c r="T72" s="78">
        <v>58018854</v>
      </c>
      <c r="U72" s="78">
        <v>0</v>
      </c>
      <c r="V72" s="78">
        <v>58018854</v>
      </c>
      <c r="W72" s="78">
        <v>0</v>
      </c>
      <c r="X72" s="78">
        <v>58018854</v>
      </c>
      <c r="Y72" s="78">
        <v>58018854</v>
      </c>
      <c r="Z72" s="78">
        <v>58018854</v>
      </c>
      <c r="AA72" s="78">
        <v>58018854</v>
      </c>
    </row>
    <row r="73" spans="1:27" ht="90" x14ac:dyDescent="0.25">
      <c r="A73" s="75" t="s">
        <v>158</v>
      </c>
      <c r="B73" s="76" t="s">
        <v>157</v>
      </c>
      <c r="C73" s="77" t="s">
        <v>141</v>
      </c>
      <c r="D73" s="75" t="s">
        <v>156</v>
      </c>
      <c r="E73" s="75" t="s">
        <v>155</v>
      </c>
      <c r="F73" s="75" t="s">
        <v>154</v>
      </c>
      <c r="G73" s="75" t="s">
        <v>153</v>
      </c>
      <c r="H73" s="75" t="s">
        <v>152</v>
      </c>
      <c r="I73" s="75" t="s">
        <v>159</v>
      </c>
      <c r="J73" s="75" t="s">
        <v>150</v>
      </c>
      <c r="K73" s="75"/>
      <c r="L73" s="75"/>
      <c r="M73" s="75" t="s">
        <v>149</v>
      </c>
      <c r="N73" s="75" t="s">
        <v>148</v>
      </c>
      <c r="O73" s="75" t="s">
        <v>147</v>
      </c>
      <c r="P73" s="76" t="s">
        <v>216</v>
      </c>
      <c r="Q73" s="78">
        <v>842567289</v>
      </c>
      <c r="R73" s="78">
        <v>7000000</v>
      </c>
      <c r="S73" s="78">
        <v>7000000</v>
      </c>
      <c r="T73" s="78">
        <v>842567289</v>
      </c>
      <c r="U73" s="78">
        <v>0</v>
      </c>
      <c r="V73" s="78">
        <v>840164773.16999996</v>
      </c>
      <c r="W73" s="78">
        <v>2402515.83</v>
      </c>
      <c r="X73" s="78">
        <v>840164773.16999996</v>
      </c>
      <c r="Y73" s="78">
        <v>840164773.16999996</v>
      </c>
      <c r="Z73" s="78">
        <v>840164773.16999996</v>
      </c>
      <c r="AA73" s="78">
        <v>840164773.16999996</v>
      </c>
    </row>
    <row r="74" spans="1:27" x14ac:dyDescent="0.25">
      <c r="A74" s="75" t="s">
        <v>0</v>
      </c>
      <c r="B74" s="76" t="s">
        <v>0</v>
      </c>
      <c r="C74" s="77" t="s">
        <v>0</v>
      </c>
      <c r="D74" s="75" t="s">
        <v>0</v>
      </c>
      <c r="E74" s="75" t="s">
        <v>0</v>
      </c>
      <c r="F74" s="75" t="s">
        <v>0</v>
      </c>
      <c r="G74" s="75" t="s">
        <v>0</v>
      </c>
      <c r="H74" s="75" t="s">
        <v>0</v>
      </c>
      <c r="I74" s="75" t="s">
        <v>0</v>
      </c>
      <c r="J74" s="75" t="s">
        <v>0</v>
      </c>
      <c r="K74" s="75" t="s">
        <v>0</v>
      </c>
      <c r="L74" s="75" t="s">
        <v>0</v>
      </c>
      <c r="M74" s="75" t="s">
        <v>0</v>
      </c>
      <c r="N74" s="75" t="s">
        <v>0</v>
      </c>
      <c r="O74" s="75" t="s">
        <v>0</v>
      </c>
      <c r="P74" s="76" t="s">
        <v>0</v>
      </c>
      <c r="Q74" s="78">
        <v>47706735179</v>
      </c>
      <c r="R74" s="78">
        <v>9705915962</v>
      </c>
      <c r="S74" s="78">
        <v>9793219577</v>
      </c>
      <c r="T74" s="78">
        <v>47619431564</v>
      </c>
      <c r="U74" s="78">
        <v>0</v>
      </c>
      <c r="V74" s="78">
        <v>44525882190.43</v>
      </c>
      <c r="W74" s="78">
        <v>3093549373.5700002</v>
      </c>
      <c r="X74" s="78">
        <v>44525882190.43</v>
      </c>
      <c r="Y74" s="78">
        <v>43698041228.550003</v>
      </c>
      <c r="Z74" s="78">
        <v>43698041228.550003</v>
      </c>
      <c r="AA74" s="78">
        <v>43698041228.550003</v>
      </c>
    </row>
    <row r="75" spans="1:27" x14ac:dyDescent="0.25">
      <c r="A75" s="65"/>
      <c r="B75" s="66"/>
      <c r="C75" s="67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6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</row>
    <row r="76" spans="1:27" x14ac:dyDescent="0.25">
      <c r="A76" s="65"/>
      <c r="B76" s="66"/>
      <c r="C76" s="67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6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</row>
    <row r="77" spans="1:27" x14ac:dyDescent="0.25">
      <c r="Q77" s="37">
        <f>+Q74-Diciembre_Cierre!C110+Diciembre_Cierre!C79+Diciembre_Cierre!C37+Diciembre_Cierre!C82+Diciembre_Cierre!C88</f>
        <v>25414400</v>
      </c>
      <c r="R77" s="37">
        <f>+R74-Diciembre_Cierre!D110+Diciembre_Cierre!D79+Diciembre_Cierre!D37+Diciembre_Cierre!D82+Diciembre_Cierre!D88</f>
        <v>-25414400</v>
      </c>
      <c r="S77" s="37">
        <f>+S74-Diciembre_Cierre!E110+Diciembre_Cierre!E79+Diciembre_Cierre!E37+Diciembre_Cierre!E82+Diciembre_Cierre!E88</f>
        <v>0</v>
      </c>
      <c r="T77" s="37">
        <f>+T74-Diciembre_Cierre!F110+Diciembre_Cierre!F79+Diciembre_Cierre!F37+Diciembre_Cierre!F82+Diciembre_Cierre!F88</f>
        <v>3.2186508178710938E-6</v>
      </c>
      <c r="U77" s="37">
        <f>+U74-Diciembre_Cierre!G110+Diciembre_Cierre!G79+Diciembre_Cierre!G37+Diciembre_Cierre!G82+Diciembre_Cierre!G88</f>
        <v>3.5762786865234375E-7</v>
      </c>
      <c r="V77" s="37">
        <f>+V74-Diciembre_Cierre!H110+Diciembre_Cierre!H79+Diciembre_Cierre!H37+Diciembre_Cierre!H82+Diciembre_Cierre!H88</f>
        <v>0</v>
      </c>
      <c r="W77" s="37">
        <f>+W74-Diciembre_Cierre!I110+Diciembre_Cierre!I79+Diciembre_Cierre!I37+Diciembre_Cierre!I82+Diciembre_Cierre!I88</f>
        <v>0</v>
      </c>
      <c r="X77" s="37">
        <f>+X74-Diciembre_Cierre!J110+Diciembre_Cierre!J79+Diciembre_Cierre!J37+Diciembre_Cierre!J82+Diciembre_Cierre!J88</f>
        <v>0</v>
      </c>
      <c r="Y77" s="37">
        <f>+Y74-Diciembre_Cierre!K110+Diciembre_Cierre!K79+Diciembre_Cierre!K37+Diciembre_Cierre!K82+Diciembre_Cierre!K88</f>
        <v>7.62939453125E-6</v>
      </c>
      <c r="Z77" s="37">
        <f>+Z74-Diciembre_Cierre!L110+Diciembre_Cierre!L79+Diciembre_Cierre!L37+Diciembre_Cierre!L82+Diciembre_Cierre!L88</f>
        <v>7.62939453125E-6</v>
      </c>
      <c r="AA77" s="37">
        <f>+AA74-Diciembre_Cierre!M110+Diciembre_Cierre!M79+Diciembre_Cierre!M37+Diciembre_Cierre!M82+Diciembre_Cierre!M88</f>
        <v>7.62939453125E-6</v>
      </c>
    </row>
    <row r="78" spans="1:27" x14ac:dyDescent="0.25">
      <c r="Q78" s="37">
        <f>+Q74-Diciembre_Cierre!C110</f>
        <v>-5314077600</v>
      </c>
      <c r="R78" s="37">
        <f>+R74-Diciembre_Cierre!D110</f>
        <v>-87303615</v>
      </c>
      <c r="S78" s="37">
        <f>+S74-Diciembre_Cierre!E110</f>
        <v>0</v>
      </c>
      <c r="T78" s="37">
        <f>+T74-Diciembre_Cierre!F110</f>
        <v>-5401381215.0001068</v>
      </c>
      <c r="U78" s="37">
        <f>+U74-Diciembre_Cierre!G110</f>
        <v>-4521492000.0001097</v>
      </c>
      <c r="V78" s="37">
        <f>+V74-Diciembre_Cierre!H110+Diciembre_Cierre!H88</f>
        <v>0</v>
      </c>
      <c r="W78" s="37">
        <f>+W74-Diciembre_Cierre!I110+Diciembre_Cierre!I82</f>
        <v>0</v>
      </c>
      <c r="X78" s="37">
        <f>+X74-Diciembre_Cierre!J110+Diciembre_Cierre!J88</f>
        <v>0</v>
      </c>
      <c r="Y78" s="37">
        <f>+Y74-Diciembre_Cierre!K110+Diciembre_Cierre!K88</f>
        <v>7.62939453125E-6</v>
      </c>
      <c r="Z78" s="37">
        <f>+Z74-Diciembre_Cierre!L110+Diciembre_Cierre!L88</f>
        <v>7.62939453125E-6</v>
      </c>
      <c r="AA78" s="37">
        <f>+AA74-Diciembre_Cierre!M110+Diciembre_Cierre!M88</f>
        <v>7.62939453125E-6</v>
      </c>
    </row>
    <row r="79" spans="1:27" x14ac:dyDescent="0.25">
      <c r="T79" s="37"/>
      <c r="U79" s="37"/>
    </row>
    <row r="80" spans="1:27" x14ac:dyDescent="0.25">
      <c r="P80" s="26" t="s">
        <v>270</v>
      </c>
      <c r="Q80" s="39">
        <f>+Diciembre_Cierre!C82+Diciembre_Cierre!C79+Diciembre_Cierre!C37+Diciembre_Cierre!F88</f>
        <v>5401381215</v>
      </c>
      <c r="R80" s="26">
        <f>+Diciembre_Cierre!D88</f>
        <v>61889215</v>
      </c>
      <c r="T80" s="54"/>
      <c r="U80" s="39"/>
      <c r="X80" s="26" t="s">
        <v>271</v>
      </c>
    </row>
    <row r="81" spans="1:27" x14ac:dyDescent="0.25">
      <c r="Q81" s="54">
        <f>+Q80+S78+W78</f>
        <v>5401381215</v>
      </c>
      <c r="R81" s="39">
        <f>+R80+R78</f>
        <v>-25414400</v>
      </c>
      <c r="U81" s="54"/>
    </row>
    <row r="82" spans="1:27" x14ac:dyDescent="0.25">
      <c r="A82" s="56"/>
      <c r="B82" s="57"/>
      <c r="C82" s="58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61" t="s">
        <v>325</v>
      </c>
      <c r="Q82" s="59">
        <f>+Diciembre_Cierre!G37+Diciembre_Cierre!G79</f>
        <v>4521492000.0001097</v>
      </c>
      <c r="R82" s="59"/>
      <c r="S82" s="59"/>
      <c r="T82" s="59"/>
      <c r="U82" s="59"/>
      <c r="V82" s="59"/>
      <c r="W82" s="59"/>
      <c r="X82" s="59"/>
      <c r="Y82" s="59"/>
      <c r="Z82" s="59"/>
      <c r="AA82" s="59"/>
    </row>
    <row r="83" spans="1:27" x14ac:dyDescent="0.25">
      <c r="A83" s="56"/>
      <c r="B83" s="57"/>
      <c r="C83" s="58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7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</row>
    <row r="87" spans="1:27" ht="101.25" x14ac:dyDescent="0.25">
      <c r="A87" s="75" t="s">
        <v>158</v>
      </c>
      <c r="B87" s="76" t="s">
        <v>157</v>
      </c>
      <c r="C87" s="77" t="s">
        <v>122</v>
      </c>
      <c r="D87" s="75" t="s">
        <v>156</v>
      </c>
      <c r="E87" s="75" t="s">
        <v>155</v>
      </c>
      <c r="F87" s="75" t="s">
        <v>154</v>
      </c>
      <c r="G87" s="75" t="s">
        <v>162</v>
      </c>
      <c r="H87" s="75" t="s">
        <v>152</v>
      </c>
      <c r="I87" s="75" t="s">
        <v>160</v>
      </c>
      <c r="J87" s="75" t="s">
        <v>150</v>
      </c>
      <c r="K87" s="75"/>
      <c r="L87" s="75"/>
      <c r="M87" s="75" t="s">
        <v>149</v>
      </c>
      <c r="N87" s="75" t="s">
        <v>148</v>
      </c>
      <c r="O87" s="75" t="s">
        <v>147</v>
      </c>
      <c r="P87" s="76" t="s">
        <v>213</v>
      </c>
      <c r="Q87" s="78">
        <v>12939917086</v>
      </c>
      <c r="R87" s="78">
        <v>4118107168</v>
      </c>
      <c r="S87" s="78">
        <v>4118400000</v>
      </c>
      <c r="T87" s="78">
        <v>12939624254</v>
      </c>
      <c r="U87" s="78">
        <v>0</v>
      </c>
      <c r="V87" s="78">
        <v>10813359907.709999</v>
      </c>
      <c r="W87" s="78">
        <v>2126264346.29</v>
      </c>
      <c r="X87" s="78">
        <v>10813359907.709999</v>
      </c>
      <c r="Y87" s="78">
        <v>10304460782.049999</v>
      </c>
      <c r="Z87" s="78">
        <v>10304460782.049999</v>
      </c>
      <c r="AA87" s="78">
        <v>10304460782.049999</v>
      </c>
    </row>
    <row r="88" spans="1:27" x14ac:dyDescent="0.25">
      <c r="A88" s="60"/>
      <c r="B88" s="61"/>
      <c r="C88" s="62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1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</row>
    <row r="89" spans="1:27" ht="90" x14ac:dyDescent="0.25">
      <c r="A89" s="75" t="s">
        <v>158</v>
      </c>
      <c r="B89" s="76" t="s">
        <v>157</v>
      </c>
      <c r="C89" s="77" t="s">
        <v>141</v>
      </c>
      <c r="D89" s="75" t="s">
        <v>156</v>
      </c>
      <c r="E89" s="75" t="s">
        <v>155</v>
      </c>
      <c r="F89" s="75" t="s">
        <v>154</v>
      </c>
      <c r="G89" s="75" t="s">
        <v>153</v>
      </c>
      <c r="H89" s="75" t="s">
        <v>152</v>
      </c>
      <c r="I89" s="75" t="s">
        <v>159</v>
      </c>
      <c r="J89" s="75" t="s">
        <v>150</v>
      </c>
      <c r="K89" s="75"/>
      <c r="L89" s="75"/>
      <c r="M89" s="75" t="s">
        <v>149</v>
      </c>
      <c r="N89" s="75" t="s">
        <v>148</v>
      </c>
      <c r="O89" s="75" t="s">
        <v>147</v>
      </c>
      <c r="P89" s="76" t="s">
        <v>216</v>
      </c>
      <c r="Q89" s="78">
        <v>842567289</v>
      </c>
      <c r="R89" s="78">
        <v>7000000</v>
      </c>
      <c r="S89" s="78">
        <v>7000000</v>
      </c>
      <c r="T89" s="78">
        <v>842567289</v>
      </c>
      <c r="U89" s="78">
        <v>0</v>
      </c>
      <c r="V89" s="78">
        <v>840164773.16999996</v>
      </c>
      <c r="W89" s="78">
        <v>2402515.83</v>
      </c>
      <c r="X89" s="78">
        <v>840164773.16999996</v>
      </c>
      <c r="Y89" s="78">
        <v>840164773.16999996</v>
      </c>
      <c r="Z89" s="78">
        <v>840164773.16999996</v>
      </c>
      <c r="AA89" s="78">
        <v>840164773.16999996</v>
      </c>
    </row>
    <row r="90" spans="1:27" x14ac:dyDescent="0.25">
      <c r="A90" s="60"/>
      <c r="B90" s="61"/>
      <c r="C90" s="62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1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</row>
    <row r="91" spans="1:27" ht="101.25" x14ac:dyDescent="0.25">
      <c r="A91" s="60" t="s">
        <v>158</v>
      </c>
      <c r="B91" s="61" t="s">
        <v>157</v>
      </c>
      <c r="C91" s="62" t="s">
        <v>138</v>
      </c>
      <c r="D91" s="60" t="s">
        <v>156</v>
      </c>
      <c r="E91" s="60" t="s">
        <v>155</v>
      </c>
      <c r="F91" s="60" t="s">
        <v>154</v>
      </c>
      <c r="G91" s="60" t="s">
        <v>161</v>
      </c>
      <c r="H91" s="60" t="s">
        <v>152</v>
      </c>
      <c r="I91" s="60" t="s">
        <v>159</v>
      </c>
      <c r="J91" s="60" t="s">
        <v>150</v>
      </c>
      <c r="K91" s="60"/>
      <c r="L91" s="60"/>
      <c r="M91" s="60" t="s">
        <v>149</v>
      </c>
      <c r="N91" s="60" t="s">
        <v>148</v>
      </c>
      <c r="O91" s="60" t="s">
        <v>147</v>
      </c>
      <c r="P91" s="61" t="s">
        <v>214</v>
      </c>
      <c r="Q91" s="63">
        <v>524800000</v>
      </c>
      <c r="R91" s="63">
        <v>13200000</v>
      </c>
      <c r="S91" s="63">
        <v>13200000</v>
      </c>
      <c r="T91" s="63">
        <v>524800000</v>
      </c>
      <c r="U91" s="63">
        <v>0</v>
      </c>
      <c r="V91" s="63">
        <v>511097262</v>
      </c>
      <c r="W91" s="63">
        <v>13702738</v>
      </c>
      <c r="X91" s="63">
        <v>511097262</v>
      </c>
      <c r="Y91" s="63">
        <v>511097257</v>
      </c>
      <c r="Z91" s="63">
        <v>511097257</v>
      </c>
      <c r="AA91" s="63">
        <v>511097257</v>
      </c>
    </row>
    <row r="92" spans="1:27" x14ac:dyDescent="0.25">
      <c r="A92" s="60"/>
      <c r="B92" s="61"/>
      <c r="C92" s="62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1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</row>
    <row r="93" spans="1:27" x14ac:dyDescent="0.25">
      <c r="A93" s="60"/>
      <c r="B93" s="61"/>
      <c r="C93" s="62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1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J65"/>
  <sheetViews>
    <sheetView topLeftCell="A50" workbookViewId="0">
      <selection activeCell="F44" sqref="F44"/>
    </sheetView>
  </sheetViews>
  <sheetFormatPr baseColWidth="10" defaultRowHeight="15" x14ac:dyDescent="0.25"/>
  <cols>
    <col min="2" max="2" width="15.140625" customWidth="1"/>
    <col min="3" max="4" width="13.85546875" bestFit="1" customWidth="1"/>
    <col min="5" max="5" width="6.5703125" customWidth="1"/>
    <col min="6" max="6" width="14" customWidth="1"/>
    <col min="7" max="7" width="7" customWidth="1"/>
    <col min="8" max="8" width="14.42578125" customWidth="1"/>
    <col min="9" max="9" width="6.5703125" customWidth="1"/>
  </cols>
  <sheetData>
    <row r="3" spans="2:9" ht="15.75" thickBot="1" x14ac:dyDescent="0.3">
      <c r="B3" s="40" t="s">
        <v>272</v>
      </c>
    </row>
    <row r="4" spans="2:9" x14ac:dyDescent="0.25">
      <c r="B4" s="93" t="s">
        <v>273</v>
      </c>
      <c r="C4" s="93" t="s">
        <v>274</v>
      </c>
      <c r="D4" s="93" t="s">
        <v>275</v>
      </c>
      <c r="E4" s="41" t="s">
        <v>276</v>
      </c>
      <c r="F4" s="93" t="s">
        <v>277</v>
      </c>
      <c r="G4" s="41" t="s">
        <v>276</v>
      </c>
      <c r="H4" s="93" t="s">
        <v>278</v>
      </c>
      <c r="I4" s="91" t="s">
        <v>279</v>
      </c>
    </row>
    <row r="5" spans="2:9" ht="23.25" thickBot="1" x14ac:dyDescent="0.3">
      <c r="B5" s="94"/>
      <c r="C5" s="94"/>
      <c r="D5" s="94"/>
      <c r="E5" s="42" t="s">
        <v>280</v>
      </c>
      <c r="F5" s="94"/>
      <c r="G5" s="42" t="s">
        <v>281</v>
      </c>
      <c r="H5" s="94"/>
      <c r="I5" s="92"/>
    </row>
    <row r="6" spans="2:9" ht="15.75" thickBot="1" x14ac:dyDescent="0.3">
      <c r="B6" s="43" t="s">
        <v>282</v>
      </c>
      <c r="C6" s="47" t="e">
        <f>+#REF!</f>
        <v>#REF!</v>
      </c>
      <c r="D6" s="47" t="e">
        <f>+#REF!</f>
        <v>#REF!</v>
      </c>
      <c r="E6" s="44" t="e">
        <f>+D6/$C6</f>
        <v>#REF!</v>
      </c>
      <c r="F6" s="47" t="e">
        <f>+#REF!</f>
        <v>#REF!</v>
      </c>
      <c r="G6" s="44" t="e">
        <f>+F6/$C6</f>
        <v>#REF!</v>
      </c>
      <c r="H6" s="47" t="e">
        <f>+#REF!</f>
        <v>#REF!</v>
      </c>
      <c r="I6" s="44" t="e">
        <f>+H6/$C6</f>
        <v>#REF!</v>
      </c>
    </row>
    <row r="7" spans="2:9" ht="15.75" thickBot="1" x14ac:dyDescent="0.3">
      <c r="B7" s="43" t="s">
        <v>283</v>
      </c>
      <c r="C7" s="47" t="e">
        <f>+#REF!</f>
        <v>#REF!</v>
      </c>
      <c r="D7" s="47" t="e">
        <f>+#REF!</f>
        <v>#REF!</v>
      </c>
      <c r="E7" s="44" t="e">
        <f t="shared" ref="E7:E12" si="0">+D7/$C7</f>
        <v>#REF!</v>
      </c>
      <c r="F7" s="47" t="e">
        <f>+#REF!</f>
        <v>#REF!</v>
      </c>
      <c r="G7" s="44" t="e">
        <f t="shared" ref="G7:G12" si="1">+F7/$C7</f>
        <v>#REF!</v>
      </c>
      <c r="H7" s="47" t="e">
        <f>+#REF!</f>
        <v>#REF!</v>
      </c>
      <c r="I7" s="44" t="e">
        <f t="shared" ref="I7:I12" si="2">+H7/$C7</f>
        <v>#REF!</v>
      </c>
    </row>
    <row r="8" spans="2:9" ht="15.75" thickBot="1" x14ac:dyDescent="0.3">
      <c r="B8" s="43" t="s">
        <v>284</v>
      </c>
      <c r="C8" s="47" t="e">
        <f>+#REF!</f>
        <v>#REF!</v>
      </c>
      <c r="D8" s="47" t="e">
        <f>+#REF!</f>
        <v>#REF!</v>
      </c>
      <c r="E8" s="44" t="e">
        <f t="shared" si="0"/>
        <v>#REF!</v>
      </c>
      <c r="F8" s="47" t="e">
        <f>+#REF!</f>
        <v>#REF!</v>
      </c>
      <c r="G8" s="44" t="e">
        <f t="shared" si="1"/>
        <v>#REF!</v>
      </c>
      <c r="H8" s="47" t="e">
        <f>+#REF!</f>
        <v>#REF!</v>
      </c>
      <c r="I8" s="44" t="e">
        <f t="shared" si="2"/>
        <v>#REF!</v>
      </c>
    </row>
    <row r="9" spans="2:9" ht="15.75" thickBot="1" x14ac:dyDescent="0.3">
      <c r="B9" s="43" t="s">
        <v>285</v>
      </c>
      <c r="C9" s="47" t="e">
        <f>+#REF!</f>
        <v>#REF!</v>
      </c>
      <c r="D9" s="47" t="e">
        <f>+#REF!</f>
        <v>#REF!</v>
      </c>
      <c r="E9" s="44" t="e">
        <f t="shared" si="0"/>
        <v>#REF!</v>
      </c>
      <c r="F9" s="47" t="e">
        <f>+#REF!</f>
        <v>#REF!</v>
      </c>
      <c r="G9" s="44" t="e">
        <f t="shared" si="1"/>
        <v>#REF!</v>
      </c>
      <c r="H9" s="47" t="e">
        <f>+#REF!</f>
        <v>#REF!</v>
      </c>
      <c r="I9" s="44" t="e">
        <f t="shared" si="2"/>
        <v>#REF!</v>
      </c>
    </row>
    <row r="10" spans="2:9" ht="15.75" thickBot="1" x14ac:dyDescent="0.3">
      <c r="B10" s="45" t="s">
        <v>286</v>
      </c>
      <c r="C10" s="48" t="e">
        <f>SUM(C6:C9)</f>
        <v>#REF!</v>
      </c>
      <c r="D10" s="48" t="e">
        <f>SUM(D6:D9)</f>
        <v>#REF!</v>
      </c>
      <c r="E10" s="46" t="e">
        <f t="shared" si="0"/>
        <v>#REF!</v>
      </c>
      <c r="F10" s="48" t="e">
        <f>SUM(F6:F9)</f>
        <v>#REF!</v>
      </c>
      <c r="G10" s="46" t="e">
        <f t="shared" si="1"/>
        <v>#REF!</v>
      </c>
      <c r="H10" s="48" t="e">
        <f>SUM(H6:H9)</f>
        <v>#REF!</v>
      </c>
      <c r="I10" s="46" t="e">
        <f t="shared" si="2"/>
        <v>#REF!</v>
      </c>
    </row>
    <row r="11" spans="2:9" ht="15.75" thickBot="1" x14ac:dyDescent="0.3">
      <c r="B11" s="43" t="s">
        <v>287</v>
      </c>
      <c r="C11" s="47" t="e">
        <f>+#REF!</f>
        <v>#REF!</v>
      </c>
      <c r="D11" s="47" t="e">
        <f>+#REF!</f>
        <v>#REF!</v>
      </c>
      <c r="E11" s="44" t="e">
        <f t="shared" si="0"/>
        <v>#REF!</v>
      </c>
      <c r="F11" s="47" t="e">
        <f>+#REF!</f>
        <v>#REF!</v>
      </c>
      <c r="G11" s="44" t="e">
        <f t="shared" si="1"/>
        <v>#REF!</v>
      </c>
      <c r="H11" s="47" t="e">
        <f>+#REF!</f>
        <v>#REF!</v>
      </c>
      <c r="I11" s="44" t="e">
        <f t="shared" si="2"/>
        <v>#REF!</v>
      </c>
    </row>
    <row r="12" spans="2:9" ht="15.75" thickBot="1" x14ac:dyDescent="0.3">
      <c r="B12" s="45" t="s">
        <v>288</v>
      </c>
      <c r="C12" s="48" t="e">
        <f>+C10+C11</f>
        <v>#REF!</v>
      </c>
      <c r="D12" s="48" t="e">
        <f>+D10+D11</f>
        <v>#REF!</v>
      </c>
      <c r="E12" s="46" t="e">
        <f t="shared" si="0"/>
        <v>#REF!</v>
      </c>
      <c r="F12" s="48" t="e">
        <f>+F10+F11</f>
        <v>#REF!</v>
      </c>
      <c r="G12" s="46" t="e">
        <f t="shared" si="1"/>
        <v>#REF!</v>
      </c>
      <c r="H12" s="48" t="e">
        <f>+H10+H11</f>
        <v>#REF!</v>
      </c>
      <c r="I12" s="46" t="e">
        <f t="shared" si="2"/>
        <v>#REF!</v>
      </c>
    </row>
    <row r="16" spans="2:9" ht="15.75" thickBot="1" x14ac:dyDescent="0.3">
      <c r="B16" s="40" t="s">
        <v>291</v>
      </c>
    </row>
    <row r="17" spans="2:10" x14ac:dyDescent="0.25">
      <c r="B17" s="93" t="s">
        <v>273</v>
      </c>
      <c r="C17" s="93" t="s">
        <v>274</v>
      </c>
      <c r="D17" s="93" t="s">
        <v>275</v>
      </c>
      <c r="E17" s="41" t="s">
        <v>276</v>
      </c>
      <c r="F17" s="93" t="s">
        <v>277</v>
      </c>
      <c r="G17" s="41" t="s">
        <v>276</v>
      </c>
      <c r="H17" s="93" t="s">
        <v>278</v>
      </c>
      <c r="I17" s="91" t="s">
        <v>279</v>
      </c>
    </row>
    <row r="18" spans="2:10" ht="23.25" thickBot="1" x14ac:dyDescent="0.3">
      <c r="B18" s="94"/>
      <c r="C18" s="94"/>
      <c r="D18" s="94"/>
      <c r="E18" s="42" t="s">
        <v>280</v>
      </c>
      <c r="F18" s="94"/>
      <c r="G18" s="42" t="s">
        <v>281</v>
      </c>
      <c r="H18" s="94"/>
      <c r="I18" s="92"/>
    </row>
    <row r="19" spans="2:10" ht="15.75" thickBot="1" x14ac:dyDescent="0.3">
      <c r="B19" s="43" t="s">
        <v>282</v>
      </c>
      <c r="C19" s="47" t="e">
        <f>+#REF!</f>
        <v>#REF!</v>
      </c>
      <c r="D19" s="47" t="e">
        <f>+#REF!</f>
        <v>#REF!</v>
      </c>
      <c r="E19" s="44" t="e">
        <f>+D19/$C19</f>
        <v>#REF!</v>
      </c>
      <c r="F19" s="47" t="e">
        <f>+#REF!</f>
        <v>#REF!</v>
      </c>
      <c r="G19" s="44" t="e">
        <f>+F19/$C19</f>
        <v>#REF!</v>
      </c>
      <c r="H19" s="47" t="e">
        <f>+#REF!</f>
        <v>#REF!</v>
      </c>
      <c r="I19" s="44" t="e">
        <f>+H19/$C19</f>
        <v>#REF!</v>
      </c>
    </row>
    <row r="20" spans="2:10" ht="15.75" thickBot="1" x14ac:dyDescent="0.3">
      <c r="B20" s="43" t="s">
        <v>283</v>
      </c>
      <c r="C20" s="47" t="e">
        <f>+#REF!</f>
        <v>#REF!</v>
      </c>
      <c r="D20" s="47" t="e">
        <f>+#REF!</f>
        <v>#REF!</v>
      </c>
      <c r="E20" s="44" t="e">
        <f t="shared" ref="E20:E25" si="3">+D20/$C20</f>
        <v>#REF!</v>
      </c>
      <c r="F20" s="47" t="e">
        <f>+#REF!</f>
        <v>#REF!</v>
      </c>
      <c r="G20" s="44" t="e">
        <f t="shared" ref="G20:G25" si="4">+F20/$C20</f>
        <v>#REF!</v>
      </c>
      <c r="H20" s="47" t="e">
        <f>+#REF!</f>
        <v>#REF!</v>
      </c>
      <c r="I20" s="44" t="e">
        <f t="shared" ref="I20:I25" si="5">+H20/$C20</f>
        <v>#REF!</v>
      </c>
    </row>
    <row r="21" spans="2:10" ht="15.75" thickBot="1" x14ac:dyDescent="0.3">
      <c r="B21" s="43" t="s">
        <v>284</v>
      </c>
      <c r="C21" s="47" t="e">
        <f>+#REF!</f>
        <v>#REF!</v>
      </c>
      <c r="D21" s="47" t="e">
        <f>+#REF!</f>
        <v>#REF!</v>
      </c>
      <c r="E21" s="44" t="e">
        <f t="shared" si="3"/>
        <v>#REF!</v>
      </c>
      <c r="F21" s="47" t="e">
        <f>+#REF!</f>
        <v>#REF!</v>
      </c>
      <c r="G21" s="44" t="e">
        <f t="shared" si="4"/>
        <v>#REF!</v>
      </c>
      <c r="H21" s="47" t="e">
        <f>+#REF!</f>
        <v>#REF!</v>
      </c>
      <c r="I21" s="44" t="e">
        <f t="shared" si="5"/>
        <v>#REF!</v>
      </c>
    </row>
    <row r="22" spans="2:10" ht="15.75" thickBot="1" x14ac:dyDescent="0.3">
      <c r="B22" s="43" t="s">
        <v>285</v>
      </c>
      <c r="C22" s="47" t="e">
        <f>+#REF!</f>
        <v>#REF!</v>
      </c>
      <c r="D22" s="47" t="e">
        <f>+#REF!</f>
        <v>#REF!</v>
      </c>
      <c r="E22" s="44" t="e">
        <f t="shared" si="3"/>
        <v>#REF!</v>
      </c>
      <c r="F22" s="47" t="e">
        <f>+#REF!</f>
        <v>#REF!</v>
      </c>
      <c r="G22" s="44" t="e">
        <f t="shared" si="4"/>
        <v>#REF!</v>
      </c>
      <c r="H22" s="47" t="e">
        <f>+#REF!</f>
        <v>#REF!</v>
      </c>
      <c r="I22" s="44" t="e">
        <f t="shared" si="5"/>
        <v>#REF!</v>
      </c>
    </row>
    <row r="23" spans="2:10" ht="15.75" thickBot="1" x14ac:dyDescent="0.3">
      <c r="B23" s="45" t="s">
        <v>286</v>
      </c>
      <c r="C23" s="48" t="e">
        <f>SUM(C19:C22)</f>
        <v>#REF!</v>
      </c>
      <c r="D23" s="48" t="e">
        <f>SUM(D19:D22)</f>
        <v>#REF!</v>
      </c>
      <c r="E23" s="46" t="e">
        <f t="shared" si="3"/>
        <v>#REF!</v>
      </c>
      <c r="F23" s="48" t="e">
        <f>SUM(F19:F22)</f>
        <v>#REF!</v>
      </c>
      <c r="G23" s="46" t="e">
        <f t="shared" si="4"/>
        <v>#REF!</v>
      </c>
      <c r="H23" s="48" t="e">
        <f>SUM(H19:H22)</f>
        <v>#REF!</v>
      </c>
      <c r="I23" s="46" t="e">
        <f t="shared" si="5"/>
        <v>#REF!</v>
      </c>
      <c r="J23" t="e">
        <f>+C23/$C$25</f>
        <v>#REF!</v>
      </c>
    </row>
    <row r="24" spans="2:10" ht="15.75" thickBot="1" x14ac:dyDescent="0.3">
      <c r="B24" s="43" t="s">
        <v>287</v>
      </c>
      <c r="C24" s="47" t="e">
        <f>+#REF!</f>
        <v>#REF!</v>
      </c>
      <c r="D24" s="47" t="e">
        <f>+#REF!</f>
        <v>#REF!</v>
      </c>
      <c r="E24" s="44" t="e">
        <f t="shared" si="3"/>
        <v>#REF!</v>
      </c>
      <c r="F24" s="47" t="e">
        <f>+#REF!</f>
        <v>#REF!</v>
      </c>
      <c r="G24" s="44" t="e">
        <f t="shared" si="4"/>
        <v>#REF!</v>
      </c>
      <c r="H24" s="47" t="e">
        <f>+#REF!</f>
        <v>#REF!</v>
      </c>
      <c r="I24" s="44" t="e">
        <f t="shared" si="5"/>
        <v>#REF!</v>
      </c>
      <c r="J24" t="e">
        <f>+C24/$C$25</f>
        <v>#REF!</v>
      </c>
    </row>
    <row r="25" spans="2:10" ht="15.75" thickBot="1" x14ac:dyDescent="0.3">
      <c r="B25" s="45" t="s">
        <v>288</v>
      </c>
      <c r="C25" s="48" t="e">
        <f>+C23+C24</f>
        <v>#REF!</v>
      </c>
      <c r="D25" s="48" t="e">
        <f>+D23+D24</f>
        <v>#REF!</v>
      </c>
      <c r="E25" s="46" t="e">
        <f t="shared" si="3"/>
        <v>#REF!</v>
      </c>
      <c r="F25" s="48" t="e">
        <f>+F23+F24</f>
        <v>#REF!</v>
      </c>
      <c r="G25" s="46" t="e">
        <f t="shared" si="4"/>
        <v>#REF!</v>
      </c>
      <c r="H25" s="48" t="e">
        <f>+H23+H24</f>
        <v>#REF!</v>
      </c>
      <c r="I25" s="46" t="e">
        <f t="shared" si="5"/>
        <v>#REF!</v>
      </c>
    </row>
    <row r="29" spans="2:10" ht="15.75" thickBot="1" x14ac:dyDescent="0.3">
      <c r="B29" s="40" t="s">
        <v>292</v>
      </c>
      <c r="I29" s="49" t="s">
        <v>293</v>
      </c>
    </row>
    <row r="30" spans="2:10" x14ac:dyDescent="0.25">
      <c r="B30" s="93" t="s">
        <v>273</v>
      </c>
      <c r="C30" s="93" t="s">
        <v>274</v>
      </c>
      <c r="D30" s="93" t="s">
        <v>275</v>
      </c>
      <c r="E30" s="41" t="s">
        <v>276</v>
      </c>
      <c r="F30" s="93" t="s">
        <v>277</v>
      </c>
      <c r="G30" s="41" t="s">
        <v>276</v>
      </c>
      <c r="H30" s="93" t="s">
        <v>278</v>
      </c>
      <c r="I30" s="91" t="s">
        <v>279</v>
      </c>
    </row>
    <row r="31" spans="2:10" ht="23.25" thickBot="1" x14ac:dyDescent="0.3">
      <c r="B31" s="94"/>
      <c r="C31" s="94"/>
      <c r="D31" s="94"/>
      <c r="E31" s="42" t="s">
        <v>280</v>
      </c>
      <c r="F31" s="94"/>
      <c r="G31" s="42" t="s">
        <v>281</v>
      </c>
      <c r="H31" s="94"/>
      <c r="I31" s="92"/>
    </row>
    <row r="32" spans="2:10" ht="15.75" thickBot="1" x14ac:dyDescent="0.3">
      <c r="B32" s="43" t="s">
        <v>282</v>
      </c>
      <c r="C32" s="50" t="e">
        <f>+#REF!</f>
        <v>#REF!</v>
      </c>
      <c r="D32" s="50" t="e">
        <f>+#REF!</f>
        <v>#REF!</v>
      </c>
      <c r="E32" s="44" t="e">
        <f>+D32/$C32</f>
        <v>#REF!</v>
      </c>
      <c r="F32" s="50" t="e">
        <f>+#REF!</f>
        <v>#REF!</v>
      </c>
      <c r="G32" s="44" t="e">
        <f>+F32/$C32</f>
        <v>#REF!</v>
      </c>
      <c r="H32" s="50" t="e">
        <f>+#REF!</f>
        <v>#REF!</v>
      </c>
      <c r="I32" s="44" t="e">
        <f>+H32/$C32</f>
        <v>#REF!</v>
      </c>
    </row>
    <row r="33" spans="2:10" ht="15.75" thickBot="1" x14ac:dyDescent="0.3">
      <c r="B33" s="43" t="s">
        <v>283</v>
      </c>
      <c r="C33" s="50" t="e">
        <f>+#REF!</f>
        <v>#REF!</v>
      </c>
      <c r="D33" s="50" t="e">
        <f>+#REF!</f>
        <v>#REF!</v>
      </c>
      <c r="E33" s="44" t="e">
        <f t="shared" ref="E33:E38" si="6">+D33/$C33</f>
        <v>#REF!</v>
      </c>
      <c r="F33" s="50" t="e">
        <f>+#REF!</f>
        <v>#REF!</v>
      </c>
      <c r="G33" s="44" t="e">
        <f t="shared" ref="G33:G38" si="7">+F33/$C33</f>
        <v>#REF!</v>
      </c>
      <c r="H33" s="50" t="e">
        <f>+#REF!</f>
        <v>#REF!</v>
      </c>
      <c r="I33" s="44" t="e">
        <f t="shared" ref="I33:I38" si="8">+H33/$C33</f>
        <v>#REF!</v>
      </c>
    </row>
    <row r="34" spans="2:10" ht="15.75" thickBot="1" x14ac:dyDescent="0.3">
      <c r="B34" s="43" t="s">
        <v>284</v>
      </c>
      <c r="C34" s="50" t="e">
        <f>+#REF!</f>
        <v>#REF!</v>
      </c>
      <c r="D34" s="50" t="e">
        <f>+#REF!</f>
        <v>#REF!</v>
      </c>
      <c r="E34" s="44" t="e">
        <f t="shared" si="6"/>
        <v>#REF!</v>
      </c>
      <c r="F34" s="50" t="e">
        <f>+#REF!</f>
        <v>#REF!</v>
      </c>
      <c r="G34" s="44" t="e">
        <f t="shared" si="7"/>
        <v>#REF!</v>
      </c>
      <c r="H34" s="50" t="e">
        <f>+#REF!</f>
        <v>#REF!</v>
      </c>
      <c r="I34" s="44" t="e">
        <f t="shared" si="8"/>
        <v>#REF!</v>
      </c>
    </row>
    <row r="35" spans="2:10" ht="15.75" thickBot="1" x14ac:dyDescent="0.3">
      <c r="B35" s="43" t="s">
        <v>285</v>
      </c>
      <c r="C35" s="50" t="e">
        <f>+#REF!</f>
        <v>#REF!</v>
      </c>
      <c r="D35" s="50" t="e">
        <f>+#REF!</f>
        <v>#REF!</v>
      </c>
      <c r="E35" s="44" t="e">
        <f t="shared" si="6"/>
        <v>#REF!</v>
      </c>
      <c r="F35" s="50" t="e">
        <f>+#REF!</f>
        <v>#REF!</v>
      </c>
      <c r="G35" s="44" t="e">
        <f t="shared" si="7"/>
        <v>#REF!</v>
      </c>
      <c r="H35" s="50" t="e">
        <f>+#REF!</f>
        <v>#REF!</v>
      </c>
      <c r="I35" s="44" t="e">
        <f t="shared" si="8"/>
        <v>#REF!</v>
      </c>
    </row>
    <row r="36" spans="2:10" ht="15.75" thickBot="1" x14ac:dyDescent="0.3">
      <c r="B36" s="45" t="s">
        <v>286</v>
      </c>
      <c r="C36" s="51" t="e">
        <f>SUM(C32:C35)</f>
        <v>#REF!</v>
      </c>
      <c r="D36" s="51" t="e">
        <f>SUM(D32:D35)</f>
        <v>#REF!</v>
      </c>
      <c r="E36" s="46" t="e">
        <f t="shared" si="6"/>
        <v>#REF!</v>
      </c>
      <c r="F36" s="51" t="e">
        <f>SUM(F32:F35)</f>
        <v>#REF!</v>
      </c>
      <c r="G36" s="46" t="e">
        <f t="shared" si="7"/>
        <v>#REF!</v>
      </c>
      <c r="H36" s="51" t="e">
        <f>SUM(H32:H35)</f>
        <v>#REF!</v>
      </c>
      <c r="I36" s="46" t="e">
        <f t="shared" si="8"/>
        <v>#REF!</v>
      </c>
      <c r="J36" t="e">
        <f>+C36/$C$25</f>
        <v>#REF!</v>
      </c>
    </row>
    <row r="37" spans="2:10" ht="15.75" thickBot="1" x14ac:dyDescent="0.3">
      <c r="B37" s="43" t="s">
        <v>287</v>
      </c>
      <c r="C37" s="50" t="e">
        <f>+#REF!</f>
        <v>#REF!</v>
      </c>
      <c r="D37" s="50" t="e">
        <f>+#REF!</f>
        <v>#REF!</v>
      </c>
      <c r="E37" s="44" t="e">
        <f t="shared" si="6"/>
        <v>#REF!</v>
      </c>
      <c r="F37" s="50" t="e">
        <f>+#REF!</f>
        <v>#REF!</v>
      </c>
      <c r="G37" s="44" t="e">
        <f t="shared" si="7"/>
        <v>#REF!</v>
      </c>
      <c r="H37" s="50" t="e">
        <f>+#REF!</f>
        <v>#REF!</v>
      </c>
      <c r="I37" s="44" t="e">
        <f t="shared" si="8"/>
        <v>#REF!</v>
      </c>
      <c r="J37" t="e">
        <f>+C37/$C$25</f>
        <v>#REF!</v>
      </c>
    </row>
    <row r="38" spans="2:10" ht="15.75" thickBot="1" x14ac:dyDescent="0.3">
      <c r="B38" s="45" t="s">
        <v>288</v>
      </c>
      <c r="C38" s="51" t="e">
        <f>+C36+C37</f>
        <v>#REF!</v>
      </c>
      <c r="D38" s="51" t="e">
        <f>+D36+D37</f>
        <v>#REF!</v>
      </c>
      <c r="E38" s="46" t="e">
        <f t="shared" si="6"/>
        <v>#REF!</v>
      </c>
      <c r="F38" s="51" t="e">
        <f>+F36+F37</f>
        <v>#REF!</v>
      </c>
      <c r="G38" s="46" t="e">
        <f t="shared" si="7"/>
        <v>#REF!</v>
      </c>
      <c r="H38" s="51" t="e">
        <f>+H36+H37</f>
        <v>#REF!</v>
      </c>
      <c r="I38" s="46" t="e">
        <f t="shared" si="8"/>
        <v>#REF!</v>
      </c>
    </row>
    <row r="41" spans="2:10" ht="15.75" thickBot="1" x14ac:dyDescent="0.3">
      <c r="B41" s="40" t="s">
        <v>294</v>
      </c>
      <c r="I41" s="49" t="s">
        <v>293</v>
      </c>
    </row>
    <row r="42" spans="2:10" x14ac:dyDescent="0.25">
      <c r="B42" s="93" t="s">
        <v>273</v>
      </c>
      <c r="C42" s="93" t="s">
        <v>274</v>
      </c>
      <c r="D42" s="93" t="s">
        <v>275</v>
      </c>
      <c r="E42" s="41" t="s">
        <v>276</v>
      </c>
      <c r="F42" s="93" t="s">
        <v>277</v>
      </c>
      <c r="G42" s="41" t="s">
        <v>276</v>
      </c>
      <c r="H42" s="93" t="s">
        <v>278</v>
      </c>
      <c r="I42" s="91" t="s">
        <v>279</v>
      </c>
    </row>
    <row r="43" spans="2:10" ht="23.25" thickBot="1" x14ac:dyDescent="0.3">
      <c r="B43" s="94"/>
      <c r="C43" s="94"/>
      <c r="D43" s="94"/>
      <c r="E43" s="42" t="s">
        <v>280</v>
      </c>
      <c r="F43" s="94"/>
      <c r="G43" s="42" t="s">
        <v>281</v>
      </c>
      <c r="H43" s="94"/>
      <c r="I43" s="92"/>
    </row>
    <row r="44" spans="2:10" ht="15.75" thickBot="1" x14ac:dyDescent="0.3">
      <c r="B44" s="43" t="s">
        <v>282</v>
      </c>
      <c r="C44" s="52" t="e">
        <f>+#REF!</f>
        <v>#REF!</v>
      </c>
      <c r="D44" s="52" t="e">
        <f>+#REF!</f>
        <v>#REF!</v>
      </c>
      <c r="E44" s="44" t="e">
        <f>+D44/$C44</f>
        <v>#REF!</v>
      </c>
      <c r="F44" s="52" t="e">
        <f>+#REF!</f>
        <v>#REF!</v>
      </c>
      <c r="G44" s="44" t="e">
        <f>+F44/$C44</f>
        <v>#REF!</v>
      </c>
      <c r="H44" s="52" t="e">
        <f>+#REF!</f>
        <v>#REF!</v>
      </c>
      <c r="I44" s="44" t="e">
        <f>+H44/$C44</f>
        <v>#REF!</v>
      </c>
    </row>
    <row r="45" spans="2:10" ht="15.75" thickBot="1" x14ac:dyDescent="0.3">
      <c r="B45" s="43" t="s">
        <v>283</v>
      </c>
      <c r="C45" s="52" t="e">
        <f>+#REF!</f>
        <v>#REF!</v>
      </c>
      <c r="D45" s="52" t="e">
        <f>+#REF!</f>
        <v>#REF!</v>
      </c>
      <c r="E45" s="44" t="e">
        <f t="shared" ref="E45:E50" si="9">+D45/$C45</f>
        <v>#REF!</v>
      </c>
      <c r="F45" s="52" t="e">
        <f>+#REF!</f>
        <v>#REF!</v>
      </c>
      <c r="G45" s="44" t="e">
        <f t="shared" ref="G45:G50" si="10">+F45/$C45</f>
        <v>#REF!</v>
      </c>
      <c r="H45" s="52" t="e">
        <f>+#REF!</f>
        <v>#REF!</v>
      </c>
      <c r="I45" s="44" t="e">
        <f t="shared" ref="I45:I50" si="11">+H45/$C45</f>
        <v>#REF!</v>
      </c>
    </row>
    <row r="46" spans="2:10" ht="15.75" thickBot="1" x14ac:dyDescent="0.3">
      <c r="B46" s="43" t="s">
        <v>284</v>
      </c>
      <c r="C46" s="52" t="e">
        <f>+#REF!</f>
        <v>#REF!</v>
      </c>
      <c r="D46" s="52" t="e">
        <f>+#REF!</f>
        <v>#REF!</v>
      </c>
      <c r="E46" s="44" t="e">
        <f t="shared" si="9"/>
        <v>#REF!</v>
      </c>
      <c r="F46" s="52" t="e">
        <f>+#REF!</f>
        <v>#REF!</v>
      </c>
      <c r="G46" s="44" t="e">
        <f t="shared" si="10"/>
        <v>#REF!</v>
      </c>
      <c r="H46" s="52" t="e">
        <f>+#REF!</f>
        <v>#REF!</v>
      </c>
      <c r="I46" s="44" t="e">
        <f t="shared" si="11"/>
        <v>#REF!</v>
      </c>
    </row>
    <row r="47" spans="2:10" ht="15.75" thickBot="1" x14ac:dyDescent="0.3">
      <c r="B47" s="43" t="s">
        <v>285</v>
      </c>
      <c r="C47" s="52" t="e">
        <f>+#REF!</f>
        <v>#REF!</v>
      </c>
      <c r="D47" s="52" t="e">
        <f>+#REF!</f>
        <v>#REF!</v>
      </c>
      <c r="E47" s="44" t="e">
        <f t="shared" si="9"/>
        <v>#REF!</v>
      </c>
      <c r="F47" s="52" t="e">
        <f>+#REF!</f>
        <v>#REF!</v>
      </c>
      <c r="G47" s="44" t="e">
        <f t="shared" si="10"/>
        <v>#REF!</v>
      </c>
      <c r="H47" s="52" t="e">
        <f>+#REF!</f>
        <v>#REF!</v>
      </c>
      <c r="I47" s="44" t="e">
        <f t="shared" si="11"/>
        <v>#REF!</v>
      </c>
    </row>
    <row r="48" spans="2:10" ht="15.75" thickBot="1" x14ac:dyDescent="0.3">
      <c r="B48" s="45" t="s">
        <v>286</v>
      </c>
      <c r="C48" s="53" t="e">
        <f>SUM(C44:C47)</f>
        <v>#REF!</v>
      </c>
      <c r="D48" s="53" t="e">
        <f>SUM(D44:D47)</f>
        <v>#REF!</v>
      </c>
      <c r="E48" s="46" t="e">
        <f t="shared" si="9"/>
        <v>#REF!</v>
      </c>
      <c r="F48" s="53" t="e">
        <f>SUM(F44:F47)</f>
        <v>#REF!</v>
      </c>
      <c r="G48" s="46" t="e">
        <f t="shared" si="10"/>
        <v>#REF!</v>
      </c>
      <c r="H48" s="53" t="e">
        <f>SUM(H44:H47)</f>
        <v>#REF!</v>
      </c>
      <c r="I48" s="46" t="e">
        <f t="shared" si="11"/>
        <v>#REF!</v>
      </c>
    </row>
    <row r="49" spans="2:10" ht="15.75" thickBot="1" x14ac:dyDescent="0.3">
      <c r="B49" s="43" t="s">
        <v>287</v>
      </c>
      <c r="C49" s="52" t="e">
        <f>+#REF!</f>
        <v>#REF!</v>
      </c>
      <c r="D49" s="52" t="e">
        <f>+#REF!</f>
        <v>#REF!</v>
      </c>
      <c r="E49" s="44" t="e">
        <f t="shared" si="9"/>
        <v>#REF!</v>
      </c>
      <c r="F49" s="52" t="e">
        <f>+#REF!</f>
        <v>#REF!</v>
      </c>
      <c r="G49" s="44" t="e">
        <f t="shared" si="10"/>
        <v>#REF!</v>
      </c>
      <c r="H49" s="52" t="e">
        <f>+#REF!</f>
        <v>#REF!</v>
      </c>
      <c r="I49" s="44" t="e">
        <f t="shared" si="11"/>
        <v>#REF!</v>
      </c>
    </row>
    <row r="50" spans="2:10" ht="15.75" thickBot="1" x14ac:dyDescent="0.3">
      <c r="B50" s="45" t="s">
        <v>288</v>
      </c>
      <c r="C50" s="53" t="e">
        <f>+C48+C49</f>
        <v>#REF!</v>
      </c>
      <c r="D50" s="53" t="e">
        <f>+D48+D49</f>
        <v>#REF!</v>
      </c>
      <c r="E50" s="46" t="e">
        <f t="shared" si="9"/>
        <v>#REF!</v>
      </c>
      <c r="F50" s="53" t="e">
        <f>+F48+F49</f>
        <v>#REF!</v>
      </c>
      <c r="G50" s="46" t="e">
        <f t="shared" si="10"/>
        <v>#REF!</v>
      </c>
      <c r="H50" s="53" t="e">
        <f>+H48+H49</f>
        <v>#REF!</v>
      </c>
      <c r="I50" s="46" t="e">
        <f t="shared" si="11"/>
        <v>#REF!</v>
      </c>
    </row>
    <row r="54" spans="2:10" ht="15.75" thickBot="1" x14ac:dyDescent="0.3">
      <c r="B54" s="40" t="s">
        <v>295</v>
      </c>
      <c r="I54" s="49" t="s">
        <v>293</v>
      </c>
    </row>
    <row r="55" spans="2:10" x14ac:dyDescent="0.25">
      <c r="B55" s="93" t="s">
        <v>273</v>
      </c>
      <c r="C55" s="93" t="s">
        <v>274</v>
      </c>
      <c r="D55" s="93" t="s">
        <v>275</v>
      </c>
      <c r="E55" s="41" t="s">
        <v>276</v>
      </c>
      <c r="F55" s="93" t="s">
        <v>277</v>
      </c>
      <c r="G55" s="41" t="s">
        <v>276</v>
      </c>
      <c r="H55" s="93" t="s">
        <v>278</v>
      </c>
      <c r="I55" s="91" t="s">
        <v>279</v>
      </c>
      <c r="J55" t="s">
        <v>296</v>
      </c>
    </row>
    <row r="56" spans="2:10" ht="23.25" thickBot="1" x14ac:dyDescent="0.3">
      <c r="B56" s="94"/>
      <c r="C56" s="94"/>
      <c r="D56" s="94"/>
      <c r="E56" s="42" t="s">
        <v>280</v>
      </c>
      <c r="F56" s="94"/>
      <c r="G56" s="42" t="s">
        <v>281</v>
      </c>
      <c r="H56" s="94"/>
      <c r="I56" s="92"/>
    </row>
    <row r="57" spans="2:10" ht="15.75" thickBot="1" x14ac:dyDescent="0.3">
      <c r="B57" s="43" t="s">
        <v>282</v>
      </c>
      <c r="C57" s="52" t="e">
        <f>+C44</f>
        <v>#REF!</v>
      </c>
      <c r="D57" s="52" t="e">
        <f>+#REF!</f>
        <v>#REF!</v>
      </c>
      <c r="E57" s="44" t="e">
        <f>+D57/$C57</f>
        <v>#REF!</v>
      </c>
      <c r="F57" s="52" t="e">
        <f>+#REF!</f>
        <v>#REF!</v>
      </c>
      <c r="G57" s="44" t="e">
        <f>+F57/$C57</f>
        <v>#REF!</v>
      </c>
      <c r="H57" s="52" t="e">
        <f>+#REF!</f>
        <v>#REF!</v>
      </c>
      <c r="I57" s="44" t="e">
        <f>+H57/$C57</f>
        <v>#REF!</v>
      </c>
    </row>
    <row r="58" spans="2:10" ht="15.75" thickBot="1" x14ac:dyDescent="0.3">
      <c r="B58" s="43" t="s">
        <v>283</v>
      </c>
      <c r="C58" s="52" t="e">
        <f>+#REF!</f>
        <v>#REF!</v>
      </c>
      <c r="D58" s="52" t="e">
        <f>+#REF!</f>
        <v>#REF!</v>
      </c>
      <c r="E58" s="44" t="e">
        <f t="shared" ref="E58:E63" si="12">+D58/$C58</f>
        <v>#REF!</v>
      </c>
      <c r="F58" s="52" t="e">
        <f>+#REF!</f>
        <v>#REF!</v>
      </c>
      <c r="G58" s="44" t="e">
        <f t="shared" ref="G58:G63" si="13">+F58/$C58</f>
        <v>#REF!</v>
      </c>
      <c r="H58" s="52" t="e">
        <f>+#REF!</f>
        <v>#REF!</v>
      </c>
      <c r="I58" s="44" t="e">
        <f t="shared" ref="I58:I63" si="14">+H58/$C58</f>
        <v>#REF!</v>
      </c>
    </row>
    <row r="59" spans="2:10" ht="15.75" thickBot="1" x14ac:dyDescent="0.3">
      <c r="B59" s="43" t="s">
        <v>284</v>
      </c>
      <c r="C59" s="52" t="e">
        <f>+#REF!</f>
        <v>#REF!</v>
      </c>
      <c r="D59" s="52" t="e">
        <f>+#REF!</f>
        <v>#REF!</v>
      </c>
      <c r="E59" s="44" t="e">
        <f t="shared" si="12"/>
        <v>#REF!</v>
      </c>
      <c r="F59" s="52" t="e">
        <f>+#REF!</f>
        <v>#REF!</v>
      </c>
      <c r="G59" s="44" t="e">
        <f t="shared" si="13"/>
        <v>#REF!</v>
      </c>
      <c r="H59" s="52" t="e">
        <f>+#REF!</f>
        <v>#REF!</v>
      </c>
      <c r="I59" s="44" t="e">
        <f t="shared" si="14"/>
        <v>#REF!</v>
      </c>
    </row>
    <row r="60" spans="2:10" ht="15.75" thickBot="1" x14ac:dyDescent="0.3">
      <c r="B60" s="43" t="s">
        <v>285</v>
      </c>
      <c r="C60" s="52" t="e">
        <f>+#REF!</f>
        <v>#REF!</v>
      </c>
      <c r="D60" s="52" t="e">
        <f>+#REF!</f>
        <v>#REF!</v>
      </c>
      <c r="E60" s="44" t="e">
        <f t="shared" si="12"/>
        <v>#REF!</v>
      </c>
      <c r="F60" s="52" t="e">
        <f>+#REF!</f>
        <v>#REF!</v>
      </c>
      <c r="G60" s="44" t="e">
        <f t="shared" si="13"/>
        <v>#REF!</v>
      </c>
      <c r="H60" s="52" t="e">
        <f>+#REF!</f>
        <v>#REF!</v>
      </c>
      <c r="I60" s="44" t="e">
        <f t="shared" si="14"/>
        <v>#REF!</v>
      </c>
    </row>
    <row r="61" spans="2:10" ht="15.75" thickBot="1" x14ac:dyDescent="0.3">
      <c r="B61" s="45" t="s">
        <v>286</v>
      </c>
      <c r="C61" s="53" t="e">
        <f>SUM(C57:C60)</f>
        <v>#REF!</v>
      </c>
      <c r="D61" s="53" t="e">
        <f>SUM(D57:D60)</f>
        <v>#REF!</v>
      </c>
      <c r="E61" s="46" t="e">
        <f t="shared" si="12"/>
        <v>#REF!</v>
      </c>
      <c r="F61" s="53" t="e">
        <f>SUM(F57:F60)</f>
        <v>#REF!</v>
      </c>
      <c r="G61" s="46" t="e">
        <f t="shared" si="13"/>
        <v>#REF!</v>
      </c>
      <c r="H61" s="53" t="e">
        <f>SUM(H57:H60)</f>
        <v>#REF!</v>
      </c>
      <c r="I61" s="46" t="e">
        <f t="shared" si="14"/>
        <v>#REF!</v>
      </c>
    </row>
    <row r="62" spans="2:10" ht="15.75" thickBot="1" x14ac:dyDescent="0.3">
      <c r="B62" s="43" t="s">
        <v>287</v>
      </c>
      <c r="C62" s="52" t="e">
        <f>+#REF!</f>
        <v>#REF!</v>
      </c>
      <c r="D62" s="52" t="e">
        <f>+#REF!</f>
        <v>#REF!</v>
      </c>
      <c r="E62" s="44" t="e">
        <f t="shared" si="12"/>
        <v>#REF!</v>
      </c>
      <c r="F62" s="52" t="e">
        <f>+#REF!</f>
        <v>#REF!</v>
      </c>
      <c r="G62" s="44" t="e">
        <f t="shared" si="13"/>
        <v>#REF!</v>
      </c>
      <c r="H62" s="52" t="e">
        <f>+#REF!</f>
        <v>#REF!</v>
      </c>
      <c r="I62" s="44" t="e">
        <f t="shared" si="14"/>
        <v>#REF!</v>
      </c>
    </row>
    <row r="63" spans="2:10" ht="15.75" thickBot="1" x14ac:dyDescent="0.3">
      <c r="B63" s="45" t="s">
        <v>288</v>
      </c>
      <c r="C63" s="53" t="e">
        <f>+C61+C62</f>
        <v>#REF!</v>
      </c>
      <c r="D63" s="53" t="e">
        <f>+D61+D62</f>
        <v>#REF!</v>
      </c>
      <c r="E63" s="46" t="e">
        <f t="shared" si="12"/>
        <v>#REF!</v>
      </c>
      <c r="F63" s="53" t="e">
        <f>+F61+F62</f>
        <v>#REF!</v>
      </c>
      <c r="G63" s="46" t="e">
        <f t="shared" si="13"/>
        <v>#REF!</v>
      </c>
      <c r="H63" s="53" t="e">
        <f>+H61+H62</f>
        <v>#REF!</v>
      </c>
      <c r="I63" s="46" t="e">
        <f t="shared" si="14"/>
        <v>#REF!</v>
      </c>
    </row>
    <row r="65" spans="3:3" x14ac:dyDescent="0.25">
      <c r="C65" s="55"/>
    </row>
  </sheetData>
  <mergeCells count="30">
    <mergeCell ref="I4:I5"/>
    <mergeCell ref="B4:B5"/>
    <mergeCell ref="C4:C5"/>
    <mergeCell ref="D4:D5"/>
    <mergeCell ref="F4:F5"/>
    <mergeCell ref="H4:H5"/>
    <mergeCell ref="I17:I18"/>
    <mergeCell ref="B17:B18"/>
    <mergeCell ref="C17:C18"/>
    <mergeCell ref="D17:D18"/>
    <mergeCell ref="F17:F18"/>
    <mergeCell ref="H17:H18"/>
    <mergeCell ref="I30:I31"/>
    <mergeCell ref="B42:B43"/>
    <mergeCell ref="C42:C43"/>
    <mergeCell ref="D42:D43"/>
    <mergeCell ref="F42:F43"/>
    <mergeCell ref="H42:H43"/>
    <mergeCell ref="I42:I43"/>
    <mergeCell ref="B30:B31"/>
    <mergeCell ref="C30:C31"/>
    <mergeCell ref="D30:D31"/>
    <mergeCell ref="F30:F31"/>
    <mergeCell ref="H30:H31"/>
    <mergeCell ref="I55:I56"/>
    <mergeCell ref="B55:B56"/>
    <mergeCell ref="C55:C56"/>
    <mergeCell ref="D55:D56"/>
    <mergeCell ref="F55:F56"/>
    <mergeCell ref="H55:H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14C23-2043-4FEA-AECD-95E48A70B985}">
  <dimension ref="A1:V110"/>
  <sheetViews>
    <sheetView showGridLines="0" workbookViewId="0">
      <pane xSplit="1" ySplit="4" topLeftCell="C19" activePane="bottomRight" state="frozen"/>
      <selection activeCell="C68" sqref="C68:O71"/>
      <selection pane="topRight" activeCell="C68" sqref="C68:O71"/>
      <selection pane="bottomLeft" activeCell="C68" sqref="C68:O71"/>
      <selection pane="bottomRight" activeCell="P9" sqref="P9:P12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22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22" ht="15" customHeight="1" x14ac:dyDescent="0.25">
      <c r="A3" s="87" t="s">
        <v>298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36">
        <v>44261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90" t="s">
        <v>19</v>
      </c>
      <c r="B5" s="90"/>
      <c r="C5" s="6">
        <f t="shared" ref="C5:M5" si="0">+C6+C39+C77+C82</f>
        <v>31737438000</v>
      </c>
      <c r="D5" s="6">
        <f t="shared" si="0"/>
        <v>813602120</v>
      </c>
      <c r="E5" s="6">
        <f t="shared" si="0"/>
        <v>813602120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21386856887.52</v>
      </c>
      <c r="I5" s="6">
        <f t="shared" si="0"/>
        <v>5829089112.4800005</v>
      </c>
      <c r="J5" s="6">
        <f t="shared" si="0"/>
        <v>6599694173.6000004</v>
      </c>
      <c r="K5" s="6">
        <f t="shared" si="0"/>
        <v>4311364943.3100004</v>
      </c>
      <c r="L5" s="6">
        <f t="shared" si="0"/>
        <v>4311364943.3100004</v>
      </c>
      <c r="M5" s="6">
        <f t="shared" si="0"/>
        <v>4311364943.3100004</v>
      </c>
      <c r="N5" s="8">
        <f>+IF(F5=0,0,J5/F5)</f>
        <v>0.20794665825262829</v>
      </c>
      <c r="O5" s="9">
        <f>+IF(F5=0,0,K5/F5)</f>
        <v>0.1358447693008486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90" t="s">
        <v>20</v>
      </c>
      <c r="B6" s="90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738422000.00010002</v>
      </c>
      <c r="H6" s="6">
        <f t="shared" ref="H6:M6" si="1">+H7+H37+H38</f>
        <v>15981648000</v>
      </c>
      <c r="I6" s="6">
        <f>I37+I38</f>
        <v>0</v>
      </c>
      <c r="J6" s="6">
        <f t="shared" si="1"/>
        <v>2142063696</v>
      </c>
      <c r="K6" s="6">
        <f t="shared" si="1"/>
        <v>2141667432</v>
      </c>
      <c r="L6" s="6">
        <f t="shared" si="1"/>
        <v>2141667432</v>
      </c>
      <c r="M6" s="6">
        <f t="shared" si="1"/>
        <v>2141667432</v>
      </c>
      <c r="N6" s="8">
        <f t="shared" ref="N6:N92" si="2">+IF(F6=0,0,J6/F6)</f>
        <v>0.12811332105666945</v>
      </c>
      <c r="O6" s="9">
        <f t="shared" ref="O6:O92" si="3">+IF(F6=0,0,K6/F6)</f>
        <v>0.12808962115589154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738422000.00010002</v>
      </c>
      <c r="H7" s="17">
        <f>+H8+H21+H31</f>
        <v>15981648000</v>
      </c>
      <c r="I7" s="18">
        <f>+F7-G7-H7</f>
        <v>0</v>
      </c>
      <c r="J7" s="17">
        <f>+J8+J21+J31</f>
        <v>2142063696</v>
      </c>
      <c r="K7" s="17">
        <f>+K8+K21+K31</f>
        <v>2141667432</v>
      </c>
      <c r="L7" s="17">
        <f>+L8+L21+L31</f>
        <v>2141667432</v>
      </c>
      <c r="M7" s="17">
        <f>+M8+M21+M31</f>
        <v>2141667432</v>
      </c>
      <c r="N7" s="19">
        <f t="shared" si="2"/>
        <v>0.12811332105666945</v>
      </c>
      <c r="O7" s="19">
        <f t="shared" si="3"/>
        <v>0.12808962115589154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4">+C8+D8-E8</f>
        <v>10320372000</v>
      </c>
      <c r="G8" s="17">
        <f>+G9</f>
        <v>0</v>
      </c>
      <c r="H8" s="17">
        <f>+H9</f>
        <v>10320372000</v>
      </c>
      <c r="I8" s="18">
        <f t="shared" ref="I8" si="5">+F8-G8-H8</f>
        <v>0</v>
      </c>
      <c r="J8" s="17">
        <f>+J9</f>
        <v>1462633203</v>
      </c>
      <c r="K8" s="17">
        <f>+K9</f>
        <v>1462633203</v>
      </c>
      <c r="L8" s="17">
        <f>+L9</f>
        <v>1462633203</v>
      </c>
      <c r="M8" s="17">
        <f>+M9</f>
        <v>1462633203</v>
      </c>
      <c r="N8" s="19">
        <f t="shared" si="2"/>
        <v>0.14172291492981068</v>
      </c>
      <c r="O8" s="19">
        <f t="shared" si="3"/>
        <v>0.14172291492981068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6">SUM(D10:D20)</f>
        <v>0</v>
      </c>
      <c r="E9" s="17">
        <f t="shared" si="6"/>
        <v>0</v>
      </c>
      <c r="F9" s="17">
        <f t="shared" si="6"/>
        <v>10320372000</v>
      </c>
      <c r="G9" s="17">
        <f t="shared" si="6"/>
        <v>0</v>
      </c>
      <c r="H9" s="17">
        <f t="shared" si="6"/>
        <v>10320372000</v>
      </c>
      <c r="I9" s="17">
        <f t="shared" si="6"/>
        <v>0</v>
      </c>
      <c r="J9" s="17">
        <f t="shared" si="6"/>
        <v>1462633203</v>
      </c>
      <c r="K9" s="17">
        <f t="shared" si="6"/>
        <v>1462633203</v>
      </c>
      <c r="L9" s="17">
        <f t="shared" si="6"/>
        <v>1462633203</v>
      </c>
      <c r="M9" s="17">
        <f t="shared" si="6"/>
        <v>1462633203</v>
      </c>
      <c r="N9" s="19">
        <f t="shared" si="2"/>
        <v>0.14172291492981068</v>
      </c>
      <c r="O9" s="19">
        <f t="shared" si="3"/>
        <v>0.14172291492981068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1275603117</v>
      </c>
      <c r="K10" s="12">
        <v>1275603117</v>
      </c>
      <c r="L10" s="12">
        <v>1275603117</v>
      </c>
      <c r="M10" s="12">
        <v>1275603117</v>
      </c>
      <c r="N10" s="14">
        <f t="shared" si="2"/>
        <v>0.16146114600679562</v>
      </c>
      <c r="O10" s="14">
        <f t="shared" si="3"/>
        <v>0.16146114600679562</v>
      </c>
      <c r="P10" s="34"/>
      <c r="Q10" s="34" t="b">
        <f>+A10=datos31dic!C5</f>
        <v>1</v>
      </c>
      <c r="R10" s="34"/>
    </row>
    <row r="11" spans="1:22" hidden="1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2"/>
        <v>0</v>
      </c>
      <c r="O11" s="14">
        <f t="shared" si="3"/>
        <v>0</v>
      </c>
      <c r="P11" s="34"/>
      <c r="Q11" s="34" t="b">
        <f>+A11=datos31dic!C6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89093347</v>
      </c>
      <c r="K12" s="12">
        <v>89093347</v>
      </c>
      <c r="L12" s="12">
        <v>89093347</v>
      </c>
      <c r="M12" s="12">
        <v>89093347</v>
      </c>
      <c r="N12" s="14">
        <f t="shared" si="2"/>
        <v>0.17818669400000001</v>
      </c>
      <c r="O12" s="14">
        <f t="shared" si="3"/>
        <v>0.17818669400000001</v>
      </c>
      <c r="P12" s="34"/>
      <c r="Q12" s="34" t="b">
        <f>+A12=datos31dic!C6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2218691</v>
      </c>
      <c r="K13" s="12">
        <v>2218691</v>
      </c>
      <c r="L13" s="12">
        <v>2218691</v>
      </c>
      <c r="M13" s="12">
        <v>2218691</v>
      </c>
      <c r="N13" s="14">
        <f t="shared" si="2"/>
        <v>0.11093455000000001</v>
      </c>
      <c r="O13" s="14">
        <f t="shared" si="3"/>
        <v>0.11093455000000001</v>
      </c>
      <c r="P13" s="34"/>
      <c r="Q13" s="34" t="b">
        <f>+A13=datos31dic!C7</f>
        <v>1</v>
      </c>
      <c r="R13" s="34"/>
    </row>
    <row r="14" spans="1:22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2"/>
        <v>0</v>
      </c>
      <c r="O14" s="14">
        <f t="shared" si="3"/>
        <v>0</v>
      </c>
      <c r="P14" s="34"/>
      <c r="Q14" s="34" t="b">
        <f>+A14=datos31dic!C8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4">
        <f t="shared" si="2"/>
        <v>0</v>
      </c>
      <c r="O15" s="14">
        <f t="shared" si="3"/>
        <v>0</v>
      </c>
      <c r="P15" s="34"/>
      <c r="Q15" s="34" t="b">
        <f>+A15=datos31dic!C8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77174048</v>
      </c>
      <c r="K16" s="12">
        <v>77174048</v>
      </c>
      <c r="L16" s="12">
        <v>77174048</v>
      </c>
      <c r="M16" s="12">
        <v>77174048</v>
      </c>
      <c r="N16" s="14">
        <f t="shared" si="2"/>
        <v>0.25724682666666665</v>
      </c>
      <c r="O16" s="14">
        <f t="shared" si="3"/>
        <v>0.25724682666666665</v>
      </c>
      <c r="P16" s="34"/>
      <c r="Q16" s="34" t="b">
        <f>+A16=datos31dic!C9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2782999</v>
      </c>
      <c r="K17" s="12">
        <v>2782999</v>
      </c>
      <c r="L17" s="12">
        <v>2782999</v>
      </c>
      <c r="M17" s="12">
        <v>2782999</v>
      </c>
      <c r="N17" s="14">
        <f t="shared" si="2"/>
        <v>6.9574974999999997E-2</v>
      </c>
      <c r="O17" s="14">
        <f t="shared" si="3"/>
        <v>6.9574974999999997E-2</v>
      </c>
      <c r="P17" s="34"/>
      <c r="Q17" s="34" t="b">
        <f>+A17=datos31dic!C10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4">
        <f t="shared" si="2"/>
        <v>0</v>
      </c>
      <c r="O18" s="14">
        <f t="shared" si="3"/>
        <v>0</v>
      </c>
      <c r="P18" s="34"/>
      <c r="Q18" s="34" t="b">
        <f>+A18=datos31dic!C11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13793062</v>
      </c>
      <c r="K19" s="12">
        <v>13793062</v>
      </c>
      <c r="L19" s="12">
        <v>13793062</v>
      </c>
      <c r="M19" s="12">
        <v>13793062</v>
      </c>
      <c r="N19" s="14">
        <f t="shared" si="2"/>
        <v>3.4482655000000001E-2</v>
      </c>
      <c r="O19" s="14">
        <f t="shared" si="3"/>
        <v>3.4482655000000001E-2</v>
      </c>
      <c r="P19" s="34"/>
      <c r="Q19" s="34" t="b">
        <f>+A19=datos31dic!C12</f>
        <v>1</v>
      </c>
      <c r="R19" s="34"/>
    </row>
    <row r="20" spans="1:18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1967939</v>
      </c>
      <c r="K20" s="12">
        <v>1967939</v>
      </c>
      <c r="L20" s="12">
        <v>1967939</v>
      </c>
      <c r="M20" s="12">
        <v>1967939</v>
      </c>
      <c r="N20" s="14">
        <f t="shared" si="2"/>
        <v>0.19679389999999999</v>
      </c>
      <c r="O20" s="14">
        <f t="shared" si="3"/>
        <v>0.19679389999999999</v>
      </c>
      <c r="P20" s="34"/>
      <c r="Q20" s="34" t="b">
        <f>+A20=datos31dic!C13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7">SUM(D22:D30)</f>
        <v>0</v>
      </c>
      <c r="E21" s="17">
        <f t="shared" si="7"/>
        <v>0</v>
      </c>
      <c r="F21" s="18">
        <f t="shared" si="4"/>
        <v>3819679000</v>
      </c>
      <c r="G21" s="17">
        <f t="shared" ref="G21:H21" si="8">SUM(G22:G30)</f>
        <v>0</v>
      </c>
      <c r="H21" s="17">
        <f t="shared" si="8"/>
        <v>3819679000</v>
      </c>
      <c r="I21" s="18">
        <f>+F21-G21-H21</f>
        <v>0</v>
      </c>
      <c r="J21" s="17">
        <f t="shared" ref="J21" si="9">SUM(J22:J30)</f>
        <v>614877451</v>
      </c>
      <c r="K21" s="17">
        <f t="shared" ref="K21:M21" si="10">SUM(K22:K30)</f>
        <v>614877451</v>
      </c>
      <c r="L21" s="17">
        <f t="shared" si="10"/>
        <v>614877451</v>
      </c>
      <c r="M21" s="17">
        <f t="shared" si="10"/>
        <v>614877451</v>
      </c>
      <c r="N21" s="19">
        <f t="shared" si="2"/>
        <v>0.16097621056638528</v>
      </c>
      <c r="O21" s="19">
        <f t="shared" si="3"/>
        <v>0.16097621056638528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195408522</v>
      </c>
      <c r="K22" s="12">
        <v>195408522</v>
      </c>
      <c r="L22" s="12">
        <v>195408522</v>
      </c>
      <c r="M22" s="12">
        <v>195408522</v>
      </c>
      <c r="N22" s="14">
        <f t="shared" si="2"/>
        <v>0.17292789557522123</v>
      </c>
      <c r="O22" s="14">
        <f t="shared" si="3"/>
        <v>0.17292789557522123</v>
      </c>
      <c r="P22" s="34"/>
      <c r="Q22" s="34" t="b">
        <f>+A22=datos31dic!C14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138418222</v>
      </c>
      <c r="K23" s="12">
        <v>138418222</v>
      </c>
      <c r="L23" s="12">
        <v>138418222</v>
      </c>
      <c r="M23" s="12">
        <v>138418222</v>
      </c>
      <c r="N23" s="14">
        <f t="shared" si="2"/>
        <v>0.1730227775</v>
      </c>
      <c r="O23" s="14">
        <f t="shared" si="3"/>
        <v>0.1730227775</v>
      </c>
      <c r="P23" s="34"/>
      <c r="Q23" s="34" t="b">
        <f>+A23=datos31dic!C15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141106707</v>
      </c>
      <c r="K24" s="12">
        <v>141106707</v>
      </c>
      <c r="L24" s="12">
        <v>141106707</v>
      </c>
      <c r="M24" s="12">
        <v>141106707</v>
      </c>
      <c r="N24" s="14">
        <f t="shared" si="2"/>
        <v>0.15343038929887493</v>
      </c>
      <c r="O24" s="14">
        <f t="shared" si="3"/>
        <v>0.15343038929887493</v>
      </c>
      <c r="P24" s="34"/>
      <c r="Q24" s="34" t="b">
        <f>+A24=datos31dic!C16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58569700</v>
      </c>
      <c r="K25" s="12">
        <v>58569700</v>
      </c>
      <c r="L25" s="12">
        <v>58569700</v>
      </c>
      <c r="M25" s="12">
        <v>58569700</v>
      </c>
      <c r="N25" s="14">
        <f t="shared" si="2"/>
        <v>0.14642425000000001</v>
      </c>
      <c r="O25" s="14">
        <f t="shared" si="3"/>
        <v>0.14642425000000001</v>
      </c>
      <c r="P25" s="34"/>
      <c r="Q25" s="34" t="b">
        <f>+A25=datos31dic!C17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8118400</v>
      </c>
      <c r="K26" s="12">
        <v>8118400</v>
      </c>
      <c r="L26" s="12">
        <v>8118400</v>
      </c>
      <c r="M26" s="12">
        <v>8118400</v>
      </c>
      <c r="N26" s="14">
        <f t="shared" si="2"/>
        <v>0.13530666666666666</v>
      </c>
      <c r="O26" s="14">
        <f t="shared" si="3"/>
        <v>0.13530666666666666</v>
      </c>
      <c r="P26" s="34"/>
      <c r="Q26" s="34" t="b">
        <f>+A26=datos31dic!C18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43931000</v>
      </c>
      <c r="K27" s="12">
        <v>43931000</v>
      </c>
      <c r="L27" s="12">
        <v>43931000</v>
      </c>
      <c r="M27" s="12">
        <v>43931000</v>
      </c>
      <c r="N27" s="14">
        <f t="shared" si="2"/>
        <v>0.14643666666666666</v>
      </c>
      <c r="O27" s="14">
        <f t="shared" si="3"/>
        <v>0.14643666666666666</v>
      </c>
      <c r="P27" s="34"/>
      <c r="Q27" s="34" t="b">
        <f>+A27=datos31dic!C19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7335500</v>
      </c>
      <c r="K28" s="12">
        <v>7335500</v>
      </c>
      <c r="L28" s="12">
        <v>7335500</v>
      </c>
      <c r="M28" s="12">
        <v>7335500</v>
      </c>
      <c r="N28" s="14">
        <f t="shared" si="2"/>
        <v>0.13337272727272728</v>
      </c>
      <c r="O28" s="14">
        <f t="shared" si="3"/>
        <v>0.13337272727272728</v>
      </c>
      <c r="P28" s="34"/>
      <c r="Q28" s="34" t="b">
        <f>+A28=datos31dic!C20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7335500</v>
      </c>
      <c r="K29" s="12">
        <v>7335500</v>
      </c>
      <c r="L29" s="12">
        <v>7335500</v>
      </c>
      <c r="M29" s="12">
        <v>7335500</v>
      </c>
      <c r="N29" s="14">
        <f t="shared" si="2"/>
        <v>0.13337272727272728</v>
      </c>
      <c r="O29" s="14">
        <f t="shared" si="3"/>
        <v>0.13337272727272728</v>
      </c>
      <c r="P29" s="34"/>
      <c r="Q29" s="34" t="b">
        <f>+A29=datos31dic!C21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14653900</v>
      </c>
      <c r="K30" s="12">
        <v>14653900</v>
      </c>
      <c r="L30" s="12">
        <v>14653900</v>
      </c>
      <c r="M30" s="12">
        <v>14653900</v>
      </c>
      <c r="N30" s="14">
        <f t="shared" si="2"/>
        <v>0.146539</v>
      </c>
      <c r="O30" s="14">
        <f t="shared" si="3"/>
        <v>0.146539</v>
      </c>
      <c r="P30" s="34"/>
      <c r="Q30" s="34" t="b">
        <f>+A30=datos31dic!C22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1">SUM(D32:D36)</f>
        <v>0</v>
      </c>
      <c r="E31" s="17">
        <f t="shared" si="11"/>
        <v>0</v>
      </c>
      <c r="F31" s="18">
        <f t="shared" si="4"/>
        <v>1841597000</v>
      </c>
      <c r="G31" s="17">
        <f t="shared" ref="G31:H31" si="12">SUM(G32:G36)</f>
        <v>0</v>
      </c>
      <c r="H31" s="17">
        <f t="shared" si="12"/>
        <v>1841597000</v>
      </c>
      <c r="I31" s="18">
        <f>+F31-G31-H31</f>
        <v>0</v>
      </c>
      <c r="J31" s="17">
        <f t="shared" ref="J31" si="13">SUM(J32:J36)</f>
        <v>64553042</v>
      </c>
      <c r="K31" s="17">
        <f t="shared" ref="K31:M31" si="14">SUM(K32:K36)</f>
        <v>64156778</v>
      </c>
      <c r="L31" s="17">
        <f t="shared" si="14"/>
        <v>64156778</v>
      </c>
      <c r="M31" s="17">
        <f t="shared" si="14"/>
        <v>64156778</v>
      </c>
      <c r="N31" s="19">
        <f t="shared" si="2"/>
        <v>3.5052751497748967E-2</v>
      </c>
      <c r="O31" s="19">
        <f t="shared" si="3"/>
        <v>3.4837577385280274E-2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21122837</v>
      </c>
      <c r="K32" s="12">
        <v>21122837</v>
      </c>
      <c r="L32" s="12">
        <v>21122837</v>
      </c>
      <c r="M32" s="12">
        <v>21122837</v>
      </c>
      <c r="N32" s="14">
        <f t="shared" si="2"/>
        <v>2.2432990971721446E-2</v>
      </c>
      <c r="O32" s="14">
        <f t="shared" si="3"/>
        <v>2.2432990971721446E-2</v>
      </c>
      <c r="P32" s="34"/>
      <c r="Q32" s="34" t="b">
        <f>+A32=datos31dic!C23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4">
        <f t="shared" si="2"/>
        <v>0</v>
      </c>
      <c r="O33" s="14">
        <f t="shared" si="3"/>
        <v>0</v>
      </c>
      <c r="P33" s="34"/>
      <c r="Q33" s="34" t="b">
        <f>+A33=datos31dic!C24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1677883</v>
      </c>
      <c r="K34" s="12">
        <v>1677883</v>
      </c>
      <c r="L34" s="12">
        <v>1677883</v>
      </c>
      <c r="M34" s="12">
        <v>1677883</v>
      </c>
      <c r="N34" s="14">
        <f t="shared" si="2"/>
        <v>1.6778830000000002E-2</v>
      </c>
      <c r="O34" s="14">
        <f t="shared" si="3"/>
        <v>1.6778830000000002E-2</v>
      </c>
      <c r="P34" s="34"/>
      <c r="Q34" s="34" t="b">
        <f>+A34=datos31dic!C25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25425860</v>
      </c>
      <c r="K35" s="12">
        <v>25425860</v>
      </c>
      <c r="L35" s="12">
        <v>25425860</v>
      </c>
      <c r="M35" s="12">
        <v>25425860</v>
      </c>
      <c r="N35" s="14">
        <f t="shared" si="2"/>
        <v>0.10170344000000001</v>
      </c>
      <c r="O35" s="14">
        <f t="shared" si="3"/>
        <v>0.10170344000000001</v>
      </c>
      <c r="P35" s="34"/>
      <c r="Q35" s="34" t="b">
        <f>+A35=datos31dic!C26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16326462</v>
      </c>
      <c r="K36" s="12">
        <v>15930198</v>
      </c>
      <c r="L36" s="12">
        <v>15930198</v>
      </c>
      <c r="M36" s="12">
        <v>15930198</v>
      </c>
      <c r="N36" s="14">
        <f t="shared" si="2"/>
        <v>0.10884307999999999</v>
      </c>
      <c r="O36" s="14">
        <f t="shared" si="3"/>
        <v>0.10620132</v>
      </c>
      <c r="P36" s="34"/>
      <c r="Q36" s="34" t="b">
        <f>+A36=datos31dic!C27</f>
        <v>1</v>
      </c>
      <c r="R36" s="34"/>
    </row>
    <row r="37" spans="1:22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f>+F37</f>
        <v>738422000.00010002</v>
      </c>
      <c r="H37" s="12">
        <v>0</v>
      </c>
      <c r="I37" s="13">
        <f>+F37-G37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2"/>
        <v>0</v>
      </c>
      <c r="O37" s="14">
        <f t="shared" si="3"/>
        <v>0</v>
      </c>
      <c r="P37" s="34"/>
      <c r="Q37" s="34" t="b">
        <f>+A37=datos31dic!C28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2"/>
        <v>0</v>
      </c>
      <c r="O38" s="14">
        <f t="shared" si="3"/>
        <v>0</v>
      </c>
      <c r="P38" s="34"/>
      <c r="Q38" s="34"/>
      <c r="R38" s="34"/>
    </row>
    <row r="39" spans="1:22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5">+D40+D44</f>
        <v>813602120</v>
      </c>
      <c r="E39" s="7">
        <f t="shared" si="15"/>
        <v>813602120</v>
      </c>
      <c r="F39" s="7">
        <f t="shared" si="15"/>
        <v>10288298000</v>
      </c>
      <c r="G39" s="7">
        <f t="shared" si="15"/>
        <v>0</v>
      </c>
      <c r="H39" s="7">
        <f t="shared" si="15"/>
        <v>5297208887.5199995</v>
      </c>
      <c r="I39" s="7">
        <f t="shared" si="15"/>
        <v>4991089112.4800005</v>
      </c>
      <c r="J39" s="7">
        <f t="shared" si="15"/>
        <v>4441257823.6000004</v>
      </c>
      <c r="K39" s="7">
        <f t="shared" si="15"/>
        <v>2153324857.3100004</v>
      </c>
      <c r="L39" s="7">
        <f t="shared" si="15"/>
        <v>2153324857.3100004</v>
      </c>
      <c r="M39" s="7">
        <f t="shared" si="15"/>
        <v>2153324857.3100004</v>
      </c>
      <c r="N39" s="8">
        <f t="shared" si="2"/>
        <v>0.43168051932399321</v>
      </c>
      <c r="O39" s="9">
        <f t="shared" si="3"/>
        <v>0.20929845318535684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6">+D41</f>
        <v>0</v>
      </c>
      <c r="E40" s="17">
        <f t="shared" si="16"/>
        <v>0</v>
      </c>
      <c r="F40" s="18">
        <f t="shared" ref="F40:F54" si="17">+C40+D40-E40</f>
        <v>136931000</v>
      </c>
      <c r="G40" s="17">
        <f t="shared" ref="G40:H40" si="18">+G41</f>
        <v>0</v>
      </c>
      <c r="H40" s="17">
        <f t="shared" si="18"/>
        <v>5890340</v>
      </c>
      <c r="I40" s="18">
        <f t="shared" ref="I40:I54" si="19">+F40-G40-H40</f>
        <v>131040660</v>
      </c>
      <c r="J40" s="17">
        <f t="shared" ref="J40:M40" si="20">+J41</f>
        <v>0</v>
      </c>
      <c r="K40" s="17">
        <f t="shared" si="20"/>
        <v>0</v>
      </c>
      <c r="L40" s="17">
        <f t="shared" si="20"/>
        <v>0</v>
      </c>
      <c r="M40" s="17">
        <f t="shared" si="20"/>
        <v>0</v>
      </c>
      <c r="N40" s="19">
        <f t="shared" si="2"/>
        <v>0</v>
      </c>
      <c r="O40" s="19">
        <f t="shared" si="3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1">SUM(D42:D43)</f>
        <v>0</v>
      </c>
      <c r="E41" s="17">
        <f t="shared" si="21"/>
        <v>0</v>
      </c>
      <c r="F41" s="18">
        <f t="shared" si="17"/>
        <v>136931000</v>
      </c>
      <c r="G41" s="17">
        <f t="shared" ref="G41:H41" si="22">SUM(G42:G43)</f>
        <v>0</v>
      </c>
      <c r="H41" s="17">
        <f t="shared" si="22"/>
        <v>5890340</v>
      </c>
      <c r="I41" s="18">
        <f t="shared" si="19"/>
        <v>131040660</v>
      </c>
      <c r="J41" s="17">
        <f t="shared" ref="J41:M41" si="23">SUM(J42:J43)</f>
        <v>0</v>
      </c>
      <c r="K41" s="17">
        <f t="shared" si="23"/>
        <v>0</v>
      </c>
      <c r="L41" s="17">
        <f t="shared" si="23"/>
        <v>0</v>
      </c>
      <c r="M41" s="17">
        <f t="shared" si="23"/>
        <v>0</v>
      </c>
      <c r="N41" s="19">
        <f t="shared" si="2"/>
        <v>0</v>
      </c>
      <c r="O41" s="19">
        <f t="shared" si="3"/>
        <v>0</v>
      </c>
      <c r="P41" s="34"/>
      <c r="Q41" s="34"/>
      <c r="R41" s="34"/>
    </row>
    <row r="42" spans="1:22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2"/>
        <v>0</v>
      </c>
      <c r="O42" s="14">
        <f t="shared" si="3"/>
        <v>0</v>
      </c>
      <c r="P42" s="34"/>
      <c r="Q42" s="34" t="b">
        <f>+A42=datos31dic!C28</f>
        <v>1</v>
      </c>
      <c r="R42" s="34"/>
    </row>
    <row r="43" spans="1:22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5890340</v>
      </c>
      <c r="I43" s="12">
        <v>51040660</v>
      </c>
      <c r="J43" s="12">
        <v>0</v>
      </c>
      <c r="K43" s="12">
        <v>0</v>
      </c>
      <c r="L43" s="12">
        <v>0</v>
      </c>
      <c r="M43" s="12">
        <v>0</v>
      </c>
      <c r="N43" s="14">
        <f t="shared" si="2"/>
        <v>0</v>
      </c>
      <c r="O43" s="14">
        <f t="shared" si="3"/>
        <v>0</v>
      </c>
      <c r="P43" s="34"/>
      <c r="Q43" s="34" t="b">
        <f>+A43=datos31dic!C29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4">+D45+D54</f>
        <v>813602120</v>
      </c>
      <c r="E44" s="17">
        <f t="shared" si="24"/>
        <v>813602120</v>
      </c>
      <c r="F44" s="18">
        <f t="shared" si="17"/>
        <v>10151367000</v>
      </c>
      <c r="G44" s="17">
        <f t="shared" ref="G44:H44" si="25">+G45+G54</f>
        <v>0</v>
      </c>
      <c r="H44" s="17">
        <f t="shared" si="25"/>
        <v>5291318547.5199995</v>
      </c>
      <c r="I44" s="18">
        <f t="shared" si="19"/>
        <v>4860048452.4800005</v>
      </c>
      <c r="J44" s="17">
        <f t="shared" ref="J44:M44" si="26">+J45+J54</f>
        <v>4441257823.6000004</v>
      </c>
      <c r="K44" s="17">
        <f t="shared" si="26"/>
        <v>2153324857.3100004</v>
      </c>
      <c r="L44" s="17">
        <f t="shared" si="26"/>
        <v>2153324857.3100004</v>
      </c>
      <c r="M44" s="17">
        <f t="shared" si="26"/>
        <v>2153324857.3100004</v>
      </c>
      <c r="N44" s="19">
        <f t="shared" si="2"/>
        <v>0.43750342427773525</v>
      </c>
      <c r="O44" s="19">
        <f t="shared" si="3"/>
        <v>0.2121216637434151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7">SUM(D46:D53)</f>
        <v>25414400</v>
      </c>
      <c r="E45" s="17">
        <f>SUM(E46:E53)</f>
        <v>0</v>
      </c>
      <c r="F45" s="18">
        <f>+C45+D45-E45</f>
        <v>259781400</v>
      </c>
      <c r="G45" s="17">
        <f t="shared" si="27"/>
        <v>0</v>
      </c>
      <c r="H45" s="17">
        <f t="shared" si="27"/>
        <v>71643718</v>
      </c>
      <c r="I45" s="18">
        <f t="shared" si="19"/>
        <v>188137682</v>
      </c>
      <c r="J45" s="17">
        <f t="shared" ref="J45" si="28">SUM(J46:J53)</f>
        <v>29929060</v>
      </c>
      <c r="K45" s="17">
        <f t="shared" ref="K45:M45" si="29">SUM(K46:K53)</f>
        <v>2522970</v>
      </c>
      <c r="L45" s="17">
        <f t="shared" si="29"/>
        <v>2522970</v>
      </c>
      <c r="M45" s="17">
        <f t="shared" si="29"/>
        <v>2522970</v>
      </c>
      <c r="N45" s="19">
        <f t="shared" si="2"/>
        <v>0.11520863310460257</v>
      </c>
      <c r="O45" s="19">
        <f t="shared" si="3"/>
        <v>9.7118962327556943E-3</v>
      </c>
      <c r="P45" s="34"/>
      <c r="Q45" s="34"/>
      <c r="R45" s="34"/>
    </row>
    <row r="46" spans="1:22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2"/>
        <v>0.3</v>
      </c>
      <c r="O46" s="14">
        <f t="shared" si="3"/>
        <v>0.3</v>
      </c>
      <c r="P46" s="34"/>
      <c r="Q46" s="34" t="b">
        <f>+A46=datos31dic!C30</f>
        <v>1</v>
      </c>
      <c r="R46" s="34"/>
    </row>
    <row r="47" spans="1:22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2"/>
        <v>0</v>
      </c>
      <c r="O47" s="14">
        <f t="shared" si="3"/>
        <v>0</v>
      </c>
      <c r="P47" s="34"/>
      <c r="Q47" s="34" t="b">
        <f>+A47=datos31dic!C31</f>
        <v>1</v>
      </c>
      <c r="R47" s="34"/>
    </row>
    <row r="48" spans="1:22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0</v>
      </c>
      <c r="I48" s="12">
        <v>5000000</v>
      </c>
      <c r="J48" s="12">
        <v>0</v>
      </c>
      <c r="K48" s="12">
        <v>0</v>
      </c>
      <c r="L48" s="12">
        <v>0</v>
      </c>
      <c r="M48" s="12">
        <v>0</v>
      </c>
      <c r="N48" s="14">
        <f t="shared" si="2"/>
        <v>0</v>
      </c>
      <c r="O48" s="14">
        <f t="shared" si="3"/>
        <v>0</v>
      </c>
      <c r="P48" s="34"/>
      <c r="Q48" s="34" t="b">
        <f>+A48=datos31dic!C32</f>
        <v>1</v>
      </c>
      <c r="R48" s="34"/>
    </row>
    <row r="49" spans="1:18" s="20" customFormat="1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1522970</v>
      </c>
      <c r="L49" s="12">
        <v>1522970</v>
      </c>
      <c r="M49" s="12">
        <v>1522970</v>
      </c>
      <c r="N49" s="14">
        <f t="shared" si="2"/>
        <v>0.96430199999999999</v>
      </c>
      <c r="O49" s="14">
        <f t="shared" si="3"/>
        <v>5.0765666666666667E-2</v>
      </c>
      <c r="P49" s="34"/>
      <c r="Q49" s="34" t="b">
        <f>+A49=datos31dic!C33</f>
        <v>1</v>
      </c>
      <c r="R49" s="34"/>
    </row>
    <row r="50" spans="1:18" s="20" customFormat="1" ht="22.5" x14ac:dyDescent="0.25">
      <c r="A50" s="10" t="s">
        <v>311</v>
      </c>
      <c r="B50" s="11" t="s">
        <v>312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25414400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4">
        <f t="shared" ref="N50" si="30">+IF(F50=0,0,J50/F50)</f>
        <v>0</v>
      </c>
      <c r="O50" s="14">
        <f t="shared" ref="O50" si="31">+IF(F50=0,0,K50/F50)</f>
        <v>0</v>
      </c>
      <c r="P50" s="34"/>
      <c r="Q50" s="34" t="b">
        <f>+A50=datos31dic!C35</f>
        <v>0</v>
      </c>
      <c r="R50" s="34"/>
    </row>
    <row r="51" spans="1:18" s="20" customFormat="1" ht="11.25" x14ac:dyDescent="0.25">
      <c r="A51" s="10" t="s">
        <v>232</v>
      </c>
      <c r="B51" s="11" t="s">
        <v>233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2"/>
        <v>0.14000000000000001</v>
      </c>
      <c r="O51" s="14">
        <f t="shared" si="3"/>
        <v>0.14000000000000001</v>
      </c>
      <c r="P51" s="34"/>
      <c r="Q51" s="34" t="b">
        <f>+A51=datos31dic!C35</f>
        <v>1</v>
      </c>
      <c r="R51" s="34"/>
    </row>
    <row r="52" spans="1:18" s="20" customFormat="1" ht="22.5" x14ac:dyDescent="0.25">
      <c r="A52" s="10" t="s">
        <v>234</v>
      </c>
      <c r="B52" s="11" t="s">
        <v>221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0</v>
      </c>
      <c r="I52" s="12">
        <v>55000000</v>
      </c>
      <c r="J52" s="12">
        <v>0</v>
      </c>
      <c r="K52" s="12">
        <v>0</v>
      </c>
      <c r="L52" s="12">
        <v>0</v>
      </c>
      <c r="M52" s="12">
        <v>0</v>
      </c>
      <c r="N52" s="14">
        <f t="shared" si="2"/>
        <v>0</v>
      </c>
      <c r="O52" s="14">
        <f t="shared" si="3"/>
        <v>0</v>
      </c>
      <c r="P52" s="34"/>
      <c r="Q52" s="34" t="b">
        <f>+A52=datos31dic!C36</f>
        <v>1</v>
      </c>
      <c r="R52" s="34"/>
    </row>
    <row r="53" spans="1:18" s="20" customFormat="1" ht="22.5" x14ac:dyDescent="0.25">
      <c r="A53" s="10" t="s">
        <v>235</v>
      </c>
      <c r="B53" s="11" t="s">
        <v>236</v>
      </c>
      <c r="C53" s="12">
        <v>118367000</v>
      </c>
      <c r="D53" s="12">
        <v>0</v>
      </c>
      <c r="E53" s="12">
        <v>0</v>
      </c>
      <c r="F53" s="12">
        <v>118367000</v>
      </c>
      <c r="G53" s="12">
        <v>0</v>
      </c>
      <c r="H53" s="12">
        <v>16300258</v>
      </c>
      <c r="I53" s="12">
        <v>102066742</v>
      </c>
      <c r="J53" s="12">
        <v>0</v>
      </c>
      <c r="K53" s="12">
        <v>0</v>
      </c>
      <c r="L53" s="12">
        <v>0</v>
      </c>
      <c r="M53" s="12">
        <v>0</v>
      </c>
      <c r="N53" s="14">
        <f t="shared" si="2"/>
        <v>0</v>
      </c>
      <c r="O53" s="14">
        <f t="shared" si="3"/>
        <v>0</v>
      </c>
      <c r="P53" s="34"/>
      <c r="Q53" s="34" t="b">
        <f>+A53=datos31dic!C38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788187720</v>
      </c>
      <c r="E54" s="17">
        <f>SUM(E55:E76)</f>
        <v>813602120</v>
      </c>
      <c r="F54" s="18">
        <f t="shared" si="17"/>
        <v>9891585600</v>
      </c>
      <c r="G54" s="17">
        <f>SUM(G55:G76)</f>
        <v>0</v>
      </c>
      <c r="H54" s="17">
        <f>SUM(H55:H76)</f>
        <v>5219674829.5199995</v>
      </c>
      <c r="I54" s="18">
        <f t="shared" si="19"/>
        <v>4671910770.4800005</v>
      </c>
      <c r="J54" s="17">
        <f>SUM(J55:J76)</f>
        <v>4411328763.6000004</v>
      </c>
      <c r="K54" s="17">
        <f>SUM(K55:K76)</f>
        <v>2150801887.3100004</v>
      </c>
      <c r="L54" s="17">
        <f>SUM(L55:L76)</f>
        <v>2150801887.3100004</v>
      </c>
      <c r="M54" s="17">
        <f>SUM(M55:M76)</f>
        <v>2150801887.3100004</v>
      </c>
      <c r="N54" s="19">
        <f t="shared" si="2"/>
        <v>0.4459678096098163</v>
      </c>
      <c r="O54" s="19">
        <f t="shared" si="3"/>
        <v>0.21743752460778384</v>
      </c>
      <c r="P54" s="34"/>
      <c r="Q54" s="34"/>
      <c r="R54" s="34"/>
    </row>
    <row r="55" spans="1:18" s="20" customFormat="1" ht="22.5" x14ac:dyDescent="0.25">
      <c r="A55" s="10" t="s">
        <v>237</v>
      </c>
      <c r="B55" s="11" t="s">
        <v>238</v>
      </c>
      <c r="C55" s="12">
        <v>40000000</v>
      </c>
      <c r="D55" s="12">
        <v>0</v>
      </c>
      <c r="E55" s="12">
        <v>0</v>
      </c>
      <c r="F55" s="12">
        <v>40000000</v>
      </c>
      <c r="G55" s="12">
        <v>0</v>
      </c>
      <c r="H55" s="12">
        <v>700000</v>
      </c>
      <c r="I55" s="12">
        <v>39300000</v>
      </c>
      <c r="J55" s="12">
        <v>700000</v>
      </c>
      <c r="K55" s="12">
        <v>700000</v>
      </c>
      <c r="L55" s="12">
        <v>700000</v>
      </c>
      <c r="M55" s="12">
        <v>700000</v>
      </c>
      <c r="N55" s="14">
        <f t="shared" si="2"/>
        <v>1.7500000000000002E-2</v>
      </c>
      <c r="O55" s="14">
        <f t="shared" si="3"/>
        <v>1.7500000000000002E-2</v>
      </c>
      <c r="P55" s="34"/>
      <c r="Q55" s="34" t="b">
        <f>+A55=datos31dic!C39</f>
        <v>1</v>
      </c>
      <c r="R55" s="34"/>
    </row>
    <row r="56" spans="1:18" s="20" customFormat="1" ht="15" customHeight="1" x14ac:dyDescent="0.25">
      <c r="A56" s="10" t="s">
        <v>239</v>
      </c>
      <c r="B56" s="11" t="s">
        <v>240</v>
      </c>
      <c r="C56" s="12">
        <v>1571000000</v>
      </c>
      <c r="D56" s="12">
        <v>0</v>
      </c>
      <c r="E56" s="12">
        <v>200000000</v>
      </c>
      <c r="F56" s="12">
        <v>1371000000</v>
      </c>
      <c r="G56" s="12">
        <v>0</v>
      </c>
      <c r="H56" s="12">
        <v>620402197</v>
      </c>
      <c r="I56" s="12">
        <v>750597803</v>
      </c>
      <c r="J56" s="12">
        <v>620402197</v>
      </c>
      <c r="K56" s="12">
        <v>25049459</v>
      </c>
      <c r="L56" s="12">
        <v>25049459</v>
      </c>
      <c r="M56" s="12">
        <v>25049459</v>
      </c>
      <c r="N56" s="14">
        <f t="shared" si="2"/>
        <v>0.45251801385849744</v>
      </c>
      <c r="O56" s="14">
        <f t="shared" si="3"/>
        <v>1.8270940189642596E-2</v>
      </c>
      <c r="P56" s="34"/>
      <c r="Q56" s="34" t="b">
        <f>+A56=datos31dic!C40</f>
        <v>1</v>
      </c>
      <c r="R56" s="34"/>
    </row>
    <row r="57" spans="1:18" s="20" customFormat="1" ht="13.5" customHeight="1" x14ac:dyDescent="0.25">
      <c r="A57" s="10" t="s">
        <v>304</v>
      </c>
      <c r="B57" s="11" t="s">
        <v>305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2"/>
        <v>0.2</v>
      </c>
      <c r="O57" s="14">
        <f t="shared" si="3"/>
        <v>0.2</v>
      </c>
      <c r="P57" s="34"/>
      <c r="Q57" s="34" t="b">
        <f>+A57=datos31dic!C41</f>
        <v>1</v>
      </c>
      <c r="R57" s="34"/>
    </row>
    <row r="58" spans="1:18" s="20" customFormat="1" ht="11.25" x14ac:dyDescent="0.25">
      <c r="A58" s="10" t="s">
        <v>241</v>
      </c>
      <c r="B58" s="11" t="s">
        <v>242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100000</v>
      </c>
      <c r="L58" s="12">
        <v>100000</v>
      </c>
      <c r="M58" s="12">
        <v>100000</v>
      </c>
      <c r="N58" s="14">
        <f t="shared" si="2"/>
        <v>0.97501659259259255</v>
      </c>
      <c r="O58" s="14">
        <f t="shared" si="3"/>
        <v>3.7037037037037038E-3</v>
      </c>
      <c r="P58" s="34"/>
      <c r="Q58" s="34" t="b">
        <f>+A58=datos31dic!C41</f>
        <v>0</v>
      </c>
      <c r="R58" s="34"/>
    </row>
    <row r="59" spans="1:18" s="20" customFormat="1" ht="22.5" x14ac:dyDescent="0.25">
      <c r="A59" s="10" t="s">
        <v>243</v>
      </c>
      <c r="B59" s="11" t="s">
        <v>244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9174107</v>
      </c>
      <c r="K59" s="12">
        <v>9174107</v>
      </c>
      <c r="L59" s="12">
        <v>9174107</v>
      </c>
      <c r="M59" s="12">
        <v>9174107</v>
      </c>
      <c r="N59" s="14">
        <f t="shared" si="2"/>
        <v>9.1741069999999994E-2</v>
      </c>
      <c r="O59" s="14">
        <f t="shared" si="3"/>
        <v>9.1741069999999994E-2</v>
      </c>
      <c r="P59" s="34"/>
      <c r="Q59" s="34" t="b">
        <f>+A59=datos31dic!C42</f>
        <v>0</v>
      </c>
      <c r="R59" s="34"/>
    </row>
    <row r="60" spans="1:18" s="20" customFormat="1" ht="14.25" customHeight="1" x14ac:dyDescent="0.25">
      <c r="A60" s="10" t="s">
        <v>245</v>
      </c>
      <c r="B60" s="11" t="s">
        <v>246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0</v>
      </c>
      <c r="I60" s="12">
        <v>13000000</v>
      </c>
      <c r="J60" s="12">
        <v>0</v>
      </c>
      <c r="K60" s="12">
        <v>0</v>
      </c>
      <c r="L60" s="12">
        <v>0</v>
      </c>
      <c r="M60" s="12">
        <v>0</v>
      </c>
      <c r="N60" s="14">
        <f t="shared" si="2"/>
        <v>0</v>
      </c>
      <c r="O60" s="14">
        <f t="shared" si="3"/>
        <v>0</v>
      </c>
      <c r="P60" s="34"/>
      <c r="Q60" s="34" t="b">
        <f>+A60=datos31dic!C43</f>
        <v>0</v>
      </c>
      <c r="R60" s="34"/>
    </row>
    <row r="61" spans="1:18" s="20" customFormat="1" ht="12.75" customHeight="1" x14ac:dyDescent="0.25">
      <c r="A61" s="10" t="s">
        <v>247</v>
      </c>
      <c r="B61" s="11" t="s">
        <v>248</v>
      </c>
      <c r="C61" s="12">
        <v>4641000000</v>
      </c>
      <c r="D61" s="12">
        <v>0</v>
      </c>
      <c r="E61" s="12">
        <v>84187720</v>
      </c>
      <c r="F61" s="12">
        <v>4556812280</v>
      </c>
      <c r="G61" s="12">
        <v>0</v>
      </c>
      <c r="H61" s="12">
        <v>2027491680</v>
      </c>
      <c r="I61" s="12">
        <v>2529320600</v>
      </c>
      <c r="J61" s="12">
        <v>2027491680</v>
      </c>
      <c r="K61" s="12">
        <v>1996505280</v>
      </c>
      <c r="L61" s="12">
        <v>1996505280</v>
      </c>
      <c r="M61" s="12">
        <v>1996505280</v>
      </c>
      <c r="N61" s="14">
        <f t="shared" si="2"/>
        <v>0.44493640628970565</v>
      </c>
      <c r="O61" s="14">
        <f t="shared" si="3"/>
        <v>0.43813638950253181</v>
      </c>
      <c r="P61" s="34"/>
      <c r="Q61" s="34" t="b">
        <f>+A61=datos31dic!C44</f>
        <v>0</v>
      </c>
      <c r="R61" s="34"/>
    </row>
    <row r="62" spans="1:18" s="20" customFormat="1" ht="13.5" customHeight="1" x14ac:dyDescent="0.25">
      <c r="A62" s="10" t="s">
        <v>249</v>
      </c>
      <c r="B62" s="11" t="s">
        <v>250</v>
      </c>
      <c r="C62" s="12">
        <v>800000000</v>
      </c>
      <c r="D62" s="12">
        <v>79553720</v>
      </c>
      <c r="E62" s="12">
        <v>0</v>
      </c>
      <c r="F62" s="12">
        <v>879553720</v>
      </c>
      <c r="G62" s="12">
        <v>0</v>
      </c>
      <c r="H62" s="12">
        <v>813984400</v>
      </c>
      <c r="I62" s="12">
        <v>65569320</v>
      </c>
      <c r="J62" s="12">
        <v>697129900</v>
      </c>
      <c r="K62" s="12">
        <v>5383900</v>
      </c>
      <c r="L62" s="12">
        <v>5383900</v>
      </c>
      <c r="M62" s="12">
        <v>5383900</v>
      </c>
      <c r="N62" s="14">
        <f t="shared" si="2"/>
        <v>0.7925950219390806</v>
      </c>
      <c r="O62" s="14">
        <f t="shared" si="3"/>
        <v>6.1211724509561511E-3</v>
      </c>
      <c r="P62" s="34"/>
      <c r="Q62" s="34" t="b">
        <f>+A62=datos31dic!C45</f>
        <v>0</v>
      </c>
      <c r="R62" s="34"/>
    </row>
    <row r="63" spans="1:18" s="20" customFormat="1" ht="22.5" x14ac:dyDescent="0.25">
      <c r="A63" s="10" t="s">
        <v>251</v>
      </c>
      <c r="B63" s="11" t="s">
        <v>252</v>
      </c>
      <c r="C63" s="12">
        <v>337000000</v>
      </c>
      <c r="D63" s="12">
        <v>203634000</v>
      </c>
      <c r="E63" s="12">
        <v>0</v>
      </c>
      <c r="F63" s="12">
        <v>540634000</v>
      </c>
      <c r="G63" s="12">
        <v>0</v>
      </c>
      <c r="H63" s="12">
        <v>530996466</v>
      </c>
      <c r="I63" s="12">
        <v>9637534</v>
      </c>
      <c r="J63" s="12">
        <v>409563756</v>
      </c>
      <c r="K63" s="12">
        <v>9541000</v>
      </c>
      <c r="L63" s="12">
        <v>9541000</v>
      </c>
      <c r="M63" s="12">
        <v>9541000</v>
      </c>
      <c r="N63" s="14">
        <f t="shared" si="2"/>
        <v>0.75756196613605509</v>
      </c>
      <c r="O63" s="14">
        <f t="shared" si="3"/>
        <v>1.7647798695605531E-2</v>
      </c>
      <c r="P63" s="34"/>
      <c r="Q63" s="34" t="b">
        <f>+A63=datos31dic!C46</f>
        <v>0</v>
      </c>
      <c r="R63" s="34"/>
    </row>
    <row r="64" spans="1:18" s="20" customFormat="1" ht="22.5" x14ac:dyDescent="0.25">
      <c r="A64" s="10" t="s">
        <v>253</v>
      </c>
      <c r="B64" s="11" t="s">
        <v>254</v>
      </c>
      <c r="C64" s="12">
        <v>119000000</v>
      </c>
      <c r="D64" s="12">
        <v>0</v>
      </c>
      <c r="E64" s="12">
        <v>0</v>
      </c>
      <c r="F64" s="12">
        <v>119000000</v>
      </c>
      <c r="G64" s="12">
        <v>0</v>
      </c>
      <c r="H64" s="12">
        <v>92492857.200000003</v>
      </c>
      <c r="I64" s="12">
        <v>26507142.800000001</v>
      </c>
      <c r="J64" s="12">
        <v>28083163.280000001</v>
      </c>
      <c r="K64" s="12">
        <v>13505782.279999999</v>
      </c>
      <c r="L64" s="12">
        <v>13505782.279999999</v>
      </c>
      <c r="M64" s="12">
        <v>13505782.279999999</v>
      </c>
      <c r="N64" s="14">
        <f t="shared" si="2"/>
        <v>0.2359929687394958</v>
      </c>
      <c r="O64" s="14">
        <f t="shared" si="3"/>
        <v>0.1134939687394958</v>
      </c>
      <c r="P64" s="34"/>
      <c r="Q64" s="34" t="b">
        <f>+A64=datos31dic!C47</f>
        <v>0</v>
      </c>
      <c r="R64" s="34"/>
    </row>
    <row r="65" spans="1:22" s="20" customFormat="1" ht="11.25" x14ac:dyDescent="0.25">
      <c r="A65" s="10" t="s">
        <v>255</v>
      </c>
      <c r="B65" s="11" t="s">
        <v>256</v>
      </c>
      <c r="C65" s="12">
        <v>682000000</v>
      </c>
      <c r="D65" s="12">
        <v>0</v>
      </c>
      <c r="E65" s="12">
        <v>0</v>
      </c>
      <c r="F65" s="12">
        <v>682000000</v>
      </c>
      <c r="G65" s="12">
        <v>0</v>
      </c>
      <c r="H65" s="12">
        <v>444910181.62</v>
      </c>
      <c r="I65" s="12">
        <v>237089818.38</v>
      </c>
      <c r="J65" s="12">
        <v>316945055.62</v>
      </c>
      <c r="K65" s="12">
        <v>36575811.149999999</v>
      </c>
      <c r="L65" s="12">
        <v>36575811.149999999</v>
      </c>
      <c r="M65" s="12">
        <v>36575811.149999999</v>
      </c>
      <c r="N65" s="14">
        <f t="shared" si="2"/>
        <v>0.46472882055718479</v>
      </c>
      <c r="O65" s="14">
        <f t="shared" si="3"/>
        <v>5.3630221627565977E-2</v>
      </c>
      <c r="P65" s="34"/>
      <c r="Q65" s="34" t="b">
        <f>+A65=datos31dic!C48</f>
        <v>0</v>
      </c>
      <c r="R65" s="34"/>
    </row>
    <row r="66" spans="1:22" s="20" customFormat="1" ht="22.5" x14ac:dyDescent="0.25">
      <c r="A66" s="10" t="s">
        <v>257</v>
      </c>
      <c r="B66" s="11" t="s">
        <v>258</v>
      </c>
      <c r="C66" s="12">
        <v>350000000</v>
      </c>
      <c r="D66" s="12">
        <v>0</v>
      </c>
      <c r="E66" s="12">
        <v>0</v>
      </c>
      <c r="F66" s="12">
        <v>350000000</v>
      </c>
      <c r="G66" s="12">
        <v>0</v>
      </c>
      <c r="H66" s="12">
        <v>226871599.69999999</v>
      </c>
      <c r="I66" s="12">
        <v>123128400.3</v>
      </c>
      <c r="J66" s="12">
        <v>226871599.69999999</v>
      </c>
      <c r="K66" s="12">
        <v>20624690.879999999</v>
      </c>
      <c r="L66" s="12">
        <v>20624690.879999999</v>
      </c>
      <c r="M66" s="12">
        <v>20624690.879999999</v>
      </c>
      <c r="N66" s="14">
        <f t="shared" si="2"/>
        <v>0.64820457057142855</v>
      </c>
      <c r="O66" s="14">
        <f t="shared" si="3"/>
        <v>5.8927688228571425E-2</v>
      </c>
      <c r="P66" s="34"/>
      <c r="Q66" s="34" t="b">
        <f>+A66=datos31dic!C49</f>
        <v>0</v>
      </c>
      <c r="R66" s="34"/>
    </row>
    <row r="67" spans="1:22" s="20" customFormat="1" ht="33.75" x14ac:dyDescent="0.25">
      <c r="A67" s="10" t="s">
        <v>259</v>
      </c>
      <c r="B67" s="11" t="s">
        <v>260</v>
      </c>
      <c r="C67" s="12">
        <v>15000000</v>
      </c>
      <c r="D67" s="12">
        <v>1000000</v>
      </c>
      <c r="E67" s="12">
        <v>0</v>
      </c>
      <c r="F67" s="12">
        <v>16000000</v>
      </c>
      <c r="G67" s="12">
        <v>0</v>
      </c>
      <c r="H67" s="12">
        <v>15300000</v>
      </c>
      <c r="I67" s="12">
        <v>700000</v>
      </c>
      <c r="J67" s="12">
        <v>15300000</v>
      </c>
      <c r="K67" s="12">
        <v>300000</v>
      </c>
      <c r="L67" s="12">
        <v>300000</v>
      </c>
      <c r="M67" s="12">
        <v>300000</v>
      </c>
      <c r="N67" s="14">
        <f t="shared" si="2"/>
        <v>0.95625000000000004</v>
      </c>
      <c r="O67" s="14">
        <f t="shared" si="3"/>
        <v>1.8749999999999999E-2</v>
      </c>
      <c r="P67" s="34"/>
      <c r="Q67" s="34" t="b">
        <f>+A67=datos31dic!C50</f>
        <v>0</v>
      </c>
      <c r="R67" s="34"/>
    </row>
    <row r="68" spans="1:22" x14ac:dyDescent="0.25">
      <c r="A68" s="10" t="s">
        <v>261</v>
      </c>
      <c r="B68" s="11" t="s">
        <v>262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2"/>
        <v>0</v>
      </c>
      <c r="O68" s="14">
        <f t="shared" si="3"/>
        <v>0</v>
      </c>
      <c r="P68" s="34"/>
      <c r="Q68" s="34" t="b">
        <f>+A68=datos31dic!C51</f>
        <v>0</v>
      </c>
      <c r="R68" s="34"/>
    </row>
    <row r="69" spans="1:22" ht="22.5" x14ac:dyDescent="0.25">
      <c r="A69" s="10" t="s">
        <v>263</v>
      </c>
      <c r="B69" s="11" t="s">
        <v>264</v>
      </c>
      <c r="C69" s="12">
        <v>114000000</v>
      </c>
      <c r="D69" s="12">
        <v>0</v>
      </c>
      <c r="E69" s="12">
        <v>25414400</v>
      </c>
      <c r="F69" s="12">
        <v>88585600</v>
      </c>
      <c r="G69" s="12">
        <v>0</v>
      </c>
      <c r="H69" s="12">
        <v>0</v>
      </c>
      <c r="I69" s="12">
        <v>88585600</v>
      </c>
      <c r="J69" s="12">
        <v>0</v>
      </c>
      <c r="K69" s="12">
        <v>0</v>
      </c>
      <c r="L69" s="12">
        <v>0</v>
      </c>
      <c r="M69" s="12">
        <v>0</v>
      </c>
      <c r="N69" s="14">
        <f t="shared" ref="N69:N72" si="32">+IF(F69=0,0,J69/F69)</f>
        <v>0</v>
      </c>
      <c r="O69" s="14">
        <f t="shared" ref="O69:O72" si="33">+IF(F69=0,0,K69/F69)</f>
        <v>0</v>
      </c>
      <c r="P69" s="34"/>
      <c r="Q69" s="34" t="b">
        <f>+A69=datos31dic!C52</f>
        <v>0</v>
      </c>
      <c r="R69" s="34"/>
    </row>
    <row r="70" spans="1:22" ht="33.75" x14ac:dyDescent="0.25">
      <c r="A70" s="10" t="s">
        <v>265</v>
      </c>
      <c r="B70" s="11" t="s">
        <v>266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651843</v>
      </c>
      <c r="K70" s="12">
        <v>651843</v>
      </c>
      <c r="L70" s="12">
        <v>651843</v>
      </c>
      <c r="M70" s="12">
        <v>651843</v>
      </c>
      <c r="N70" s="14">
        <f t="shared" si="32"/>
        <v>3.259215E-2</v>
      </c>
      <c r="O70" s="14">
        <f t="shared" si="33"/>
        <v>3.259215E-2</v>
      </c>
      <c r="P70" s="34"/>
      <c r="Q70" s="34" t="b">
        <f>+A70=datos31dic!C53</f>
        <v>0</v>
      </c>
      <c r="R70" s="34"/>
    </row>
    <row r="71" spans="1:22" ht="22.5" x14ac:dyDescent="0.25">
      <c r="A71" s="10" t="s">
        <v>267</v>
      </c>
      <c r="B71" s="11" t="s">
        <v>268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0</v>
      </c>
      <c r="I71" s="12">
        <v>587000000</v>
      </c>
      <c r="J71" s="12">
        <v>0</v>
      </c>
      <c r="K71" s="12">
        <v>0</v>
      </c>
      <c r="L71" s="12">
        <v>0</v>
      </c>
      <c r="M71" s="12">
        <v>0</v>
      </c>
      <c r="N71" s="14">
        <f t="shared" si="32"/>
        <v>0</v>
      </c>
      <c r="O71" s="14">
        <f t="shared" si="33"/>
        <v>0</v>
      </c>
      <c r="P71" s="34"/>
      <c r="Q71" s="34" t="b">
        <f>+A71=datos31dic!C54</f>
        <v>0</v>
      </c>
      <c r="R71" s="34"/>
    </row>
    <row r="72" spans="1:22" x14ac:dyDescent="0.25">
      <c r="A72" s="10" t="s">
        <v>306</v>
      </c>
      <c r="B72" s="11" t="s">
        <v>307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2"/>
        <v>0</v>
      </c>
      <c r="O72" s="14">
        <f t="shared" si="33"/>
        <v>0</v>
      </c>
      <c r="P72" s="34"/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0</v>
      </c>
      <c r="F73" s="12">
        <v>500000000</v>
      </c>
      <c r="G73" s="12">
        <v>0</v>
      </c>
      <c r="H73" s="12">
        <v>300000000</v>
      </c>
      <c r="I73" s="12">
        <v>200000000</v>
      </c>
      <c r="J73" s="12">
        <v>32490014</v>
      </c>
      <c r="K73" s="12">
        <v>32490014</v>
      </c>
      <c r="L73" s="12">
        <v>32490014</v>
      </c>
      <c r="M73" s="12">
        <v>32490014</v>
      </c>
      <c r="N73" s="14">
        <f t="shared" si="2"/>
        <v>6.4980027999999995E-2</v>
      </c>
      <c r="O73" s="14">
        <f t="shared" si="3"/>
        <v>6.4980027999999995E-2</v>
      </c>
      <c r="P73" s="34"/>
      <c r="Q73" s="34" t="b">
        <f>+A73=datos31dic!C55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/>
      <c r="O74" s="14"/>
      <c r="P74" s="34"/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/>
      <c r="O75" s="14"/>
      <c r="P75" s="34"/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/>
      <c r="O76" s="14"/>
      <c r="P76" s="34"/>
      <c r="Q76" s="34"/>
      <c r="R76" s="34"/>
    </row>
    <row r="77" spans="1:22" s="3" customFormat="1" x14ac:dyDescent="0.25">
      <c r="A77" s="79" t="s">
        <v>24</v>
      </c>
      <c r="B77" s="79"/>
      <c r="C77" s="7">
        <f>SUM(C78:C81)</f>
        <v>4649070000</v>
      </c>
      <c r="D77" s="7">
        <f>SUM(D78:D81)</f>
        <v>0</v>
      </c>
      <c r="E77" s="7">
        <f t="shared" ref="E77" si="34">SUM(E78:E81)</f>
        <v>0</v>
      </c>
      <c r="F77" s="7">
        <f>SUM(F78:F81)</f>
        <v>4649070000.0000095</v>
      </c>
      <c r="G77" s="7">
        <f t="shared" ref="G77:M77" si="35">SUM(G78:G81)</f>
        <v>3783070000.00001</v>
      </c>
      <c r="H77" s="7">
        <f t="shared" si="35"/>
        <v>108000000</v>
      </c>
      <c r="I77" s="7">
        <f t="shared" si="35"/>
        <v>758000000</v>
      </c>
      <c r="J77" s="7">
        <f t="shared" si="35"/>
        <v>16372654</v>
      </c>
      <c r="K77" s="7">
        <f t="shared" si="35"/>
        <v>16372654</v>
      </c>
      <c r="L77" s="7">
        <f t="shared" si="35"/>
        <v>16372654</v>
      </c>
      <c r="M77" s="7">
        <f t="shared" si="35"/>
        <v>16372654</v>
      </c>
      <c r="N77" s="8">
        <f t="shared" si="2"/>
        <v>3.5217052012552976E-3</v>
      </c>
      <c r="O77" s="9">
        <f t="shared" si="3"/>
        <v>3.5217052012552976E-3</v>
      </c>
      <c r="P77" s="34"/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f>+F78</f>
        <v>3783070000.00001</v>
      </c>
      <c r="H78" s="29">
        <v>0</v>
      </c>
      <c r="I78" s="30">
        <f t="shared" ref="I78" si="36">+F78-G78-H78</f>
        <v>0</v>
      </c>
      <c r="J78" s="29">
        <v>0</v>
      </c>
      <c r="K78" s="29">
        <v>0</v>
      </c>
      <c r="L78" s="29">
        <v>0</v>
      </c>
      <c r="M78" s="29">
        <v>0</v>
      </c>
      <c r="N78" s="31">
        <f t="shared" si="2"/>
        <v>0</v>
      </c>
      <c r="O78" s="31">
        <f t="shared" si="3"/>
        <v>0</v>
      </c>
      <c r="P78" s="34"/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6300936</v>
      </c>
      <c r="K79" s="12">
        <v>6300936</v>
      </c>
      <c r="L79" s="12">
        <v>6300936</v>
      </c>
      <c r="M79" s="12">
        <v>6300936</v>
      </c>
      <c r="N79" s="14">
        <f t="shared" si="2"/>
        <v>8.0781230769230772E-2</v>
      </c>
      <c r="O79" s="14">
        <f t="shared" si="3"/>
        <v>8.0781230769230772E-2</v>
      </c>
      <c r="P79" s="34"/>
      <c r="Q79" s="34" t="b">
        <f>+A79=datos31dic!C56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10071718</v>
      </c>
      <c r="K80" s="12">
        <v>10071718</v>
      </c>
      <c r="L80" s="12">
        <v>10071718</v>
      </c>
      <c r="M80" s="12">
        <v>10071718</v>
      </c>
      <c r="N80" s="14">
        <f t="shared" si="2"/>
        <v>0.33572393333333334</v>
      </c>
      <c r="O80" s="14">
        <f t="shared" si="3"/>
        <v>0.33572393333333334</v>
      </c>
      <c r="P80" s="34"/>
      <c r="Q80" s="34" t="b">
        <f>+A80=datos31dic!C57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2"/>
        <v>0</v>
      </c>
      <c r="O81" s="14">
        <f t="shared" si="3"/>
        <v>0</v>
      </c>
      <c r="P81" s="34"/>
      <c r="Q81" s="34" t="b">
        <f>+A81=datos31dic!C58</f>
        <v>0</v>
      </c>
      <c r="R81" s="34"/>
    </row>
    <row r="82" spans="1:22" s="3" customFormat="1" x14ac:dyDescent="0.25">
      <c r="A82" s="79" t="s">
        <v>25</v>
      </c>
      <c r="B82" s="79"/>
      <c r="C82" s="7">
        <f>+C83+C87</f>
        <v>80000000</v>
      </c>
      <c r="D82" s="7">
        <f t="shared" ref="D82:M82" si="37">+D83+D87</f>
        <v>0</v>
      </c>
      <c r="E82" s="7">
        <f t="shared" si="37"/>
        <v>0</v>
      </c>
      <c r="F82" s="7">
        <f t="shared" si="37"/>
        <v>80000000</v>
      </c>
      <c r="G82" s="7">
        <f t="shared" si="37"/>
        <v>0</v>
      </c>
      <c r="H82" s="7">
        <f t="shared" si="37"/>
        <v>0</v>
      </c>
      <c r="I82" s="7">
        <f t="shared" si="37"/>
        <v>80000000</v>
      </c>
      <c r="J82" s="7">
        <f t="shared" si="37"/>
        <v>0</v>
      </c>
      <c r="K82" s="7">
        <f t="shared" si="37"/>
        <v>0</v>
      </c>
      <c r="L82" s="7">
        <f t="shared" si="37"/>
        <v>0</v>
      </c>
      <c r="M82" s="7">
        <f t="shared" si="37"/>
        <v>0</v>
      </c>
      <c r="N82" s="8">
        <f t="shared" si="2"/>
        <v>0</v>
      </c>
      <c r="O82" s="9">
        <f t="shared" si="3"/>
        <v>0</v>
      </c>
      <c r="P82" s="34"/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8">+D84</f>
        <v>0</v>
      </c>
      <c r="E83" s="17">
        <f t="shared" si="38"/>
        <v>0</v>
      </c>
      <c r="F83" s="18">
        <f t="shared" ref="F83:F84" si="39">+C83+D83-E83</f>
        <v>20000000</v>
      </c>
      <c r="G83" s="17">
        <f t="shared" ref="G83:H83" si="40">+G84</f>
        <v>0</v>
      </c>
      <c r="H83" s="17">
        <f t="shared" si="40"/>
        <v>0</v>
      </c>
      <c r="I83" s="18">
        <f t="shared" ref="I83:I84" si="41">+F83-G83-H83</f>
        <v>20000000</v>
      </c>
      <c r="J83" s="17">
        <f t="shared" ref="J83:M83" si="42">+J84</f>
        <v>0</v>
      </c>
      <c r="K83" s="17">
        <f t="shared" si="42"/>
        <v>0</v>
      </c>
      <c r="L83" s="17">
        <f t="shared" si="42"/>
        <v>0</v>
      </c>
      <c r="M83" s="17">
        <f t="shared" si="42"/>
        <v>0</v>
      </c>
      <c r="N83" s="19">
        <f t="shared" si="2"/>
        <v>0</v>
      </c>
      <c r="O83" s="19">
        <f t="shared" si="3"/>
        <v>0</v>
      </c>
      <c r="P83" s="34"/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3">SUM(D85:D86)</f>
        <v>0</v>
      </c>
      <c r="E84" s="17">
        <f t="shared" si="43"/>
        <v>0</v>
      </c>
      <c r="F84" s="18">
        <f t="shared" si="39"/>
        <v>20000000</v>
      </c>
      <c r="G84" s="17">
        <f t="shared" ref="G84:H84" si="44">SUM(G85:G86)</f>
        <v>0</v>
      </c>
      <c r="H84" s="17">
        <f t="shared" si="44"/>
        <v>0</v>
      </c>
      <c r="I84" s="18">
        <f t="shared" si="41"/>
        <v>20000000</v>
      </c>
      <c r="J84" s="17">
        <f t="shared" ref="J84:M84" si="45">SUM(J85:J86)</f>
        <v>0</v>
      </c>
      <c r="K84" s="17">
        <f t="shared" si="45"/>
        <v>0</v>
      </c>
      <c r="L84" s="17">
        <f t="shared" si="45"/>
        <v>0</v>
      </c>
      <c r="M84" s="17">
        <f t="shared" si="45"/>
        <v>0</v>
      </c>
      <c r="N84" s="19">
        <f t="shared" si="2"/>
        <v>0</v>
      </c>
      <c r="O84" s="19">
        <f t="shared" si="3"/>
        <v>0</v>
      </c>
      <c r="P84" s="34"/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0</v>
      </c>
      <c r="I85" s="12">
        <v>15000000</v>
      </c>
      <c r="J85" s="12">
        <v>0</v>
      </c>
      <c r="K85" s="12">
        <v>0</v>
      </c>
      <c r="L85" s="12">
        <v>0</v>
      </c>
      <c r="M85" s="12">
        <v>0</v>
      </c>
      <c r="N85" s="14">
        <f t="shared" si="2"/>
        <v>0</v>
      </c>
      <c r="O85" s="14">
        <f t="shared" si="3"/>
        <v>0</v>
      </c>
      <c r="P85" s="34"/>
      <c r="Q85" s="34" t="b">
        <f>+A85=datos31dic!C58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0</v>
      </c>
      <c r="I86" s="12">
        <v>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2"/>
        <v>0</v>
      </c>
      <c r="O86" s="14">
        <f t="shared" si="3"/>
        <v>0</v>
      </c>
      <c r="P86" s="34"/>
      <c r="Q86" s="34" t="b">
        <f>+A86=datos31dic!C59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v>60000000</v>
      </c>
      <c r="G87" s="17">
        <v>0</v>
      </c>
      <c r="H87" s="17">
        <v>0</v>
      </c>
      <c r="I87" s="18"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2"/>
        <v>0</v>
      </c>
      <c r="O87" s="19">
        <f t="shared" si="3"/>
        <v>0</v>
      </c>
      <c r="P87" s="34"/>
      <c r="Q87" s="34"/>
      <c r="R87" s="34"/>
    </row>
    <row r="88" spans="1:22" s="20" customFormat="1" ht="12.75" x14ac:dyDescent="0.25">
      <c r="A88" s="80" t="s">
        <v>21</v>
      </c>
      <c r="B88" s="80"/>
      <c r="C88" s="7">
        <f t="shared" ref="C88:M88" si="46">+C89+C91+C95+C98+C103+C106</f>
        <v>21283374779</v>
      </c>
      <c r="D88" s="7">
        <f t="shared" si="46"/>
        <v>0</v>
      </c>
      <c r="E88" s="7">
        <f t="shared" si="46"/>
        <v>0</v>
      </c>
      <c r="F88" s="7">
        <f t="shared" si="46"/>
        <v>21283374779</v>
      </c>
      <c r="G88" s="7">
        <f t="shared" si="46"/>
        <v>0</v>
      </c>
      <c r="H88" s="7">
        <f t="shared" si="46"/>
        <v>3520131928.0599999</v>
      </c>
      <c r="I88" s="7">
        <f t="shared" si="46"/>
        <v>17763242850.939999</v>
      </c>
      <c r="J88" s="7">
        <f t="shared" si="46"/>
        <v>2134407758.0599999</v>
      </c>
      <c r="K88" s="7">
        <f t="shared" si="46"/>
        <v>0</v>
      </c>
      <c r="L88" s="7">
        <f t="shared" si="46"/>
        <v>0</v>
      </c>
      <c r="M88" s="7">
        <f t="shared" si="46"/>
        <v>0</v>
      </c>
      <c r="N88" s="8">
        <f t="shared" si="2"/>
        <v>0.1002852122947151</v>
      </c>
      <c r="O88" s="9">
        <f t="shared" si="3"/>
        <v>0</v>
      </c>
      <c r="P88" s="34"/>
      <c r="Q88" s="34" t="e">
        <f>+C88-#REF!</f>
        <v>#REF!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7">+D90</f>
        <v>0</v>
      </c>
      <c r="E89" s="17">
        <f t="shared" si="47"/>
        <v>0</v>
      </c>
      <c r="F89" s="17">
        <f t="shared" si="47"/>
        <v>530450000</v>
      </c>
      <c r="G89" s="17">
        <f t="shared" si="47"/>
        <v>0</v>
      </c>
      <c r="H89" s="17">
        <f t="shared" si="47"/>
        <v>0</v>
      </c>
      <c r="I89" s="17">
        <f t="shared" si="47"/>
        <v>530450000</v>
      </c>
      <c r="J89" s="17">
        <f t="shared" si="47"/>
        <v>0</v>
      </c>
      <c r="K89" s="17">
        <f t="shared" si="47"/>
        <v>0</v>
      </c>
      <c r="L89" s="17">
        <f t="shared" si="47"/>
        <v>0</v>
      </c>
      <c r="M89" s="17">
        <f t="shared" si="47"/>
        <v>0</v>
      </c>
      <c r="N89" s="19">
        <f t="shared" si="2"/>
        <v>0</v>
      </c>
      <c r="O89" s="19">
        <f t="shared" si="3"/>
        <v>0</v>
      </c>
      <c r="P89" s="34"/>
      <c r="Q89" s="34" t="e">
        <f>+C89-#REF!</f>
        <v>#REF!</v>
      </c>
      <c r="R89" s="34"/>
    </row>
    <row r="90" spans="1:22" s="20" customFormat="1" ht="22.5" x14ac:dyDescent="0.25">
      <c r="A90" s="24" t="s">
        <v>308</v>
      </c>
      <c r="B90" s="11" t="s">
        <v>133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0</v>
      </c>
      <c r="I90" s="12">
        <v>530450000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2"/>
        <v>0</v>
      </c>
      <c r="O90" s="14">
        <f t="shared" si="3"/>
        <v>0</v>
      </c>
      <c r="P90" s="34"/>
      <c r="Q90" s="34" t="e">
        <f>+C90-#REF!</f>
        <v>#REF!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8">SUM(D92:D94)</f>
        <v>0</v>
      </c>
      <c r="E91" s="17">
        <f t="shared" si="48"/>
        <v>0</v>
      </c>
      <c r="F91" s="17">
        <f t="shared" si="48"/>
        <v>232000000</v>
      </c>
      <c r="G91" s="17">
        <f t="shared" si="48"/>
        <v>0</v>
      </c>
      <c r="H91" s="17">
        <f t="shared" si="48"/>
        <v>28450800</v>
      </c>
      <c r="I91" s="17">
        <f t="shared" si="48"/>
        <v>203549200</v>
      </c>
      <c r="J91" s="17">
        <f t="shared" si="48"/>
        <v>0</v>
      </c>
      <c r="K91" s="17">
        <f t="shared" si="48"/>
        <v>0</v>
      </c>
      <c r="L91" s="17">
        <f t="shared" si="48"/>
        <v>0</v>
      </c>
      <c r="M91" s="17">
        <f t="shared" si="48"/>
        <v>0</v>
      </c>
      <c r="N91" s="19">
        <f t="shared" si="2"/>
        <v>0</v>
      </c>
      <c r="O91" s="19">
        <f t="shared" si="3"/>
        <v>0</v>
      </c>
      <c r="P91" s="34"/>
      <c r="Q91" s="34" t="e">
        <f>+C91-#REF!</f>
        <v>#REF!</v>
      </c>
      <c r="R91" s="34"/>
    </row>
    <row r="92" spans="1:22" s="20" customFormat="1" ht="22.5" x14ac:dyDescent="0.25">
      <c r="A92" s="24" t="s">
        <v>130</v>
      </c>
      <c r="B92" s="11" t="s">
        <v>132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28450800</v>
      </c>
      <c r="I92" s="12">
        <v>203549200</v>
      </c>
      <c r="J92" s="12">
        <v>0</v>
      </c>
      <c r="K92" s="12">
        <v>0</v>
      </c>
      <c r="L92" s="12">
        <v>0</v>
      </c>
      <c r="M92" s="12">
        <v>0</v>
      </c>
      <c r="N92" s="14">
        <f t="shared" si="2"/>
        <v>0</v>
      </c>
      <c r="O92" s="14">
        <f t="shared" si="3"/>
        <v>0</v>
      </c>
      <c r="P92" s="34"/>
      <c r="Q92" s="34" t="e">
        <f>+C92-#REF!</f>
        <v>#REF!</v>
      </c>
      <c r="R92" s="34"/>
    </row>
    <row r="93" spans="1:22" s="20" customFormat="1" ht="22.5" hidden="1" x14ac:dyDescent="0.25">
      <c r="A93" s="24" t="s">
        <v>131</v>
      </c>
      <c r="B93" s="11" t="s">
        <v>133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ref="N93:N96" si="49">+IF(F93=0,0,J93/F93)</f>
        <v>0</v>
      </c>
      <c r="O93" s="14">
        <f t="shared" ref="O93:O96" si="50">+IF(F93=0,0,K93/F93)</f>
        <v>0</v>
      </c>
      <c r="P93" s="34"/>
      <c r="Q93" s="34" t="e">
        <f>+C93-#REF!</f>
        <v>#REF!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/>
      <c r="O94" s="14"/>
      <c r="P94" s="34"/>
      <c r="Q94" s="34" t="e">
        <f>+C94-#REF!</f>
        <v>#REF!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51">SUM(D96:D97)</f>
        <v>0</v>
      </c>
      <c r="E95" s="17">
        <f t="shared" si="51"/>
        <v>0</v>
      </c>
      <c r="F95" s="17">
        <f t="shared" si="51"/>
        <v>3068510562</v>
      </c>
      <c r="G95" s="17">
        <f t="shared" si="51"/>
        <v>0</v>
      </c>
      <c r="H95" s="17">
        <f t="shared" si="51"/>
        <v>1028543567</v>
      </c>
      <c r="I95" s="17">
        <f t="shared" si="51"/>
        <v>2039966995</v>
      </c>
      <c r="J95" s="17">
        <f t="shared" si="51"/>
        <v>368821567</v>
      </c>
      <c r="K95" s="17">
        <f t="shared" si="51"/>
        <v>0</v>
      </c>
      <c r="L95" s="17">
        <f t="shared" si="51"/>
        <v>0</v>
      </c>
      <c r="M95" s="17">
        <f t="shared" si="51"/>
        <v>0</v>
      </c>
      <c r="N95" s="19">
        <f t="shared" si="49"/>
        <v>0.12019563222868906</v>
      </c>
      <c r="O95" s="19">
        <f t="shared" si="50"/>
        <v>0</v>
      </c>
      <c r="P95" s="34"/>
      <c r="Q95" s="34" t="e">
        <f>+C95-#REF!</f>
        <v>#REF!</v>
      </c>
      <c r="R95" s="34"/>
    </row>
    <row r="96" spans="1:22" s="20" customFormat="1" ht="22.5" x14ac:dyDescent="0.25">
      <c r="A96" s="24" t="s">
        <v>135</v>
      </c>
      <c r="B96" s="11" t="s">
        <v>134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744570500</v>
      </c>
      <c r="I96" s="12">
        <v>1030760124</v>
      </c>
      <c r="J96" s="12">
        <v>198654500</v>
      </c>
      <c r="K96" s="12">
        <v>0</v>
      </c>
      <c r="L96" s="12">
        <v>0</v>
      </c>
      <c r="M96" s="12">
        <v>0</v>
      </c>
      <c r="N96" s="14">
        <f t="shared" si="49"/>
        <v>0.11189718541125104</v>
      </c>
      <c r="O96" s="14">
        <f t="shared" si="50"/>
        <v>0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136</v>
      </c>
      <c r="B97" s="11" t="s">
        <v>137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283973067</v>
      </c>
      <c r="I97" s="12">
        <v>1009206871</v>
      </c>
      <c r="J97" s="12">
        <v>170167067</v>
      </c>
      <c r="K97" s="12">
        <v>0</v>
      </c>
      <c r="L97" s="12">
        <v>0</v>
      </c>
      <c r="M97" s="12">
        <v>0</v>
      </c>
      <c r="N97" s="14">
        <f t="shared" ref="N97:N108" si="52">+IF(F97=0,0,J97/F97)</f>
        <v>0.1315880814414552</v>
      </c>
      <c r="O97" s="14">
        <f t="shared" ref="O97:O108" si="53">+IF(F97=0,0,K97/F97)</f>
        <v>0</v>
      </c>
      <c r="P97" s="34"/>
      <c r="Q97" s="34" t="e">
        <f>+C97-#REF!</f>
        <v>#REF!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54">SUM(D99:D102)</f>
        <v>0</v>
      </c>
      <c r="E98" s="17">
        <f t="shared" si="54"/>
        <v>0</v>
      </c>
      <c r="F98" s="17">
        <f t="shared" si="54"/>
        <v>15789028074</v>
      </c>
      <c r="G98" s="17">
        <f t="shared" si="54"/>
        <v>0</v>
      </c>
      <c r="H98" s="17">
        <f t="shared" si="54"/>
        <v>1990726100</v>
      </c>
      <c r="I98" s="17">
        <f t="shared" si="54"/>
        <v>13798301974</v>
      </c>
      <c r="J98" s="17">
        <f t="shared" si="54"/>
        <v>1315224100</v>
      </c>
      <c r="K98" s="17">
        <f t="shared" si="54"/>
        <v>0</v>
      </c>
      <c r="L98" s="17">
        <f t="shared" si="54"/>
        <v>0</v>
      </c>
      <c r="M98" s="17">
        <f t="shared" si="54"/>
        <v>0</v>
      </c>
      <c r="N98" s="19">
        <f t="shared" si="52"/>
        <v>8.329987722080226E-2</v>
      </c>
      <c r="O98" s="19">
        <f t="shared" si="53"/>
        <v>0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0</v>
      </c>
      <c r="E99" s="12">
        <v>0</v>
      </c>
      <c r="F99" s="12">
        <v>12939917086</v>
      </c>
      <c r="G99" s="12">
        <v>0</v>
      </c>
      <c r="H99" s="12">
        <v>450651250</v>
      </c>
      <c r="I99" s="12">
        <v>12489265836</v>
      </c>
      <c r="J99" s="12">
        <v>273845250</v>
      </c>
      <c r="K99" s="12">
        <v>0</v>
      </c>
      <c r="L99" s="12">
        <v>0</v>
      </c>
      <c r="M99" s="12">
        <v>0</v>
      </c>
      <c r="N99" s="14">
        <f t="shared" si="52"/>
        <v>2.1162828801760996E-2</v>
      </c>
      <c r="O99" s="14">
        <f t="shared" si="53"/>
        <v>0</v>
      </c>
      <c r="P99" s="34"/>
      <c r="Q99" s="34" t="e">
        <f>+C99-#REF!</f>
        <v>#REF!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581932600</v>
      </c>
      <c r="I100" s="12">
        <v>335347520</v>
      </c>
      <c r="J100" s="12">
        <v>272525600</v>
      </c>
      <c r="K100" s="12">
        <v>0</v>
      </c>
      <c r="L100" s="12">
        <v>0</v>
      </c>
      <c r="M100" s="12">
        <v>0</v>
      </c>
      <c r="N100" s="14">
        <f t="shared" si="52"/>
        <v>0.29710182752025632</v>
      </c>
      <c r="O100" s="14">
        <f t="shared" si="53"/>
        <v>0</v>
      </c>
      <c r="P100" s="34"/>
      <c r="Q100" s="34" t="e">
        <f>+C100-#REF!</f>
        <v>#REF!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0</v>
      </c>
      <c r="E101" s="12">
        <v>0</v>
      </c>
      <c r="F101" s="12">
        <v>213474298</v>
      </c>
      <c r="G101" s="12">
        <v>0</v>
      </c>
      <c r="H101" s="12">
        <v>187800000</v>
      </c>
      <c r="I101" s="12">
        <v>25674298</v>
      </c>
      <c r="J101" s="12">
        <v>187800000</v>
      </c>
      <c r="K101" s="12">
        <v>0</v>
      </c>
      <c r="L101" s="12">
        <v>0</v>
      </c>
      <c r="M101" s="12">
        <v>0</v>
      </c>
      <c r="N101" s="14">
        <f t="shared" si="52"/>
        <v>0.87973119836655933</v>
      </c>
      <c r="O101" s="14">
        <f t="shared" si="53"/>
        <v>0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0</v>
      </c>
      <c r="F102" s="12">
        <v>1718356570</v>
      </c>
      <c r="G102" s="12">
        <v>0</v>
      </c>
      <c r="H102" s="12">
        <v>770342250</v>
      </c>
      <c r="I102" s="12">
        <v>948014320</v>
      </c>
      <c r="J102" s="12">
        <v>581053250</v>
      </c>
      <c r="K102" s="12">
        <v>0</v>
      </c>
      <c r="L102" s="12">
        <v>0</v>
      </c>
      <c r="M102" s="12">
        <v>0</v>
      </c>
      <c r="N102" s="14">
        <f t="shared" si="52"/>
        <v>0.33814474838595343</v>
      </c>
      <c r="O102" s="14">
        <f t="shared" si="53"/>
        <v>0</v>
      </c>
      <c r="P102" s="34"/>
      <c r="Q102" s="34" t="e">
        <f>+C102-#REF!</f>
        <v>#REF!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5">SUM(D104:D105)</f>
        <v>0</v>
      </c>
      <c r="E103" s="17">
        <f t="shared" si="55"/>
        <v>0</v>
      </c>
      <c r="F103" s="17">
        <f t="shared" si="55"/>
        <v>762800000</v>
      </c>
      <c r="G103" s="17">
        <f t="shared" si="55"/>
        <v>0</v>
      </c>
      <c r="H103" s="17">
        <f t="shared" si="55"/>
        <v>49790370</v>
      </c>
      <c r="I103" s="17">
        <f t="shared" si="55"/>
        <v>713009630</v>
      </c>
      <c r="J103" s="17">
        <f t="shared" si="55"/>
        <v>27741000</v>
      </c>
      <c r="K103" s="17">
        <f t="shared" si="55"/>
        <v>0</v>
      </c>
      <c r="L103" s="17">
        <f t="shared" si="55"/>
        <v>0</v>
      </c>
      <c r="M103" s="17">
        <f t="shared" si="55"/>
        <v>0</v>
      </c>
      <c r="N103" s="19">
        <f t="shared" si="52"/>
        <v>3.6367330886208707E-2</v>
      </c>
      <c r="O103" s="19">
        <f t="shared" si="53"/>
        <v>0</v>
      </c>
      <c r="P103" s="34"/>
      <c r="Q103" s="34" t="e">
        <f>+C103-#REF!</f>
        <v>#REF!</v>
      </c>
      <c r="R103" s="34"/>
    </row>
    <row r="104" spans="1:18" s="20" customFormat="1" ht="22.5" x14ac:dyDescent="0.25">
      <c r="A104" s="24" t="s">
        <v>139</v>
      </c>
      <c r="B104" s="11" t="s">
        <v>133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49790370</v>
      </c>
      <c r="I104" s="12">
        <v>188209630</v>
      </c>
      <c r="J104" s="12">
        <v>27741000</v>
      </c>
      <c r="K104" s="12">
        <v>0</v>
      </c>
      <c r="L104" s="12">
        <v>0</v>
      </c>
      <c r="M104" s="12">
        <v>0</v>
      </c>
      <c r="N104" s="14">
        <f t="shared" si="52"/>
        <v>0.11655882352941177</v>
      </c>
      <c r="O104" s="14">
        <f t="shared" si="53"/>
        <v>0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138</v>
      </c>
      <c r="B105" s="11" t="s">
        <v>140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0</v>
      </c>
      <c r="I105" s="12">
        <v>524800000</v>
      </c>
      <c r="J105" s="12">
        <v>0</v>
      </c>
      <c r="K105" s="12">
        <v>0</v>
      </c>
      <c r="L105" s="12">
        <v>0</v>
      </c>
      <c r="M105" s="12">
        <v>0</v>
      </c>
      <c r="N105" s="14">
        <f t="shared" si="52"/>
        <v>0</v>
      </c>
      <c r="O105" s="14">
        <f t="shared" si="53"/>
        <v>0</v>
      </c>
      <c r="P105" s="34"/>
      <c r="Q105" s="34" t="e">
        <f>+C105-#REF!</f>
        <v>#REF!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6">SUM(D107:D108)</f>
        <v>0</v>
      </c>
      <c r="E106" s="17">
        <f t="shared" si="56"/>
        <v>0</v>
      </c>
      <c r="F106" s="17">
        <f t="shared" si="56"/>
        <v>900586143</v>
      </c>
      <c r="G106" s="17">
        <f t="shared" si="56"/>
        <v>0</v>
      </c>
      <c r="H106" s="17">
        <f t="shared" si="56"/>
        <v>422621091.06</v>
      </c>
      <c r="I106" s="17">
        <f t="shared" si="56"/>
        <v>477965051.94</v>
      </c>
      <c r="J106" s="17">
        <f t="shared" si="56"/>
        <v>422621091.06</v>
      </c>
      <c r="K106" s="17">
        <f t="shared" si="56"/>
        <v>0</v>
      </c>
      <c r="L106" s="17">
        <f t="shared" si="56"/>
        <v>0</v>
      </c>
      <c r="M106" s="17">
        <f t="shared" si="56"/>
        <v>0</v>
      </c>
      <c r="N106" s="19">
        <f t="shared" si="52"/>
        <v>0.46927336640133049</v>
      </c>
      <c r="O106" s="19">
        <f t="shared" si="53"/>
        <v>0</v>
      </c>
      <c r="P106" s="34"/>
      <c r="Q106" s="34" t="e">
        <f>+C106-#REF!</f>
        <v>#REF!</v>
      </c>
      <c r="R106" s="34"/>
    </row>
    <row r="107" spans="1:18" s="20" customFormat="1" ht="33.75" x14ac:dyDescent="0.25">
      <c r="A107" s="24" t="s">
        <v>142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0</v>
      </c>
      <c r="I107" s="12">
        <v>58018854</v>
      </c>
      <c r="J107" s="12">
        <v>0</v>
      </c>
      <c r="K107" s="12">
        <v>0</v>
      </c>
      <c r="L107" s="12">
        <v>0</v>
      </c>
      <c r="M107" s="12">
        <v>0</v>
      </c>
      <c r="N107" s="14">
        <f t="shared" si="52"/>
        <v>0</v>
      </c>
      <c r="O107" s="14">
        <f t="shared" si="53"/>
        <v>0</v>
      </c>
      <c r="P107" s="34"/>
      <c r="Q107" s="34" t="e">
        <f>+C107-#REF!</f>
        <v>#REF!</v>
      </c>
      <c r="R107" s="34"/>
    </row>
    <row r="108" spans="1:18" s="20" customFormat="1" ht="22.5" x14ac:dyDescent="0.25">
      <c r="A108" s="24" t="s">
        <v>141</v>
      </c>
      <c r="B108" s="11" t="s">
        <v>140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422621091.06</v>
      </c>
      <c r="I108" s="12">
        <v>419946197.94</v>
      </c>
      <c r="J108" s="12">
        <v>422621091.06</v>
      </c>
      <c r="K108" s="12">
        <v>0</v>
      </c>
      <c r="L108" s="12">
        <v>0</v>
      </c>
      <c r="M108" s="12">
        <v>0</v>
      </c>
      <c r="N108" s="14">
        <f t="shared" si="52"/>
        <v>0.50158734688310458</v>
      </c>
      <c r="O108" s="14">
        <f t="shared" si="53"/>
        <v>0</v>
      </c>
      <c r="P108" s="34"/>
      <c r="Q108" s="34" t="e">
        <f>+C108-#REF!</f>
        <v>#REF!</v>
      </c>
      <c r="R108" s="34"/>
    </row>
    <row r="109" spans="1:18" s="20" customFormat="1" ht="12" x14ac:dyDescent="0.25">
      <c r="A109" s="80" t="s">
        <v>116</v>
      </c>
      <c r="B109" s="80" t="s">
        <v>0</v>
      </c>
      <c r="C109" s="6">
        <f t="shared" ref="C109:M109" si="57">+C5+C88</f>
        <v>53020812779</v>
      </c>
      <c r="D109" s="7">
        <f t="shared" si="57"/>
        <v>813602120</v>
      </c>
      <c r="E109" s="7">
        <f t="shared" si="57"/>
        <v>813602120</v>
      </c>
      <c r="F109" s="7">
        <f t="shared" si="57"/>
        <v>53020812779.000107</v>
      </c>
      <c r="G109" s="7">
        <f t="shared" si="57"/>
        <v>4521492000.0001097</v>
      </c>
      <c r="H109" s="7">
        <f t="shared" si="57"/>
        <v>24906988815.580002</v>
      </c>
      <c r="I109" s="7">
        <f t="shared" si="57"/>
        <v>23592331963.419998</v>
      </c>
      <c r="J109" s="7">
        <f t="shared" si="57"/>
        <v>8734101931.6599998</v>
      </c>
      <c r="K109" s="7">
        <f t="shared" si="57"/>
        <v>4311364943.3100004</v>
      </c>
      <c r="L109" s="7">
        <f t="shared" si="57"/>
        <v>4311364943.3100004</v>
      </c>
      <c r="M109" s="7">
        <f t="shared" si="57"/>
        <v>4311364943.3100004</v>
      </c>
      <c r="N109" s="8">
        <f>+IF(F109=0,0,J109/F109)</f>
        <v>0.16472968771839169</v>
      </c>
      <c r="O109" s="9">
        <f>+IF(F109=0,0,K109/F109)</f>
        <v>8.1314576622589951E-2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E2C7-06F2-4EE5-80E3-4230080A61DC}">
  <dimension ref="A1:V110"/>
  <sheetViews>
    <sheetView showGridLines="0" workbookViewId="0">
      <pane xSplit="1" ySplit="4" topLeftCell="B5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P10" sqref="P10:P12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22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22" ht="15" customHeight="1" x14ac:dyDescent="0.25">
      <c r="A3" s="87" t="s">
        <v>299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36">
        <v>44261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90" t="s">
        <v>19</v>
      </c>
      <c r="B5" s="90"/>
      <c r="C5" s="6">
        <f t="shared" ref="C5:M5" si="0">+C6+C39+C77+C82</f>
        <v>31737438000</v>
      </c>
      <c r="D5" s="6">
        <f t="shared" si="0"/>
        <v>933602120</v>
      </c>
      <c r="E5" s="6">
        <f t="shared" si="0"/>
        <v>933602120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22021142022.52</v>
      </c>
      <c r="I5" s="6">
        <f t="shared" si="0"/>
        <v>5194803977.4800005</v>
      </c>
      <c r="J5" s="6">
        <f t="shared" si="0"/>
        <v>8116886448.8800001</v>
      </c>
      <c r="K5" s="6">
        <f t="shared" si="0"/>
        <v>5710645689.4899998</v>
      </c>
      <c r="L5" s="6">
        <f t="shared" si="0"/>
        <v>5710645689.4899998</v>
      </c>
      <c r="M5" s="6">
        <f t="shared" si="0"/>
        <v>5697490198.4899998</v>
      </c>
      <c r="N5" s="8">
        <f>+IF(F5=0,0,J5/F5)</f>
        <v>0.25575115574483276</v>
      </c>
      <c r="O5" s="9">
        <f>+IF(F5=0,0,K5/F5)</f>
        <v>0.17993404790550455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90" t="s">
        <v>20</v>
      </c>
      <c r="B6" s="90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738422000.00010002</v>
      </c>
      <c r="H6" s="6">
        <f t="shared" ref="H6:M6" si="1">+H7+H37+H38</f>
        <v>15981648000</v>
      </c>
      <c r="I6" s="6">
        <f>I37+I38</f>
        <v>0</v>
      </c>
      <c r="J6" s="6">
        <f t="shared" si="1"/>
        <v>3292193447</v>
      </c>
      <c r="K6" s="6">
        <f t="shared" si="1"/>
        <v>3268504245</v>
      </c>
      <c r="L6" s="6">
        <f t="shared" si="1"/>
        <v>3268504245</v>
      </c>
      <c r="M6" s="6">
        <f t="shared" si="1"/>
        <v>3265043098</v>
      </c>
      <c r="N6" s="8">
        <f t="shared" ref="N6" si="2">+IF(F6=0,0,J6/F6)</f>
        <v>0.19690069760473375</v>
      </c>
      <c r="O6" s="9">
        <f t="shared" ref="O6" si="3">+IF(F6=0,0,K6/F6)</f>
        <v>0.19548388523492907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738422000.00010002</v>
      </c>
      <c r="H7" s="17">
        <f>+H8+H21+H31</f>
        <v>15981648000</v>
      </c>
      <c r="I7" s="18">
        <f>+F7-G7-H7</f>
        <v>0</v>
      </c>
      <c r="J7" s="17">
        <f>+J8+J21+J31</f>
        <v>3292193447</v>
      </c>
      <c r="K7" s="17">
        <f>+K8+K21+K31</f>
        <v>3268504245</v>
      </c>
      <c r="L7" s="17">
        <f>+L8+L21+L31</f>
        <v>3268504245</v>
      </c>
      <c r="M7" s="17">
        <f>+M8+M21+M31</f>
        <v>3265043098</v>
      </c>
      <c r="N7" s="19">
        <f t="shared" ref="N7:N70" si="4">+IF(F7=0,0,J7/F7)</f>
        <v>0.19690069760473375</v>
      </c>
      <c r="O7" s="19">
        <f t="shared" ref="O7:O70" si="5">+IF(F7=0,0,K7/F7)</f>
        <v>0.19548388523492907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6">+C8+D8-E8</f>
        <v>10320372000</v>
      </c>
      <c r="G8" s="17">
        <f>+G9</f>
        <v>0</v>
      </c>
      <c r="H8" s="17">
        <f>+H9</f>
        <v>10320372000</v>
      </c>
      <c r="I8" s="18">
        <f t="shared" ref="I8" si="7">+F8-G8-H8</f>
        <v>0</v>
      </c>
      <c r="J8" s="17">
        <f>+J9</f>
        <v>2258523994</v>
      </c>
      <c r="K8" s="17">
        <f>+K9</f>
        <v>2243181000</v>
      </c>
      <c r="L8" s="17">
        <f>+L9</f>
        <v>2243181000</v>
      </c>
      <c r="M8" s="17">
        <f>+M9</f>
        <v>2239933159</v>
      </c>
      <c r="N8" s="19">
        <f t="shared" si="4"/>
        <v>0.21884133575805212</v>
      </c>
      <c r="O8" s="19">
        <f t="shared" si="5"/>
        <v>0.21735466512253629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0</v>
      </c>
      <c r="E9" s="17">
        <f t="shared" si="8"/>
        <v>0</v>
      </c>
      <c r="F9" s="17">
        <f t="shared" si="8"/>
        <v>10320372000</v>
      </c>
      <c r="G9" s="17">
        <f t="shared" si="8"/>
        <v>0</v>
      </c>
      <c r="H9" s="17">
        <f t="shared" si="8"/>
        <v>10320372000</v>
      </c>
      <c r="I9" s="17">
        <f t="shared" si="8"/>
        <v>0</v>
      </c>
      <c r="J9" s="17">
        <f t="shared" si="8"/>
        <v>2258523994</v>
      </c>
      <c r="K9" s="17">
        <f t="shared" si="8"/>
        <v>2243181000</v>
      </c>
      <c r="L9" s="17">
        <f t="shared" si="8"/>
        <v>2243181000</v>
      </c>
      <c r="M9" s="17">
        <f t="shared" si="8"/>
        <v>2239933159</v>
      </c>
      <c r="N9" s="19">
        <f t="shared" si="4"/>
        <v>0.21884133575805212</v>
      </c>
      <c r="O9" s="19">
        <f t="shared" si="5"/>
        <v>0.21735466512253629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1985376716</v>
      </c>
      <c r="K10" s="12">
        <v>1978793209</v>
      </c>
      <c r="L10" s="12">
        <v>1978793209</v>
      </c>
      <c r="M10" s="12">
        <v>1978793209</v>
      </c>
      <c r="N10" s="14">
        <f t="shared" si="4"/>
        <v>0.25130167490847266</v>
      </c>
      <c r="O10" s="14">
        <f t="shared" si="5"/>
        <v>0.2504683588317107</v>
      </c>
      <c r="P10" s="34"/>
      <c r="Q10" s="34" t="b">
        <f>+A10=datos31dic!C5</f>
        <v>1</v>
      </c>
      <c r="R10" s="34"/>
    </row>
    <row r="11" spans="1:22" hidden="1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4"/>
        <v>0</v>
      </c>
      <c r="O11" s="14">
        <f t="shared" si="5"/>
        <v>0</v>
      </c>
      <c r="P11" s="34"/>
      <c r="Q11" s="34" t="b">
        <f>+A11=datos31dic!C6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139339885</v>
      </c>
      <c r="K12" s="12">
        <v>136048131</v>
      </c>
      <c r="L12" s="12">
        <v>136048131</v>
      </c>
      <c r="M12" s="12">
        <v>136048131</v>
      </c>
      <c r="N12" s="14">
        <f t="shared" si="4"/>
        <v>0.27867976999999999</v>
      </c>
      <c r="O12" s="14">
        <f t="shared" si="5"/>
        <v>0.27209626199999998</v>
      </c>
      <c r="P12" s="34"/>
      <c r="Q12" s="34" t="b">
        <f>+A12=datos31dic!C6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3278462</v>
      </c>
      <c r="K13" s="12">
        <v>3278462</v>
      </c>
      <c r="L13" s="12">
        <v>3278462</v>
      </c>
      <c r="M13" s="12">
        <v>3278462</v>
      </c>
      <c r="N13" s="14">
        <f t="shared" si="4"/>
        <v>0.16392309999999999</v>
      </c>
      <c r="O13" s="14">
        <f t="shared" si="5"/>
        <v>0.16392309999999999</v>
      </c>
      <c r="P13" s="34"/>
      <c r="Q13" s="34" t="b">
        <f>+A13=datos31dic!C7</f>
        <v>1</v>
      </c>
      <c r="R13" s="34"/>
    </row>
    <row r="14" spans="1:22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  <c r="P14" s="34"/>
      <c r="Q14" s="34" t="b">
        <f>+A14=datos31dic!C8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2415801</v>
      </c>
      <c r="K15" s="12">
        <v>2415801</v>
      </c>
      <c r="L15" s="12">
        <v>2415801</v>
      </c>
      <c r="M15" s="12">
        <v>2415801</v>
      </c>
      <c r="N15" s="14">
        <f t="shared" si="4"/>
        <v>6.9022885714285715E-3</v>
      </c>
      <c r="O15" s="14">
        <f t="shared" si="5"/>
        <v>6.9022885714285715E-3</v>
      </c>
      <c r="P15" s="34"/>
      <c r="Q15" s="34" t="b">
        <f>+A15=datos31dic!C8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86972195</v>
      </c>
      <c r="K16" s="12">
        <v>86972195</v>
      </c>
      <c r="L16" s="12">
        <v>86972195</v>
      </c>
      <c r="M16" s="12">
        <v>85852084</v>
      </c>
      <c r="N16" s="14">
        <f t="shared" si="4"/>
        <v>0.28990731666666669</v>
      </c>
      <c r="O16" s="14">
        <f t="shared" si="5"/>
        <v>0.28990731666666669</v>
      </c>
      <c r="P16" s="34"/>
      <c r="Q16" s="34" t="b">
        <f>+A16=datos31dic!C9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6091075</v>
      </c>
      <c r="K17" s="12">
        <v>6091075</v>
      </c>
      <c r="L17" s="12">
        <v>6091075</v>
      </c>
      <c r="M17" s="12">
        <v>6091075</v>
      </c>
      <c r="N17" s="14">
        <f t="shared" si="4"/>
        <v>0.15227687500000001</v>
      </c>
      <c r="O17" s="14">
        <f t="shared" si="5"/>
        <v>0.15227687500000001</v>
      </c>
      <c r="P17" s="34"/>
      <c r="Q17" s="34" t="b">
        <f>+A17=datos31dic!C10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412770</v>
      </c>
      <c r="K18" s="12">
        <v>412770</v>
      </c>
      <c r="L18" s="12">
        <v>412770</v>
      </c>
      <c r="M18" s="12">
        <v>0</v>
      </c>
      <c r="N18" s="14">
        <f t="shared" si="4"/>
        <v>5.1596249999999997E-4</v>
      </c>
      <c r="O18" s="14">
        <f t="shared" si="5"/>
        <v>5.1596249999999997E-4</v>
      </c>
      <c r="P18" s="34"/>
      <c r="Q18" s="34" t="b">
        <f>+A18=datos31dic!C11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32100025</v>
      </c>
      <c r="K19" s="12">
        <v>26632292</v>
      </c>
      <c r="L19" s="12">
        <v>26632292</v>
      </c>
      <c r="M19" s="12">
        <v>24917332</v>
      </c>
      <c r="N19" s="14">
        <f t="shared" si="4"/>
        <v>8.0250062499999997E-2</v>
      </c>
      <c r="O19" s="14">
        <f t="shared" si="5"/>
        <v>6.6580730000000005E-2</v>
      </c>
      <c r="P19" s="34"/>
      <c r="Q19" s="34" t="b">
        <f>+A19=datos31dic!C12</f>
        <v>1</v>
      </c>
      <c r="R19" s="34"/>
    </row>
    <row r="20" spans="1:18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2537065</v>
      </c>
      <c r="K20" s="12">
        <v>2537065</v>
      </c>
      <c r="L20" s="12">
        <v>2537065</v>
      </c>
      <c r="M20" s="12">
        <v>2537065</v>
      </c>
      <c r="N20" s="14">
        <f t="shared" si="4"/>
        <v>0.2537065</v>
      </c>
      <c r="O20" s="14">
        <f t="shared" si="5"/>
        <v>0.2537065</v>
      </c>
      <c r="P20" s="34"/>
      <c r="Q20" s="34" t="b">
        <f>+A20=datos31dic!C13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9">SUM(D22:D30)</f>
        <v>0</v>
      </c>
      <c r="E21" s="17">
        <f t="shared" si="9"/>
        <v>0</v>
      </c>
      <c r="F21" s="18">
        <f t="shared" si="6"/>
        <v>3819679000</v>
      </c>
      <c r="G21" s="17">
        <f t="shared" ref="G21:H21" si="10">SUM(G22:G30)</f>
        <v>0</v>
      </c>
      <c r="H21" s="17">
        <f t="shared" si="10"/>
        <v>3819679000</v>
      </c>
      <c r="I21" s="18">
        <f>+F21-G21-H21</f>
        <v>0</v>
      </c>
      <c r="J21" s="17">
        <f t="shared" ref="J21" si="11">SUM(J22:J30)</f>
        <v>916302318</v>
      </c>
      <c r="K21" s="17">
        <f t="shared" ref="K21:M21" si="12">SUM(K22:K30)</f>
        <v>916302318</v>
      </c>
      <c r="L21" s="17">
        <f t="shared" si="12"/>
        <v>916302318</v>
      </c>
      <c r="M21" s="17">
        <f t="shared" si="12"/>
        <v>916302318</v>
      </c>
      <c r="N21" s="19">
        <f t="shared" si="4"/>
        <v>0.23988987503923759</v>
      </c>
      <c r="O21" s="19">
        <f t="shared" si="5"/>
        <v>0.23988987503923759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289617757</v>
      </c>
      <c r="K22" s="12">
        <v>289617757</v>
      </c>
      <c r="L22" s="12">
        <v>289617757</v>
      </c>
      <c r="M22" s="12">
        <v>289617757</v>
      </c>
      <c r="N22" s="14">
        <f t="shared" si="4"/>
        <v>0.2562989</v>
      </c>
      <c r="O22" s="14">
        <f t="shared" si="5"/>
        <v>0.2562989</v>
      </c>
      <c r="P22" s="34"/>
      <c r="Q22" s="34" t="b">
        <f>+A22=datos31dic!C14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205151657</v>
      </c>
      <c r="K23" s="12">
        <v>205151657</v>
      </c>
      <c r="L23" s="12">
        <v>205151657</v>
      </c>
      <c r="M23" s="12">
        <v>205151657</v>
      </c>
      <c r="N23" s="14">
        <f t="shared" si="4"/>
        <v>0.25643957125</v>
      </c>
      <c r="O23" s="14">
        <f t="shared" si="5"/>
        <v>0.25643957125</v>
      </c>
      <c r="P23" s="34"/>
      <c r="Q23" s="34" t="b">
        <f>+A23=datos31dic!C15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208484704</v>
      </c>
      <c r="K24" s="12">
        <v>208484704</v>
      </c>
      <c r="L24" s="12">
        <v>208484704</v>
      </c>
      <c r="M24" s="12">
        <v>208484704</v>
      </c>
      <c r="N24" s="14">
        <f t="shared" si="4"/>
        <v>0.22669290480700333</v>
      </c>
      <c r="O24" s="14">
        <f t="shared" si="5"/>
        <v>0.22669290480700333</v>
      </c>
      <c r="P24" s="34"/>
      <c r="Q24" s="34" t="b">
        <f>+A24=datos31dic!C16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89176900</v>
      </c>
      <c r="K25" s="12">
        <v>89176900</v>
      </c>
      <c r="L25" s="12">
        <v>89176900</v>
      </c>
      <c r="M25" s="12">
        <v>89176900</v>
      </c>
      <c r="N25" s="14">
        <f t="shared" si="4"/>
        <v>0.22294225000000001</v>
      </c>
      <c r="O25" s="14">
        <f t="shared" si="5"/>
        <v>0.22294225000000001</v>
      </c>
      <c r="P25" s="34"/>
      <c r="Q25" s="34" t="b">
        <f>+A25=datos31dic!C17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12332400</v>
      </c>
      <c r="K26" s="12">
        <v>12332400</v>
      </c>
      <c r="L26" s="12">
        <v>12332400</v>
      </c>
      <c r="M26" s="12">
        <v>12332400</v>
      </c>
      <c r="N26" s="14">
        <f t="shared" si="4"/>
        <v>0.20554</v>
      </c>
      <c r="O26" s="14">
        <f t="shared" si="5"/>
        <v>0.20554</v>
      </c>
      <c r="P26" s="34"/>
      <c r="Q26" s="34" t="b">
        <f>+A26=datos31dic!C18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66888500</v>
      </c>
      <c r="K27" s="12">
        <v>66888500</v>
      </c>
      <c r="L27" s="12">
        <v>66888500</v>
      </c>
      <c r="M27" s="12">
        <v>66888500</v>
      </c>
      <c r="N27" s="14">
        <f t="shared" si="4"/>
        <v>0.22296166666666667</v>
      </c>
      <c r="O27" s="14">
        <f t="shared" si="5"/>
        <v>0.22296166666666667</v>
      </c>
      <c r="P27" s="34"/>
      <c r="Q27" s="34" t="b">
        <f>+A27=datos31dic!C19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11169200</v>
      </c>
      <c r="K28" s="12">
        <v>11169200</v>
      </c>
      <c r="L28" s="12">
        <v>11169200</v>
      </c>
      <c r="M28" s="12">
        <v>11169200</v>
      </c>
      <c r="N28" s="14">
        <f t="shared" si="4"/>
        <v>0.20307636363636364</v>
      </c>
      <c r="O28" s="14">
        <f t="shared" si="5"/>
        <v>0.20307636363636364</v>
      </c>
      <c r="P28" s="34"/>
      <c r="Q28" s="34" t="b">
        <f>+A28=datos31dic!C20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11169200</v>
      </c>
      <c r="K29" s="12">
        <v>11169200</v>
      </c>
      <c r="L29" s="12">
        <v>11169200</v>
      </c>
      <c r="M29" s="12">
        <v>11169200</v>
      </c>
      <c r="N29" s="14">
        <f t="shared" si="4"/>
        <v>0.20307636363636364</v>
      </c>
      <c r="O29" s="14">
        <f t="shared" si="5"/>
        <v>0.20307636363636364</v>
      </c>
      <c r="P29" s="34"/>
      <c r="Q29" s="34" t="b">
        <f>+A29=datos31dic!C21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22312000</v>
      </c>
      <c r="K30" s="12">
        <v>22312000</v>
      </c>
      <c r="L30" s="12">
        <v>22312000</v>
      </c>
      <c r="M30" s="12">
        <v>22312000</v>
      </c>
      <c r="N30" s="14">
        <f t="shared" si="4"/>
        <v>0.22312000000000001</v>
      </c>
      <c r="O30" s="14">
        <f t="shared" si="5"/>
        <v>0.22312000000000001</v>
      </c>
      <c r="P30" s="34"/>
      <c r="Q30" s="34" t="b">
        <f>+A30=datos31dic!C22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3">SUM(D32:D36)</f>
        <v>0</v>
      </c>
      <c r="E31" s="17">
        <f t="shared" si="13"/>
        <v>0</v>
      </c>
      <c r="F31" s="18">
        <f t="shared" si="6"/>
        <v>1841597000</v>
      </c>
      <c r="G31" s="17">
        <f t="shared" ref="G31:H31" si="14">SUM(G32:G36)</f>
        <v>0</v>
      </c>
      <c r="H31" s="17">
        <f t="shared" si="14"/>
        <v>1841597000</v>
      </c>
      <c r="I31" s="18">
        <f>+F31-G31-H31</f>
        <v>0</v>
      </c>
      <c r="J31" s="17">
        <f t="shared" ref="J31" si="15">SUM(J32:J36)</f>
        <v>117367135</v>
      </c>
      <c r="K31" s="17">
        <f t="shared" ref="K31:M31" si="16">SUM(K32:K36)</f>
        <v>109020927</v>
      </c>
      <c r="L31" s="17">
        <f t="shared" si="16"/>
        <v>109020927</v>
      </c>
      <c r="M31" s="17">
        <f t="shared" si="16"/>
        <v>108807621</v>
      </c>
      <c r="N31" s="19">
        <f t="shared" si="4"/>
        <v>6.3731171912204468E-2</v>
      </c>
      <c r="O31" s="19">
        <f t="shared" si="5"/>
        <v>5.9199122826546741E-2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45792417</v>
      </c>
      <c r="K32" s="12">
        <v>38725650</v>
      </c>
      <c r="L32" s="12">
        <v>38725650</v>
      </c>
      <c r="M32" s="12">
        <v>38725650</v>
      </c>
      <c r="N32" s="14">
        <f t="shared" si="4"/>
        <v>4.8632713358262608E-2</v>
      </c>
      <c r="O32" s="14">
        <f t="shared" si="5"/>
        <v>4.1127626787256122E-2</v>
      </c>
      <c r="P32" s="34"/>
      <c r="Q32" s="34" t="b">
        <f>+A32=datos31dic!C23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4">
        <f t="shared" si="4"/>
        <v>0</v>
      </c>
      <c r="O33" s="14">
        <f t="shared" si="5"/>
        <v>0</v>
      </c>
      <c r="P33" s="34"/>
      <c r="Q33" s="34" t="b">
        <f>+A33=datos31dic!C24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3881660</v>
      </c>
      <c r="K34" s="12">
        <v>3238833</v>
      </c>
      <c r="L34" s="12">
        <v>3238833</v>
      </c>
      <c r="M34" s="12">
        <v>3025527</v>
      </c>
      <c r="N34" s="14">
        <f t="shared" si="4"/>
        <v>3.88166E-2</v>
      </c>
      <c r="O34" s="14">
        <f t="shared" si="5"/>
        <v>3.238833E-2</v>
      </c>
      <c r="P34" s="34"/>
      <c r="Q34" s="34" t="b">
        <f>+A34=datos31dic!C25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43456607</v>
      </c>
      <c r="K35" s="12">
        <v>43456607</v>
      </c>
      <c r="L35" s="12">
        <v>43456607</v>
      </c>
      <c r="M35" s="12">
        <v>43456607</v>
      </c>
      <c r="N35" s="14">
        <f t="shared" si="4"/>
        <v>0.17382642800000001</v>
      </c>
      <c r="O35" s="14">
        <f t="shared" si="5"/>
        <v>0.17382642800000001</v>
      </c>
      <c r="P35" s="34"/>
      <c r="Q35" s="34" t="b">
        <f>+A35=datos31dic!C26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24236451</v>
      </c>
      <c r="K36" s="12">
        <v>23599837</v>
      </c>
      <c r="L36" s="12">
        <v>23599837</v>
      </c>
      <c r="M36" s="12">
        <v>23599837</v>
      </c>
      <c r="N36" s="14">
        <f t="shared" si="4"/>
        <v>0.16157634000000001</v>
      </c>
      <c r="O36" s="14">
        <f t="shared" si="5"/>
        <v>0.15733224666666668</v>
      </c>
      <c r="P36" s="34"/>
      <c r="Q36" s="34" t="b">
        <f>+A36=datos31dic!C27</f>
        <v>1</v>
      </c>
      <c r="R36" s="34"/>
    </row>
    <row r="37" spans="1:22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f>+F37</f>
        <v>738422000.00010002</v>
      </c>
      <c r="H37" s="12">
        <v>0</v>
      </c>
      <c r="I37" s="13">
        <f>+F37-G37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4"/>
        <v>0</v>
      </c>
      <c r="O37" s="14">
        <f t="shared" si="5"/>
        <v>0</v>
      </c>
      <c r="P37" s="34"/>
      <c r="Q37" s="34" t="b">
        <f>+A37=datos31dic!C28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4"/>
        <v>0</v>
      </c>
      <c r="O38" s="14">
        <f t="shared" si="5"/>
        <v>0</v>
      </c>
      <c r="P38" s="34"/>
      <c r="Q38" s="34"/>
      <c r="R38" s="34"/>
    </row>
    <row r="39" spans="1:22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7">+D40+D44</f>
        <v>933602120</v>
      </c>
      <c r="E39" s="7">
        <f t="shared" si="17"/>
        <v>933602120</v>
      </c>
      <c r="F39" s="7">
        <f t="shared" si="17"/>
        <v>10288298000</v>
      </c>
      <c r="G39" s="7">
        <f t="shared" si="17"/>
        <v>0</v>
      </c>
      <c r="H39" s="7">
        <f t="shared" si="17"/>
        <v>5931494022.5199995</v>
      </c>
      <c r="I39" s="7">
        <f t="shared" si="17"/>
        <v>4356803977.4800005</v>
      </c>
      <c r="J39" s="7">
        <f t="shared" si="17"/>
        <v>4788126094.8800001</v>
      </c>
      <c r="K39" s="7">
        <f t="shared" si="17"/>
        <v>2405574537.4900002</v>
      </c>
      <c r="L39" s="7">
        <f t="shared" si="17"/>
        <v>2405574537.4900002</v>
      </c>
      <c r="M39" s="7">
        <f t="shared" si="17"/>
        <v>2395880193.4900002</v>
      </c>
      <c r="N39" s="8">
        <f t="shared" si="4"/>
        <v>0.4653953544969246</v>
      </c>
      <c r="O39" s="9">
        <f t="shared" si="5"/>
        <v>0.23381656883286236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0</v>
      </c>
      <c r="E40" s="17">
        <f t="shared" si="18"/>
        <v>0</v>
      </c>
      <c r="F40" s="18">
        <f t="shared" ref="F40:F54" si="19">+C40+D40-E40</f>
        <v>136931000</v>
      </c>
      <c r="G40" s="17">
        <f t="shared" ref="G40:H40" si="20">+G41</f>
        <v>0</v>
      </c>
      <c r="H40" s="17">
        <f t="shared" si="20"/>
        <v>1749300</v>
      </c>
      <c r="I40" s="18">
        <f t="shared" ref="I40:I54" si="21">+F40-G40-H40</f>
        <v>135181700</v>
      </c>
      <c r="J40" s="17">
        <f t="shared" ref="J40:M40" si="22">+J41</f>
        <v>1749300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4"/>
        <v>1.2775047286589597E-2</v>
      </c>
      <c r="O40" s="19">
        <f t="shared" si="5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0</v>
      </c>
      <c r="E41" s="17">
        <f t="shared" si="23"/>
        <v>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1749300</v>
      </c>
      <c r="I41" s="18">
        <f t="shared" si="21"/>
        <v>135181700</v>
      </c>
      <c r="J41" s="17">
        <f t="shared" ref="J41:M41" si="25">SUM(J42:J43)</f>
        <v>1749300</v>
      </c>
      <c r="K41" s="17">
        <f t="shared" si="25"/>
        <v>0</v>
      </c>
      <c r="L41" s="17">
        <f t="shared" si="25"/>
        <v>0</v>
      </c>
      <c r="M41" s="17">
        <f t="shared" si="25"/>
        <v>0</v>
      </c>
      <c r="N41" s="19">
        <f t="shared" si="4"/>
        <v>1.2775047286589597E-2</v>
      </c>
      <c r="O41" s="19">
        <f t="shared" si="5"/>
        <v>0</v>
      </c>
      <c r="P41" s="34"/>
      <c r="Q41" s="34"/>
      <c r="R41" s="34"/>
    </row>
    <row r="42" spans="1:22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4"/>
        <v>0</v>
      </c>
      <c r="O42" s="14">
        <f t="shared" si="5"/>
        <v>0</v>
      </c>
      <c r="P42" s="34"/>
      <c r="Q42" s="34" t="b">
        <f>+A42=datos31dic!C28</f>
        <v>1</v>
      </c>
      <c r="R42" s="34"/>
    </row>
    <row r="43" spans="1:22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0</v>
      </c>
      <c r="L43" s="12">
        <v>0</v>
      </c>
      <c r="M43" s="12">
        <v>0</v>
      </c>
      <c r="N43" s="14">
        <f t="shared" si="4"/>
        <v>3.0726669125783843E-2</v>
      </c>
      <c r="O43" s="14">
        <f t="shared" si="5"/>
        <v>0</v>
      </c>
      <c r="P43" s="34"/>
      <c r="Q43" s="34" t="b">
        <f>+A43=datos31dic!C29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6">+D45+D54</f>
        <v>933602120</v>
      </c>
      <c r="E44" s="17">
        <f t="shared" si="26"/>
        <v>933602120</v>
      </c>
      <c r="F44" s="18">
        <f t="shared" si="19"/>
        <v>10151367000</v>
      </c>
      <c r="G44" s="17">
        <f t="shared" ref="G44:H44" si="27">+G45+G54</f>
        <v>0</v>
      </c>
      <c r="H44" s="17">
        <f t="shared" si="27"/>
        <v>5929744722.5199995</v>
      </c>
      <c r="I44" s="18">
        <f t="shared" si="21"/>
        <v>4221622277.4800005</v>
      </c>
      <c r="J44" s="17">
        <f t="shared" ref="J44:M44" si="28">+J45+J54</f>
        <v>4786376794.8800001</v>
      </c>
      <c r="K44" s="17">
        <f t="shared" si="28"/>
        <v>2405574537.4900002</v>
      </c>
      <c r="L44" s="17">
        <f t="shared" si="28"/>
        <v>2405574537.4900002</v>
      </c>
      <c r="M44" s="17">
        <f t="shared" si="28"/>
        <v>2395880193.4900002</v>
      </c>
      <c r="N44" s="19">
        <f t="shared" si="4"/>
        <v>0.47150071462099635</v>
      </c>
      <c r="O44" s="19">
        <f t="shared" si="5"/>
        <v>0.23697050234613726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9">SUM(D46:D53)</f>
        <v>25414400</v>
      </c>
      <c r="E45" s="17">
        <f t="shared" si="29"/>
        <v>0</v>
      </c>
      <c r="F45" s="18">
        <f>+C45+D45-E45</f>
        <v>259781400</v>
      </c>
      <c r="G45" s="17">
        <f t="shared" si="29"/>
        <v>0</v>
      </c>
      <c r="H45" s="17">
        <f t="shared" si="29"/>
        <v>71642810</v>
      </c>
      <c r="I45" s="18">
        <f t="shared" si="21"/>
        <v>188138590</v>
      </c>
      <c r="J45" s="17">
        <f t="shared" ref="J45" si="30">SUM(J46:J53)</f>
        <v>55342552</v>
      </c>
      <c r="K45" s="17">
        <f t="shared" ref="K45:M45" si="31">SUM(K46:K53)</f>
        <v>3657799</v>
      </c>
      <c r="L45" s="17">
        <f t="shared" si="31"/>
        <v>3657799</v>
      </c>
      <c r="M45" s="17">
        <f t="shared" si="31"/>
        <v>3657799</v>
      </c>
      <c r="N45" s="19">
        <f t="shared" si="4"/>
        <v>0.21303508257327122</v>
      </c>
      <c r="O45" s="19">
        <f t="shared" si="5"/>
        <v>1.4080295971921007E-2</v>
      </c>
      <c r="P45" s="34"/>
      <c r="Q45" s="34"/>
      <c r="R45" s="34"/>
    </row>
    <row r="46" spans="1:22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4"/>
        <v>0.3</v>
      </c>
      <c r="O46" s="14">
        <f t="shared" si="5"/>
        <v>0.3</v>
      </c>
      <c r="P46" s="34"/>
      <c r="Q46" s="34" t="b">
        <f>+A46=datos31dic!C30</f>
        <v>1</v>
      </c>
      <c r="R46" s="34"/>
    </row>
    <row r="47" spans="1:22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4"/>
        <v>0</v>
      </c>
      <c r="O47" s="14">
        <f t="shared" si="5"/>
        <v>0</v>
      </c>
      <c r="P47" s="34"/>
      <c r="Q47" s="34" t="b">
        <f>+A47=datos31dic!C31</f>
        <v>1</v>
      </c>
      <c r="R47" s="34"/>
    </row>
    <row r="48" spans="1:22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0</v>
      </c>
      <c r="I48" s="12">
        <v>5000000</v>
      </c>
      <c r="J48" s="12">
        <v>0</v>
      </c>
      <c r="K48" s="12">
        <v>0</v>
      </c>
      <c r="L48" s="12">
        <v>0</v>
      </c>
      <c r="M48" s="12">
        <v>0</v>
      </c>
      <c r="N48" s="14">
        <f t="shared" si="4"/>
        <v>0</v>
      </c>
      <c r="O48" s="14">
        <f t="shared" si="5"/>
        <v>0</v>
      </c>
      <c r="P48" s="34"/>
      <c r="Q48" s="34" t="b">
        <f>+A48=datos31dic!C32</f>
        <v>1</v>
      </c>
      <c r="R48" s="34"/>
    </row>
    <row r="49" spans="1:18" s="20" customFormat="1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2657799</v>
      </c>
      <c r="L49" s="12">
        <v>2657799</v>
      </c>
      <c r="M49" s="12">
        <v>2657799</v>
      </c>
      <c r="N49" s="14">
        <f t="shared" si="4"/>
        <v>0.96430199999999999</v>
      </c>
      <c r="O49" s="14">
        <f t="shared" si="5"/>
        <v>8.85933E-2</v>
      </c>
      <c r="P49" s="34"/>
      <c r="Q49" s="34" t="b">
        <f>+A49=datos31dic!C33</f>
        <v>1</v>
      </c>
      <c r="R49" s="34"/>
    </row>
    <row r="50" spans="1:18" s="20" customFormat="1" ht="22.5" x14ac:dyDescent="0.25">
      <c r="A50" s="10" t="s">
        <v>311</v>
      </c>
      <c r="B50" s="11" t="s">
        <v>312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25413492</v>
      </c>
      <c r="I50" s="12">
        <v>908</v>
      </c>
      <c r="J50" s="12">
        <v>25413492</v>
      </c>
      <c r="K50" s="12">
        <v>0</v>
      </c>
      <c r="L50" s="12">
        <v>0</v>
      </c>
      <c r="M50" s="12">
        <v>0</v>
      </c>
      <c r="N50" s="14">
        <f t="shared" si="4"/>
        <v>0.99996427222362128</v>
      </c>
      <c r="O50" s="14">
        <f t="shared" si="5"/>
        <v>0</v>
      </c>
      <c r="P50" s="34"/>
      <c r="Q50" s="34" t="b">
        <f>+A50=datos31dic!C35</f>
        <v>0</v>
      </c>
      <c r="R50" s="34"/>
    </row>
    <row r="51" spans="1:18" s="20" customFormat="1" ht="11.25" x14ac:dyDescent="0.25">
      <c r="A51" s="10" t="s">
        <v>232</v>
      </c>
      <c r="B51" s="11" t="s">
        <v>233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4"/>
        <v>0.14000000000000001</v>
      </c>
      <c r="O51" s="14">
        <f t="shared" si="5"/>
        <v>0.14000000000000001</v>
      </c>
      <c r="P51" s="34"/>
      <c r="Q51" s="34" t="b">
        <f>+A51=datos31dic!C35</f>
        <v>1</v>
      </c>
      <c r="R51" s="34"/>
    </row>
    <row r="52" spans="1:18" s="20" customFormat="1" ht="22.5" x14ac:dyDescent="0.25">
      <c r="A52" s="10" t="s">
        <v>234</v>
      </c>
      <c r="B52" s="11" t="s">
        <v>221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0</v>
      </c>
      <c r="I52" s="12">
        <v>55000000</v>
      </c>
      <c r="J52" s="12">
        <v>0</v>
      </c>
      <c r="K52" s="12">
        <v>0</v>
      </c>
      <c r="L52" s="12">
        <v>0</v>
      </c>
      <c r="M52" s="12">
        <v>0</v>
      </c>
      <c r="N52" s="14">
        <f t="shared" si="4"/>
        <v>0</v>
      </c>
      <c r="O52" s="14">
        <f t="shared" si="5"/>
        <v>0</v>
      </c>
      <c r="P52" s="34"/>
      <c r="Q52" s="34" t="b">
        <f>+A52=datos31dic!C36</f>
        <v>1</v>
      </c>
      <c r="R52" s="34"/>
    </row>
    <row r="53" spans="1:18" s="20" customFormat="1" ht="22.5" x14ac:dyDescent="0.25">
      <c r="A53" s="10" t="s">
        <v>235</v>
      </c>
      <c r="B53" s="11" t="s">
        <v>236</v>
      </c>
      <c r="C53" s="12">
        <v>118367000</v>
      </c>
      <c r="D53" s="12">
        <v>0</v>
      </c>
      <c r="E53" s="12">
        <v>0</v>
      </c>
      <c r="F53" s="12">
        <v>118367000</v>
      </c>
      <c r="G53" s="12">
        <v>0</v>
      </c>
      <c r="H53" s="12">
        <v>16300258</v>
      </c>
      <c r="I53" s="12">
        <v>102066742</v>
      </c>
      <c r="J53" s="12">
        <v>0</v>
      </c>
      <c r="K53" s="12">
        <v>0</v>
      </c>
      <c r="L53" s="12">
        <v>0</v>
      </c>
      <c r="M53" s="12">
        <v>0</v>
      </c>
      <c r="N53" s="14">
        <f t="shared" si="4"/>
        <v>0</v>
      </c>
      <c r="O53" s="14">
        <f t="shared" si="5"/>
        <v>0</v>
      </c>
      <c r="P53" s="34"/>
      <c r="Q53" s="34" t="b">
        <f>+A53=datos31dic!C38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908187720</v>
      </c>
      <c r="E54" s="17">
        <f>SUM(E55:E76)</f>
        <v>933602120</v>
      </c>
      <c r="F54" s="18">
        <f t="shared" si="19"/>
        <v>9891585600</v>
      </c>
      <c r="G54" s="17">
        <f>SUM(G55:G76)</f>
        <v>0</v>
      </c>
      <c r="H54" s="17">
        <f>SUM(H55:H76)</f>
        <v>5858101912.5199995</v>
      </c>
      <c r="I54" s="18">
        <f t="shared" si="21"/>
        <v>4033483687.4800005</v>
      </c>
      <c r="J54" s="17">
        <f>SUM(J55:J76)</f>
        <v>4731034242.8800001</v>
      </c>
      <c r="K54" s="17">
        <f>SUM(K55:K76)</f>
        <v>2401916738.4900002</v>
      </c>
      <c r="L54" s="17">
        <f>SUM(L55:L76)</f>
        <v>2401916738.4900002</v>
      </c>
      <c r="M54" s="17">
        <f>SUM(M55:M76)</f>
        <v>2392222394.4900002</v>
      </c>
      <c r="N54" s="19">
        <f t="shared" si="4"/>
        <v>0.47828876321709235</v>
      </c>
      <c r="O54" s="19">
        <f t="shared" si="5"/>
        <v>0.24282423825862662</v>
      </c>
      <c r="P54" s="34"/>
      <c r="Q54" s="34"/>
      <c r="R54" s="34"/>
    </row>
    <row r="55" spans="1:18" s="20" customFormat="1" ht="22.5" x14ac:dyDescent="0.25">
      <c r="A55" s="10" t="s">
        <v>237</v>
      </c>
      <c r="B55" s="11" t="s">
        <v>238</v>
      </c>
      <c r="C55" s="12">
        <v>40000000</v>
      </c>
      <c r="D55" s="12">
        <v>0</v>
      </c>
      <c r="E55" s="12">
        <v>0</v>
      </c>
      <c r="F55" s="12">
        <v>40000000</v>
      </c>
      <c r="G55" s="12">
        <v>0</v>
      </c>
      <c r="H55" s="12">
        <v>700000</v>
      </c>
      <c r="I55" s="12">
        <v>39300000</v>
      </c>
      <c r="J55" s="12">
        <v>700000</v>
      </c>
      <c r="K55" s="12">
        <v>700000</v>
      </c>
      <c r="L55" s="12">
        <v>700000</v>
      </c>
      <c r="M55" s="12">
        <v>700000</v>
      </c>
      <c r="N55" s="14">
        <f t="shared" si="4"/>
        <v>1.7500000000000002E-2</v>
      </c>
      <c r="O55" s="14">
        <f t="shared" si="5"/>
        <v>1.7500000000000002E-2</v>
      </c>
      <c r="P55" s="34"/>
      <c r="Q55" s="34" t="b">
        <f>+A55=datos31dic!C39</f>
        <v>1</v>
      </c>
      <c r="R55" s="34"/>
    </row>
    <row r="56" spans="1:18" s="20" customFormat="1" ht="15" customHeight="1" x14ac:dyDescent="0.25">
      <c r="A56" s="10" t="s">
        <v>239</v>
      </c>
      <c r="B56" s="11" t="s">
        <v>240</v>
      </c>
      <c r="C56" s="12">
        <v>1571000000</v>
      </c>
      <c r="D56" s="12">
        <v>0</v>
      </c>
      <c r="E56" s="12">
        <v>200000000</v>
      </c>
      <c r="F56" s="12">
        <v>1371000000</v>
      </c>
      <c r="G56" s="12">
        <v>0</v>
      </c>
      <c r="H56" s="12">
        <v>620402197</v>
      </c>
      <c r="I56" s="12">
        <v>750597803</v>
      </c>
      <c r="J56" s="12">
        <v>620402197</v>
      </c>
      <c r="K56" s="12">
        <v>60219019</v>
      </c>
      <c r="L56" s="12">
        <v>60219019</v>
      </c>
      <c r="M56" s="12">
        <v>60219019</v>
      </c>
      <c r="N56" s="14">
        <f t="shared" si="4"/>
        <v>0.45251801385849744</v>
      </c>
      <c r="O56" s="14">
        <f t="shared" si="5"/>
        <v>4.3923427425237055E-2</v>
      </c>
      <c r="P56" s="34"/>
      <c r="Q56" s="34" t="b">
        <f>+A56=datos31dic!C40</f>
        <v>1</v>
      </c>
      <c r="R56" s="34"/>
    </row>
    <row r="57" spans="1:18" s="20" customFormat="1" ht="13.5" customHeight="1" x14ac:dyDescent="0.25">
      <c r="A57" s="10" t="s">
        <v>304</v>
      </c>
      <c r="B57" s="11" t="s">
        <v>305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4"/>
        <v>0.2</v>
      </c>
      <c r="O57" s="14">
        <f t="shared" si="5"/>
        <v>0.2</v>
      </c>
      <c r="P57" s="34"/>
      <c r="Q57" s="34" t="b">
        <f>+A57=datos31dic!C41</f>
        <v>1</v>
      </c>
      <c r="R57" s="34"/>
    </row>
    <row r="58" spans="1:18" s="20" customFormat="1" ht="11.25" x14ac:dyDescent="0.25">
      <c r="A58" s="10" t="s">
        <v>241</v>
      </c>
      <c r="B58" s="11" t="s">
        <v>242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623720</v>
      </c>
      <c r="L58" s="12">
        <v>623720</v>
      </c>
      <c r="M58" s="12">
        <v>623720</v>
      </c>
      <c r="N58" s="14">
        <f t="shared" si="4"/>
        <v>0.97501659259259255</v>
      </c>
      <c r="O58" s="14">
        <f t="shared" si="5"/>
        <v>2.3100740740740741E-2</v>
      </c>
      <c r="P58" s="34"/>
      <c r="Q58" s="34" t="b">
        <f>+A58=datos31dic!C41</f>
        <v>0</v>
      </c>
      <c r="R58" s="34"/>
    </row>
    <row r="59" spans="1:18" s="20" customFormat="1" ht="22.5" x14ac:dyDescent="0.25">
      <c r="A59" s="10" t="s">
        <v>243</v>
      </c>
      <c r="B59" s="11" t="s">
        <v>244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15395325</v>
      </c>
      <c r="K59" s="12">
        <v>15395325</v>
      </c>
      <c r="L59" s="12">
        <v>15395325</v>
      </c>
      <c r="M59" s="12">
        <v>15395325</v>
      </c>
      <c r="N59" s="14">
        <f t="shared" si="4"/>
        <v>0.15395325000000001</v>
      </c>
      <c r="O59" s="14">
        <f t="shared" si="5"/>
        <v>0.15395325000000001</v>
      </c>
      <c r="P59" s="34"/>
      <c r="Q59" s="34" t="b">
        <f>+A59=datos31dic!C42</f>
        <v>0</v>
      </c>
      <c r="R59" s="34"/>
    </row>
    <row r="60" spans="1:18" s="20" customFormat="1" ht="14.25" customHeight="1" x14ac:dyDescent="0.25">
      <c r="A60" s="10" t="s">
        <v>245</v>
      </c>
      <c r="B60" s="11" t="s">
        <v>246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5000000</v>
      </c>
      <c r="I60" s="12">
        <v>8000000</v>
      </c>
      <c r="J60" s="12">
        <v>0</v>
      </c>
      <c r="K60" s="12">
        <v>0</v>
      </c>
      <c r="L60" s="12">
        <v>0</v>
      </c>
      <c r="M60" s="12">
        <v>0</v>
      </c>
      <c r="N60" s="14">
        <f t="shared" si="4"/>
        <v>0</v>
      </c>
      <c r="O60" s="14">
        <f t="shared" si="5"/>
        <v>0</v>
      </c>
      <c r="P60" s="34"/>
      <c r="Q60" s="34" t="b">
        <f>+A60=datos31dic!C43</f>
        <v>0</v>
      </c>
      <c r="R60" s="34"/>
    </row>
    <row r="61" spans="1:18" s="20" customFormat="1" ht="12.75" customHeight="1" x14ac:dyDescent="0.25">
      <c r="A61" s="10" t="s">
        <v>247</v>
      </c>
      <c r="B61" s="11" t="s">
        <v>248</v>
      </c>
      <c r="C61" s="12">
        <v>4641000000</v>
      </c>
      <c r="D61" s="12">
        <v>0</v>
      </c>
      <c r="E61" s="12">
        <v>204187720</v>
      </c>
      <c r="F61" s="12">
        <v>4436812280</v>
      </c>
      <c r="G61" s="12">
        <v>0</v>
      </c>
      <c r="H61" s="12">
        <v>2027491680</v>
      </c>
      <c r="I61" s="12">
        <v>2409320600</v>
      </c>
      <c r="J61" s="12">
        <v>2027491680</v>
      </c>
      <c r="K61" s="12">
        <v>1999005280</v>
      </c>
      <c r="L61" s="12">
        <v>1999005280</v>
      </c>
      <c r="M61" s="12">
        <v>1999005280</v>
      </c>
      <c r="N61" s="14">
        <f t="shared" si="4"/>
        <v>0.45697035440047962</v>
      </c>
      <c r="O61" s="14">
        <f t="shared" si="5"/>
        <v>0.45054988893963305</v>
      </c>
      <c r="P61" s="34"/>
      <c r="Q61" s="34" t="b">
        <f>+A61=datos31dic!C44</f>
        <v>0</v>
      </c>
      <c r="R61" s="34"/>
    </row>
    <row r="62" spans="1:18" s="20" customFormat="1" ht="13.5" customHeight="1" x14ac:dyDescent="0.25">
      <c r="A62" s="10" t="s">
        <v>249</v>
      </c>
      <c r="B62" s="11" t="s">
        <v>250</v>
      </c>
      <c r="C62" s="12">
        <v>800000000</v>
      </c>
      <c r="D62" s="12">
        <v>79553720</v>
      </c>
      <c r="E62" s="12">
        <v>0</v>
      </c>
      <c r="F62" s="12">
        <v>879553720</v>
      </c>
      <c r="G62" s="12">
        <v>0</v>
      </c>
      <c r="H62" s="12">
        <v>809107000</v>
      </c>
      <c r="I62" s="12">
        <v>70446720</v>
      </c>
      <c r="J62" s="12">
        <v>809107000</v>
      </c>
      <c r="K62" s="12">
        <v>58533800</v>
      </c>
      <c r="L62" s="12">
        <v>58533800</v>
      </c>
      <c r="M62" s="12">
        <v>58533800</v>
      </c>
      <c r="N62" s="14">
        <f t="shared" si="4"/>
        <v>0.91990629065840346</v>
      </c>
      <c r="O62" s="14">
        <f t="shared" si="5"/>
        <v>6.6549431454851898E-2</v>
      </c>
      <c r="P62" s="34"/>
      <c r="Q62" s="34" t="b">
        <f>+A62=datos31dic!C45</f>
        <v>0</v>
      </c>
      <c r="R62" s="34"/>
    </row>
    <row r="63" spans="1:18" s="20" customFormat="1" ht="22.5" x14ac:dyDescent="0.25">
      <c r="A63" s="10" t="s">
        <v>251</v>
      </c>
      <c r="B63" s="11" t="s">
        <v>252</v>
      </c>
      <c r="C63" s="12">
        <v>337000000</v>
      </c>
      <c r="D63" s="12">
        <v>203634000</v>
      </c>
      <c r="E63" s="12">
        <v>0</v>
      </c>
      <c r="F63" s="12">
        <v>540634000</v>
      </c>
      <c r="G63" s="12">
        <v>0</v>
      </c>
      <c r="H63" s="12">
        <v>517171466</v>
      </c>
      <c r="I63" s="12">
        <v>23462534</v>
      </c>
      <c r="J63" s="12">
        <v>429274156</v>
      </c>
      <c r="K63" s="12">
        <v>52099434</v>
      </c>
      <c r="L63" s="12">
        <v>52099434</v>
      </c>
      <c r="M63" s="12">
        <v>52099434</v>
      </c>
      <c r="N63" s="14">
        <f t="shared" si="4"/>
        <v>0.79401990255884758</v>
      </c>
      <c r="O63" s="14">
        <f t="shared" si="5"/>
        <v>9.6367290995386892E-2</v>
      </c>
      <c r="P63" s="34"/>
      <c r="Q63" s="34" t="b">
        <f>+A63=datos31dic!C46</f>
        <v>0</v>
      </c>
      <c r="R63" s="34"/>
    </row>
    <row r="64" spans="1:18" s="20" customFormat="1" ht="22.5" x14ac:dyDescent="0.25">
      <c r="A64" s="10" t="s">
        <v>253</v>
      </c>
      <c r="B64" s="11" t="s">
        <v>254</v>
      </c>
      <c r="C64" s="12">
        <v>119000000</v>
      </c>
      <c r="D64" s="12">
        <v>0</v>
      </c>
      <c r="E64" s="12">
        <v>0</v>
      </c>
      <c r="F64" s="12">
        <v>119000000</v>
      </c>
      <c r="G64" s="12">
        <v>0</v>
      </c>
      <c r="H64" s="12">
        <v>92492857.200000003</v>
      </c>
      <c r="I64" s="12">
        <v>26507142.800000001</v>
      </c>
      <c r="J64" s="12">
        <v>33488999.559999999</v>
      </c>
      <c r="K64" s="12">
        <v>21827094.760000002</v>
      </c>
      <c r="L64" s="12">
        <v>21827094.760000002</v>
      </c>
      <c r="M64" s="12">
        <v>21827094.760000002</v>
      </c>
      <c r="N64" s="14">
        <f t="shared" si="4"/>
        <v>0.28142016436974787</v>
      </c>
      <c r="O64" s="14">
        <f t="shared" si="5"/>
        <v>0.18342096436974792</v>
      </c>
      <c r="P64" s="34"/>
      <c r="Q64" s="34" t="b">
        <f>+A64=datos31dic!C47</f>
        <v>0</v>
      </c>
      <c r="R64" s="34"/>
    </row>
    <row r="65" spans="1:22" s="20" customFormat="1" ht="11.25" x14ac:dyDescent="0.25">
      <c r="A65" s="10" t="s">
        <v>255</v>
      </c>
      <c r="B65" s="11" t="s">
        <v>256</v>
      </c>
      <c r="C65" s="12">
        <v>682000000</v>
      </c>
      <c r="D65" s="12">
        <v>120000000</v>
      </c>
      <c r="E65" s="12">
        <v>0</v>
      </c>
      <c r="F65" s="12">
        <v>802000000</v>
      </c>
      <c r="G65" s="12">
        <v>0</v>
      </c>
      <c r="H65" s="12">
        <v>562382427.62</v>
      </c>
      <c r="I65" s="12">
        <v>239617572.38</v>
      </c>
      <c r="J65" s="12">
        <v>452181072.62</v>
      </c>
      <c r="K65" s="12">
        <v>73300518.969999999</v>
      </c>
      <c r="L65" s="12">
        <v>73300518.969999999</v>
      </c>
      <c r="M65" s="12">
        <v>73300518.969999999</v>
      </c>
      <c r="N65" s="14">
        <f t="shared" si="4"/>
        <v>0.56381679877805491</v>
      </c>
      <c r="O65" s="14">
        <f t="shared" si="5"/>
        <v>9.1397155822942638E-2</v>
      </c>
      <c r="P65" s="34"/>
      <c r="Q65" s="34" t="b">
        <f>+A65=datos31dic!C48</f>
        <v>0</v>
      </c>
      <c r="R65" s="34"/>
    </row>
    <row r="66" spans="1:22" s="20" customFormat="1" ht="22.5" x14ac:dyDescent="0.25">
      <c r="A66" s="10" t="s">
        <v>257</v>
      </c>
      <c r="B66" s="11" t="s">
        <v>258</v>
      </c>
      <c r="C66" s="12">
        <v>350000000</v>
      </c>
      <c r="D66" s="12">
        <v>0</v>
      </c>
      <c r="E66" s="12">
        <v>0</v>
      </c>
      <c r="F66" s="12">
        <v>350000000</v>
      </c>
      <c r="G66" s="12">
        <v>0</v>
      </c>
      <c r="H66" s="12">
        <v>257528836.69999999</v>
      </c>
      <c r="I66" s="12">
        <v>92471163.299999997</v>
      </c>
      <c r="J66" s="12">
        <v>226871599.69999999</v>
      </c>
      <c r="K66" s="12">
        <v>41249381.759999998</v>
      </c>
      <c r="L66" s="12">
        <v>41249381.759999998</v>
      </c>
      <c r="M66" s="12">
        <v>41249381.759999998</v>
      </c>
      <c r="N66" s="14">
        <f t="shared" si="4"/>
        <v>0.64820457057142855</v>
      </c>
      <c r="O66" s="14">
        <f t="shared" si="5"/>
        <v>0.11785537645714285</v>
      </c>
      <c r="P66" s="34"/>
      <c r="Q66" s="34" t="b">
        <f>+A66=datos31dic!C49</f>
        <v>0</v>
      </c>
      <c r="R66" s="34"/>
    </row>
    <row r="67" spans="1:22" s="20" customFormat="1" ht="33.75" x14ac:dyDescent="0.25">
      <c r="A67" s="10" t="s">
        <v>259</v>
      </c>
      <c r="B67" s="11" t="s">
        <v>260</v>
      </c>
      <c r="C67" s="12">
        <v>15000000</v>
      </c>
      <c r="D67" s="12">
        <v>1000000</v>
      </c>
      <c r="E67" s="12">
        <v>0</v>
      </c>
      <c r="F67" s="12">
        <v>16000000</v>
      </c>
      <c r="G67" s="12">
        <v>0</v>
      </c>
      <c r="H67" s="12">
        <v>15300000</v>
      </c>
      <c r="I67" s="12">
        <v>700000</v>
      </c>
      <c r="J67" s="12">
        <v>15300000</v>
      </c>
      <c r="K67" s="12">
        <v>4466400</v>
      </c>
      <c r="L67" s="12">
        <v>4466400</v>
      </c>
      <c r="M67" s="12">
        <v>4466400</v>
      </c>
      <c r="N67" s="14">
        <f t="shared" si="4"/>
        <v>0.95625000000000004</v>
      </c>
      <c r="O67" s="14">
        <f t="shared" si="5"/>
        <v>0.27915000000000001</v>
      </c>
      <c r="P67" s="34"/>
      <c r="Q67" s="34" t="b">
        <f>+A67=datos31dic!C50</f>
        <v>0</v>
      </c>
      <c r="R67" s="34"/>
    </row>
    <row r="68" spans="1:22" x14ac:dyDescent="0.25">
      <c r="A68" s="10" t="s">
        <v>261</v>
      </c>
      <c r="B68" s="11" t="s">
        <v>262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4"/>
        <v>0</v>
      </c>
      <c r="O68" s="14">
        <f t="shared" si="5"/>
        <v>0</v>
      </c>
      <c r="P68" s="34"/>
      <c r="Q68" s="34" t="b">
        <f>+A68=datos31dic!C51</f>
        <v>0</v>
      </c>
      <c r="R68" s="34"/>
    </row>
    <row r="69" spans="1:22" ht="22.5" x14ac:dyDescent="0.25">
      <c r="A69" s="10" t="s">
        <v>263</v>
      </c>
      <c r="B69" s="11" t="s">
        <v>264</v>
      </c>
      <c r="C69" s="12">
        <v>114000000</v>
      </c>
      <c r="D69" s="12">
        <v>0</v>
      </c>
      <c r="E69" s="12">
        <v>25414400</v>
      </c>
      <c r="F69" s="12">
        <v>88585600</v>
      </c>
      <c r="G69" s="12">
        <v>0</v>
      </c>
      <c r="H69" s="12">
        <v>0</v>
      </c>
      <c r="I69" s="12">
        <v>88585600</v>
      </c>
      <c r="J69" s="12">
        <v>0</v>
      </c>
      <c r="K69" s="12">
        <v>0</v>
      </c>
      <c r="L69" s="12">
        <v>0</v>
      </c>
      <c r="M69" s="12">
        <v>0</v>
      </c>
      <c r="N69" s="14">
        <f t="shared" si="4"/>
        <v>0</v>
      </c>
      <c r="O69" s="14">
        <f t="shared" si="5"/>
        <v>0</v>
      </c>
      <c r="P69" s="34"/>
      <c r="Q69" s="34" t="b">
        <f>+A69=datos31dic!C52</f>
        <v>0</v>
      </c>
      <c r="R69" s="34"/>
    </row>
    <row r="70" spans="1:22" ht="33.75" x14ac:dyDescent="0.25">
      <c r="A70" s="10" t="s">
        <v>265</v>
      </c>
      <c r="B70" s="11" t="s">
        <v>266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945495</v>
      </c>
      <c r="K70" s="12">
        <v>945495</v>
      </c>
      <c r="L70" s="12">
        <v>945495</v>
      </c>
      <c r="M70" s="12">
        <v>945495</v>
      </c>
      <c r="N70" s="14">
        <f t="shared" si="4"/>
        <v>4.7274749999999997E-2</v>
      </c>
      <c r="O70" s="14">
        <f t="shared" si="5"/>
        <v>4.7274749999999997E-2</v>
      </c>
      <c r="P70" s="34"/>
      <c r="Q70" s="34" t="b">
        <f>+A70=datos31dic!C53</f>
        <v>0</v>
      </c>
      <c r="R70" s="34"/>
    </row>
    <row r="71" spans="1:22" ht="22.5" x14ac:dyDescent="0.25">
      <c r="A71" s="10" t="s">
        <v>267</v>
      </c>
      <c r="B71" s="11" t="s">
        <v>268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0</v>
      </c>
      <c r="K71" s="12">
        <v>0</v>
      </c>
      <c r="L71" s="12">
        <v>0</v>
      </c>
      <c r="M71" s="12">
        <v>0</v>
      </c>
      <c r="N71" s="14">
        <f t="shared" ref="N71:N108" si="32">+IF(F71=0,0,J71/F71)</f>
        <v>0</v>
      </c>
      <c r="O71" s="14">
        <f t="shared" ref="O71:O108" si="33">+IF(F71=0,0,K71/F71)</f>
        <v>0</v>
      </c>
      <c r="P71" s="34"/>
      <c r="Q71" s="34" t="b">
        <f>+A71=datos31dic!C54</f>
        <v>0</v>
      </c>
      <c r="R71" s="34"/>
    </row>
    <row r="72" spans="1:22" x14ac:dyDescent="0.25">
      <c r="A72" s="10" t="s">
        <v>306</v>
      </c>
      <c r="B72" s="11" t="s">
        <v>307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2"/>
        <v>0</v>
      </c>
      <c r="O72" s="14">
        <f t="shared" si="33"/>
        <v>0</v>
      </c>
      <c r="P72" s="34"/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0</v>
      </c>
      <c r="F73" s="12">
        <v>500000000</v>
      </c>
      <c r="G73" s="12">
        <v>0</v>
      </c>
      <c r="H73" s="12">
        <v>300000000</v>
      </c>
      <c r="I73" s="12">
        <v>200000000</v>
      </c>
      <c r="J73" s="12">
        <v>73351270</v>
      </c>
      <c r="K73" s="12">
        <v>73351270</v>
      </c>
      <c r="L73" s="12">
        <v>73351270</v>
      </c>
      <c r="M73" s="12">
        <v>63656926</v>
      </c>
      <c r="N73" s="14">
        <f t="shared" si="32"/>
        <v>0.14670253999999999</v>
      </c>
      <c r="O73" s="14">
        <f t="shared" si="33"/>
        <v>0.14670253999999999</v>
      </c>
      <c r="P73" s="34"/>
      <c r="Q73" s="34" t="b">
        <f>+A73=datos31dic!C55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>
        <f t="shared" si="32"/>
        <v>0</v>
      </c>
      <c r="O74" s="14">
        <f t="shared" si="33"/>
        <v>0</v>
      </c>
      <c r="P74" s="34"/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2"/>
        <v>0</v>
      </c>
      <c r="O75" s="14">
        <f t="shared" si="33"/>
        <v>0</v>
      </c>
      <c r="P75" s="34"/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2"/>
        <v>0</v>
      </c>
      <c r="O76" s="14">
        <f t="shared" si="33"/>
        <v>0</v>
      </c>
      <c r="P76" s="34"/>
      <c r="Q76" s="34"/>
      <c r="R76" s="34"/>
    </row>
    <row r="77" spans="1:22" s="3" customFormat="1" x14ac:dyDescent="0.25">
      <c r="A77" s="79" t="s">
        <v>24</v>
      </c>
      <c r="B77" s="79"/>
      <c r="C77" s="7">
        <f>SUM(C78:C81)</f>
        <v>4649070000</v>
      </c>
      <c r="D77" s="7">
        <f>SUM(D78:D81)</f>
        <v>0</v>
      </c>
      <c r="E77" s="7">
        <f t="shared" ref="E77" si="34">SUM(E78:E81)</f>
        <v>0</v>
      </c>
      <c r="F77" s="7">
        <f>SUM(F78:F81)</f>
        <v>4649070000.0000095</v>
      </c>
      <c r="G77" s="7">
        <f t="shared" ref="G77:M77" si="35">SUM(G78:G81)</f>
        <v>3783070000.00001</v>
      </c>
      <c r="H77" s="7">
        <f t="shared" si="35"/>
        <v>108000000</v>
      </c>
      <c r="I77" s="7">
        <f t="shared" si="35"/>
        <v>758000000</v>
      </c>
      <c r="J77" s="7">
        <f t="shared" si="35"/>
        <v>36566907</v>
      </c>
      <c r="K77" s="7">
        <f t="shared" si="35"/>
        <v>36566907</v>
      </c>
      <c r="L77" s="7">
        <f t="shared" si="35"/>
        <v>36566907</v>
      </c>
      <c r="M77" s="7">
        <f t="shared" si="35"/>
        <v>36566907</v>
      </c>
      <c r="N77" s="8">
        <f t="shared" si="32"/>
        <v>7.8654240525524305E-3</v>
      </c>
      <c r="O77" s="9">
        <f t="shared" si="33"/>
        <v>7.8654240525524305E-3</v>
      </c>
      <c r="P77" s="34"/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f>+F78</f>
        <v>3783070000.00001</v>
      </c>
      <c r="H78" s="29">
        <v>0</v>
      </c>
      <c r="I78" s="30">
        <f t="shared" ref="I78" si="36">+F78-G78-H78</f>
        <v>0</v>
      </c>
      <c r="J78" s="29">
        <v>0</v>
      </c>
      <c r="K78" s="29">
        <v>0</v>
      </c>
      <c r="L78" s="29">
        <v>0</v>
      </c>
      <c r="M78" s="29">
        <v>0</v>
      </c>
      <c r="N78" s="31">
        <f t="shared" si="32"/>
        <v>0</v>
      </c>
      <c r="O78" s="31">
        <f t="shared" si="33"/>
        <v>0</v>
      </c>
      <c r="P78" s="34"/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21376775</v>
      </c>
      <c r="K79" s="12">
        <v>21376775</v>
      </c>
      <c r="L79" s="12">
        <v>21376775</v>
      </c>
      <c r="M79" s="12">
        <v>21376775</v>
      </c>
      <c r="N79" s="14">
        <f t="shared" si="32"/>
        <v>0.27406121794871796</v>
      </c>
      <c r="O79" s="14">
        <f t="shared" si="33"/>
        <v>0.27406121794871796</v>
      </c>
      <c r="P79" s="34"/>
      <c r="Q79" s="34" t="b">
        <f>+A79=datos31dic!C56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15190132</v>
      </c>
      <c r="K80" s="12">
        <v>15190132</v>
      </c>
      <c r="L80" s="12">
        <v>15190132</v>
      </c>
      <c r="M80" s="12">
        <v>15190132</v>
      </c>
      <c r="N80" s="14">
        <f t="shared" si="32"/>
        <v>0.50633773333333332</v>
      </c>
      <c r="O80" s="14">
        <f t="shared" si="33"/>
        <v>0.50633773333333332</v>
      </c>
      <c r="P80" s="34"/>
      <c r="Q80" s="34" t="b">
        <f>+A80=datos31dic!C57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32"/>
        <v>0</v>
      </c>
      <c r="O81" s="14">
        <f t="shared" si="33"/>
        <v>0</v>
      </c>
      <c r="P81" s="34"/>
      <c r="Q81" s="34" t="b">
        <f>+A81=datos31dic!C58</f>
        <v>0</v>
      </c>
      <c r="R81" s="34"/>
    </row>
    <row r="82" spans="1:22" s="3" customFormat="1" x14ac:dyDescent="0.25">
      <c r="A82" s="79" t="s">
        <v>25</v>
      </c>
      <c r="B82" s="79"/>
      <c r="C82" s="7">
        <f>+C83+C87</f>
        <v>80000000</v>
      </c>
      <c r="D82" s="7">
        <f t="shared" ref="D82:M82" si="37">+D83+D87</f>
        <v>0</v>
      </c>
      <c r="E82" s="7">
        <f t="shared" si="37"/>
        <v>0</v>
      </c>
      <c r="F82" s="7">
        <f t="shared" si="37"/>
        <v>80000000</v>
      </c>
      <c r="G82" s="7">
        <f t="shared" si="37"/>
        <v>0</v>
      </c>
      <c r="H82" s="7">
        <f t="shared" si="37"/>
        <v>0</v>
      </c>
      <c r="I82" s="7">
        <f t="shared" si="37"/>
        <v>80000000</v>
      </c>
      <c r="J82" s="7">
        <f t="shared" si="37"/>
        <v>0</v>
      </c>
      <c r="K82" s="7">
        <f t="shared" si="37"/>
        <v>0</v>
      </c>
      <c r="L82" s="7">
        <f t="shared" si="37"/>
        <v>0</v>
      </c>
      <c r="M82" s="7">
        <f t="shared" si="37"/>
        <v>0</v>
      </c>
      <c r="N82" s="8">
        <f t="shared" si="32"/>
        <v>0</v>
      </c>
      <c r="O82" s="9">
        <f t="shared" si="33"/>
        <v>0</v>
      </c>
      <c r="P82" s="34"/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8">+D84</f>
        <v>0</v>
      </c>
      <c r="E83" s="17">
        <f t="shared" si="38"/>
        <v>0</v>
      </c>
      <c r="F83" s="18">
        <f t="shared" ref="F83:F84" si="39">+C83+D83-E83</f>
        <v>20000000</v>
      </c>
      <c r="G83" s="17">
        <f t="shared" ref="G83:H83" si="40">+G84</f>
        <v>0</v>
      </c>
      <c r="H83" s="17">
        <f t="shared" si="40"/>
        <v>0</v>
      </c>
      <c r="I83" s="18">
        <f t="shared" ref="I83:I84" si="41">+F83-G83-H83</f>
        <v>20000000</v>
      </c>
      <c r="J83" s="17">
        <f t="shared" ref="J83:M83" si="42">+J84</f>
        <v>0</v>
      </c>
      <c r="K83" s="17">
        <f t="shared" si="42"/>
        <v>0</v>
      </c>
      <c r="L83" s="17">
        <f t="shared" si="42"/>
        <v>0</v>
      </c>
      <c r="M83" s="17">
        <f t="shared" si="42"/>
        <v>0</v>
      </c>
      <c r="N83" s="19">
        <f t="shared" si="32"/>
        <v>0</v>
      </c>
      <c r="O83" s="19">
        <f t="shared" si="33"/>
        <v>0</v>
      </c>
      <c r="P83" s="34"/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3">SUM(D85:D86)</f>
        <v>0</v>
      </c>
      <c r="E84" s="17">
        <f t="shared" si="43"/>
        <v>0</v>
      </c>
      <c r="F84" s="18">
        <f t="shared" si="39"/>
        <v>20000000</v>
      </c>
      <c r="G84" s="17">
        <f t="shared" ref="G84:H84" si="44">SUM(G85:G86)</f>
        <v>0</v>
      </c>
      <c r="H84" s="17">
        <f t="shared" si="44"/>
        <v>0</v>
      </c>
      <c r="I84" s="18">
        <f t="shared" si="41"/>
        <v>20000000</v>
      </c>
      <c r="J84" s="17">
        <f t="shared" ref="J84:M84" si="45">SUM(J85:J86)</f>
        <v>0</v>
      </c>
      <c r="K84" s="17">
        <f t="shared" si="45"/>
        <v>0</v>
      </c>
      <c r="L84" s="17">
        <f t="shared" si="45"/>
        <v>0</v>
      </c>
      <c r="M84" s="17">
        <f t="shared" si="45"/>
        <v>0</v>
      </c>
      <c r="N84" s="19">
        <f t="shared" si="32"/>
        <v>0</v>
      </c>
      <c r="O84" s="19">
        <f t="shared" si="33"/>
        <v>0</v>
      </c>
      <c r="P84" s="34"/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0</v>
      </c>
      <c r="I85" s="12">
        <v>15000000</v>
      </c>
      <c r="J85" s="12">
        <v>0</v>
      </c>
      <c r="K85" s="12">
        <v>0</v>
      </c>
      <c r="L85" s="12">
        <v>0</v>
      </c>
      <c r="M85" s="12">
        <v>0</v>
      </c>
      <c r="N85" s="14">
        <f t="shared" si="32"/>
        <v>0</v>
      </c>
      <c r="O85" s="14">
        <f t="shared" si="33"/>
        <v>0</v>
      </c>
      <c r="P85" s="34"/>
      <c r="Q85" s="34" t="b">
        <f>+A85=datos31dic!C58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0</v>
      </c>
      <c r="I86" s="12">
        <v>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32"/>
        <v>0</v>
      </c>
      <c r="O86" s="14">
        <f t="shared" si="33"/>
        <v>0</v>
      </c>
      <c r="P86" s="34"/>
      <c r="Q86" s="34" t="b">
        <f>+A86=datos31dic!C59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v>60000000</v>
      </c>
      <c r="G87" s="17">
        <v>0</v>
      </c>
      <c r="H87" s="17">
        <v>0</v>
      </c>
      <c r="I87" s="18"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32"/>
        <v>0</v>
      </c>
      <c r="O87" s="19">
        <f t="shared" si="33"/>
        <v>0</v>
      </c>
      <c r="P87" s="34"/>
      <c r="Q87" s="34"/>
      <c r="R87" s="34"/>
    </row>
    <row r="88" spans="1:22" s="20" customFormat="1" ht="12.75" x14ac:dyDescent="0.25">
      <c r="A88" s="80" t="s">
        <v>21</v>
      </c>
      <c r="B88" s="80"/>
      <c r="C88" s="7">
        <f t="shared" ref="C88:M88" si="46">+C89+C91+C95+C98+C103+C106</f>
        <v>21283374779</v>
      </c>
      <c r="D88" s="7">
        <f t="shared" si="46"/>
        <v>234745370</v>
      </c>
      <c r="E88" s="7">
        <f t="shared" si="46"/>
        <v>234745370</v>
      </c>
      <c r="F88" s="7">
        <f t="shared" si="46"/>
        <v>21283374779</v>
      </c>
      <c r="G88" s="7">
        <f t="shared" si="46"/>
        <v>0</v>
      </c>
      <c r="H88" s="7">
        <f t="shared" si="46"/>
        <v>8075048592.0600004</v>
      </c>
      <c r="I88" s="7">
        <f t="shared" si="46"/>
        <v>13208326186.940001</v>
      </c>
      <c r="J88" s="7">
        <f t="shared" si="46"/>
        <v>4371958046.0600004</v>
      </c>
      <c r="K88" s="7">
        <f t="shared" si="46"/>
        <v>74820833</v>
      </c>
      <c r="L88" s="7">
        <f t="shared" si="46"/>
        <v>74820833</v>
      </c>
      <c r="M88" s="7">
        <f t="shared" si="46"/>
        <v>72376919</v>
      </c>
      <c r="N88" s="8">
        <f t="shared" si="32"/>
        <v>0.2054165794408577</v>
      </c>
      <c r="O88" s="9">
        <f t="shared" si="33"/>
        <v>3.5154590743675029E-3</v>
      </c>
      <c r="P88" s="34"/>
      <c r="Q88" s="34" t="e">
        <f>+C88-#REF!</f>
        <v>#REF!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7">+D90</f>
        <v>0</v>
      </c>
      <c r="E89" s="17">
        <f t="shared" si="47"/>
        <v>0</v>
      </c>
      <c r="F89" s="17">
        <f t="shared" si="47"/>
        <v>530450000</v>
      </c>
      <c r="G89" s="17">
        <f t="shared" si="47"/>
        <v>0</v>
      </c>
      <c r="H89" s="17">
        <f t="shared" si="47"/>
        <v>0</v>
      </c>
      <c r="I89" s="17">
        <f t="shared" si="47"/>
        <v>530450000</v>
      </c>
      <c r="J89" s="17">
        <f t="shared" si="47"/>
        <v>0</v>
      </c>
      <c r="K89" s="17">
        <f t="shared" si="47"/>
        <v>0</v>
      </c>
      <c r="L89" s="17">
        <f t="shared" si="47"/>
        <v>0</v>
      </c>
      <c r="M89" s="17">
        <f t="shared" si="47"/>
        <v>0</v>
      </c>
      <c r="N89" s="19">
        <f t="shared" si="32"/>
        <v>0</v>
      </c>
      <c r="O89" s="19">
        <f t="shared" si="33"/>
        <v>0</v>
      </c>
      <c r="P89" s="34"/>
      <c r="Q89" s="34" t="e">
        <f>+C89-#REF!</f>
        <v>#REF!</v>
      </c>
      <c r="R89" s="34"/>
    </row>
    <row r="90" spans="1:22" s="20" customFormat="1" ht="22.5" x14ac:dyDescent="0.25">
      <c r="A90" s="24" t="s">
        <v>308</v>
      </c>
      <c r="B90" s="11" t="s">
        <v>133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0</v>
      </c>
      <c r="I90" s="12">
        <v>530450000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32"/>
        <v>0</v>
      </c>
      <c r="O90" s="14">
        <f t="shared" si="33"/>
        <v>0</v>
      </c>
      <c r="P90" s="34"/>
      <c r="Q90" s="34" t="e">
        <f>+C90-#REF!</f>
        <v>#REF!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8">SUM(D92:D94)</f>
        <v>0</v>
      </c>
      <c r="E91" s="17">
        <f t="shared" si="48"/>
        <v>0</v>
      </c>
      <c r="F91" s="17">
        <f t="shared" si="48"/>
        <v>232000000</v>
      </c>
      <c r="G91" s="17">
        <f t="shared" si="48"/>
        <v>0</v>
      </c>
      <c r="H91" s="17">
        <f t="shared" si="48"/>
        <v>0</v>
      </c>
      <c r="I91" s="17">
        <f t="shared" si="48"/>
        <v>232000000</v>
      </c>
      <c r="J91" s="17">
        <f t="shared" si="48"/>
        <v>0</v>
      </c>
      <c r="K91" s="17">
        <f t="shared" si="48"/>
        <v>0</v>
      </c>
      <c r="L91" s="17">
        <f t="shared" si="48"/>
        <v>0</v>
      </c>
      <c r="M91" s="17">
        <f t="shared" si="48"/>
        <v>0</v>
      </c>
      <c r="N91" s="19">
        <f t="shared" si="32"/>
        <v>0</v>
      </c>
      <c r="O91" s="19">
        <f t="shared" si="33"/>
        <v>0</v>
      </c>
      <c r="P91" s="34"/>
      <c r="Q91" s="34" t="e">
        <f>+C91-#REF!</f>
        <v>#REF!</v>
      </c>
      <c r="R91" s="34"/>
    </row>
    <row r="92" spans="1:22" s="20" customFormat="1" ht="22.5" x14ac:dyDescent="0.25">
      <c r="A92" s="24" t="s">
        <v>130</v>
      </c>
      <c r="B92" s="11" t="s">
        <v>132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0</v>
      </c>
      <c r="I92" s="12">
        <v>232000000</v>
      </c>
      <c r="J92" s="12">
        <v>0</v>
      </c>
      <c r="K92" s="12">
        <v>0</v>
      </c>
      <c r="L92" s="12">
        <v>0</v>
      </c>
      <c r="M92" s="12">
        <v>0</v>
      </c>
      <c r="N92" s="14">
        <f t="shared" si="32"/>
        <v>0</v>
      </c>
      <c r="O92" s="14">
        <f t="shared" si="33"/>
        <v>0</v>
      </c>
      <c r="P92" s="34"/>
      <c r="Q92" s="34" t="e">
        <f>+C92-#REF!</f>
        <v>#REF!</v>
      </c>
      <c r="R92" s="34"/>
    </row>
    <row r="93" spans="1:22" s="20" customFormat="1" ht="22.5" hidden="1" x14ac:dyDescent="0.25">
      <c r="A93" s="24" t="s">
        <v>131</v>
      </c>
      <c r="B93" s="11" t="s">
        <v>133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si="32"/>
        <v>0</v>
      </c>
      <c r="O93" s="14">
        <f t="shared" si="33"/>
        <v>0</v>
      </c>
      <c r="P93" s="34"/>
      <c r="Q93" s="34" t="e">
        <f>+C93-#REF!</f>
        <v>#REF!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>
        <f t="shared" si="32"/>
        <v>0</v>
      </c>
      <c r="O94" s="14">
        <f t="shared" si="33"/>
        <v>0</v>
      </c>
      <c r="P94" s="34"/>
      <c r="Q94" s="34" t="e">
        <f>+C94-#REF!</f>
        <v>#REF!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49">SUM(D96:D97)</f>
        <v>0</v>
      </c>
      <c r="E95" s="17">
        <f t="shared" si="49"/>
        <v>0</v>
      </c>
      <c r="F95" s="17">
        <f t="shared" si="49"/>
        <v>3068510562</v>
      </c>
      <c r="G95" s="17">
        <f t="shared" si="49"/>
        <v>0</v>
      </c>
      <c r="H95" s="17">
        <f t="shared" si="49"/>
        <v>1021109833</v>
      </c>
      <c r="I95" s="17">
        <f t="shared" si="49"/>
        <v>2047400729</v>
      </c>
      <c r="J95" s="17">
        <f t="shared" si="49"/>
        <v>821945833</v>
      </c>
      <c r="K95" s="17">
        <f t="shared" si="49"/>
        <v>17917934</v>
      </c>
      <c r="L95" s="17">
        <f t="shared" si="49"/>
        <v>17917934</v>
      </c>
      <c r="M95" s="17">
        <f t="shared" si="49"/>
        <v>17917934</v>
      </c>
      <c r="N95" s="19">
        <f t="shared" si="32"/>
        <v>0.26786475600861887</v>
      </c>
      <c r="O95" s="19">
        <f t="shared" si="33"/>
        <v>5.8392935719020021E-3</v>
      </c>
      <c r="P95" s="34"/>
      <c r="Q95" s="34" t="e">
        <f>+C95-#REF!</f>
        <v>#REF!</v>
      </c>
      <c r="R95" s="34"/>
    </row>
    <row r="96" spans="1:22" s="20" customFormat="1" ht="22.5" x14ac:dyDescent="0.25">
      <c r="A96" s="24" t="s">
        <v>135</v>
      </c>
      <c r="B96" s="11" t="s">
        <v>134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737136766</v>
      </c>
      <c r="I96" s="12">
        <v>1038193858</v>
      </c>
      <c r="J96" s="12">
        <v>537972766</v>
      </c>
      <c r="K96" s="12">
        <v>9517967</v>
      </c>
      <c r="L96" s="12">
        <v>9517967</v>
      </c>
      <c r="M96" s="12">
        <v>9517967</v>
      </c>
      <c r="N96" s="14">
        <f t="shared" si="32"/>
        <v>0.30302680454409825</v>
      </c>
      <c r="O96" s="14">
        <f t="shared" si="33"/>
        <v>5.3612363079475608E-3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136</v>
      </c>
      <c r="B97" s="11" t="s">
        <v>137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283973067</v>
      </c>
      <c r="I97" s="12">
        <v>1009206871</v>
      </c>
      <c r="J97" s="12">
        <v>283973067</v>
      </c>
      <c r="K97" s="12">
        <v>8399967</v>
      </c>
      <c r="L97" s="12">
        <v>8399967</v>
      </c>
      <c r="M97" s="12">
        <v>8399967</v>
      </c>
      <c r="N97" s="14">
        <f t="shared" si="32"/>
        <v>0.21959284911207771</v>
      </c>
      <c r="O97" s="14">
        <f t="shared" si="33"/>
        <v>6.495590252498953E-3</v>
      </c>
      <c r="P97" s="34"/>
      <c r="Q97" s="34" t="e">
        <f>+C97-#REF!</f>
        <v>#REF!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50">SUM(D99:D102)</f>
        <v>234745370</v>
      </c>
      <c r="E98" s="17">
        <f t="shared" si="50"/>
        <v>234745370</v>
      </c>
      <c r="F98" s="17">
        <f t="shared" si="50"/>
        <v>15789028074</v>
      </c>
      <c r="G98" s="17">
        <f t="shared" si="50"/>
        <v>0</v>
      </c>
      <c r="H98" s="17">
        <f t="shared" si="50"/>
        <v>6043776668</v>
      </c>
      <c r="I98" s="17">
        <f t="shared" si="50"/>
        <v>9745251406</v>
      </c>
      <c r="J98" s="17">
        <f t="shared" si="50"/>
        <v>3064650122</v>
      </c>
      <c r="K98" s="17">
        <f t="shared" si="50"/>
        <v>56902899</v>
      </c>
      <c r="L98" s="17">
        <f t="shared" si="50"/>
        <v>56902899</v>
      </c>
      <c r="M98" s="17">
        <f t="shared" si="50"/>
        <v>54458985</v>
      </c>
      <c r="N98" s="19">
        <f t="shared" si="32"/>
        <v>0.19409998561257863</v>
      </c>
      <c r="O98" s="19">
        <f t="shared" si="33"/>
        <v>3.6039519806607191E-3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4432114250</v>
      </c>
      <c r="I99" s="12">
        <v>8565910004</v>
      </c>
      <c r="J99" s="12">
        <v>1660355414</v>
      </c>
      <c r="K99" s="12">
        <v>21186192</v>
      </c>
      <c r="L99" s="12">
        <v>21186192</v>
      </c>
      <c r="M99" s="12">
        <v>21186192</v>
      </c>
      <c r="N99" s="14">
        <f t="shared" si="32"/>
        <v>0.12773906107222749</v>
      </c>
      <c r="O99" s="14">
        <f t="shared" si="33"/>
        <v>1.629954798205595E-3</v>
      </c>
      <c r="P99" s="34"/>
      <c r="Q99" s="34" t="e">
        <f>+C99-#REF!</f>
        <v>#REF!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539541013</v>
      </c>
      <c r="I100" s="12">
        <v>377739107</v>
      </c>
      <c r="J100" s="12">
        <v>445979303</v>
      </c>
      <c r="K100" s="12">
        <v>13553548</v>
      </c>
      <c r="L100" s="12">
        <v>13553548</v>
      </c>
      <c r="M100" s="12">
        <v>11109634</v>
      </c>
      <c r="N100" s="14">
        <f t="shared" si="32"/>
        <v>0.48619750202370027</v>
      </c>
      <c r="O100" s="14">
        <f t="shared" si="33"/>
        <v>1.4775800439237688E-2</v>
      </c>
      <c r="P100" s="34"/>
      <c r="Q100" s="34" t="e">
        <f>+C100-#REF!</f>
        <v>#REF!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254765000</v>
      </c>
      <c r="I101" s="12">
        <v>135347500</v>
      </c>
      <c r="J101" s="12">
        <v>254765000</v>
      </c>
      <c r="K101" s="12">
        <v>3900000</v>
      </c>
      <c r="L101" s="12">
        <v>3900000</v>
      </c>
      <c r="M101" s="12">
        <v>3900000</v>
      </c>
      <c r="N101" s="14">
        <f t="shared" si="32"/>
        <v>0.65305520843346465</v>
      </c>
      <c r="O101" s="14">
        <f t="shared" si="33"/>
        <v>9.9971162164760163E-3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817356405</v>
      </c>
      <c r="I102" s="12">
        <v>666254795</v>
      </c>
      <c r="J102" s="12">
        <v>703550405</v>
      </c>
      <c r="K102" s="12">
        <v>18263159</v>
      </c>
      <c r="L102" s="12">
        <v>18263159</v>
      </c>
      <c r="M102" s="12">
        <v>18263159</v>
      </c>
      <c r="N102" s="14">
        <f t="shared" si="32"/>
        <v>0.47421481113111036</v>
      </c>
      <c r="O102" s="14">
        <f t="shared" si="33"/>
        <v>1.2309936053327178E-2</v>
      </c>
      <c r="P102" s="34"/>
      <c r="Q102" s="34" t="e">
        <f>+C102-#REF!</f>
        <v>#REF!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1">SUM(D104:D105)</f>
        <v>0</v>
      </c>
      <c r="E103" s="17">
        <f t="shared" si="51"/>
        <v>0</v>
      </c>
      <c r="F103" s="17">
        <f t="shared" si="51"/>
        <v>762800000</v>
      </c>
      <c r="G103" s="17">
        <f t="shared" si="51"/>
        <v>0</v>
      </c>
      <c r="H103" s="17">
        <f t="shared" si="51"/>
        <v>587541000</v>
      </c>
      <c r="I103" s="17">
        <f t="shared" si="51"/>
        <v>175259000</v>
      </c>
      <c r="J103" s="17">
        <f t="shared" si="51"/>
        <v>62741000</v>
      </c>
      <c r="K103" s="17">
        <f t="shared" si="51"/>
        <v>0</v>
      </c>
      <c r="L103" s="17">
        <f t="shared" si="51"/>
        <v>0</v>
      </c>
      <c r="M103" s="17">
        <f t="shared" si="51"/>
        <v>0</v>
      </c>
      <c r="N103" s="19">
        <f t="shared" si="32"/>
        <v>8.2250917671735715E-2</v>
      </c>
      <c r="O103" s="19">
        <f t="shared" si="33"/>
        <v>0</v>
      </c>
      <c r="P103" s="34"/>
      <c r="Q103" s="34" t="e">
        <f>+C103-#REF!</f>
        <v>#REF!</v>
      </c>
      <c r="R103" s="34"/>
    </row>
    <row r="104" spans="1:18" s="20" customFormat="1" ht="22.5" x14ac:dyDescent="0.25">
      <c r="A104" s="24" t="s">
        <v>139</v>
      </c>
      <c r="B104" s="11" t="s">
        <v>133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62741000</v>
      </c>
      <c r="I104" s="12">
        <v>175259000</v>
      </c>
      <c r="J104" s="12">
        <v>62741000</v>
      </c>
      <c r="K104" s="12">
        <v>0</v>
      </c>
      <c r="L104" s="12">
        <v>0</v>
      </c>
      <c r="M104" s="12">
        <v>0</v>
      </c>
      <c r="N104" s="14">
        <f t="shared" si="32"/>
        <v>0.26361764705882351</v>
      </c>
      <c r="O104" s="14">
        <f t="shared" si="33"/>
        <v>0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138</v>
      </c>
      <c r="B105" s="11" t="s">
        <v>140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524800000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4">
        <f t="shared" si="32"/>
        <v>0</v>
      </c>
      <c r="O105" s="14">
        <f t="shared" si="33"/>
        <v>0</v>
      </c>
      <c r="P105" s="34"/>
      <c r="Q105" s="34" t="e">
        <f>+C105-#REF!</f>
        <v>#REF!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2">SUM(D107:D108)</f>
        <v>0</v>
      </c>
      <c r="E106" s="17">
        <f t="shared" si="52"/>
        <v>0</v>
      </c>
      <c r="F106" s="17">
        <f t="shared" si="52"/>
        <v>900586143</v>
      </c>
      <c r="G106" s="17">
        <f t="shared" si="52"/>
        <v>0</v>
      </c>
      <c r="H106" s="17">
        <f t="shared" si="52"/>
        <v>422621091.06</v>
      </c>
      <c r="I106" s="17">
        <f t="shared" si="52"/>
        <v>477965051.94</v>
      </c>
      <c r="J106" s="17">
        <f t="shared" si="52"/>
        <v>422621091.06</v>
      </c>
      <c r="K106" s="17">
        <f t="shared" si="52"/>
        <v>0</v>
      </c>
      <c r="L106" s="17">
        <f t="shared" si="52"/>
        <v>0</v>
      </c>
      <c r="M106" s="17">
        <f t="shared" si="52"/>
        <v>0</v>
      </c>
      <c r="N106" s="19">
        <f t="shared" si="32"/>
        <v>0.46927336640133049</v>
      </c>
      <c r="O106" s="19">
        <f t="shared" si="33"/>
        <v>0</v>
      </c>
      <c r="P106" s="34"/>
      <c r="Q106" s="34" t="e">
        <f>+C106-#REF!</f>
        <v>#REF!</v>
      </c>
      <c r="R106" s="34"/>
    </row>
    <row r="107" spans="1:18" s="20" customFormat="1" ht="33.75" x14ac:dyDescent="0.25">
      <c r="A107" s="24" t="s">
        <v>142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0</v>
      </c>
      <c r="I107" s="12">
        <v>58018854</v>
      </c>
      <c r="J107" s="12">
        <v>0</v>
      </c>
      <c r="K107" s="12">
        <v>0</v>
      </c>
      <c r="L107" s="12">
        <v>0</v>
      </c>
      <c r="M107" s="12">
        <v>0</v>
      </c>
      <c r="N107" s="14">
        <f t="shared" si="32"/>
        <v>0</v>
      </c>
      <c r="O107" s="14">
        <f t="shared" si="33"/>
        <v>0</v>
      </c>
      <c r="P107" s="34"/>
      <c r="Q107" s="34" t="e">
        <f>+C107-#REF!</f>
        <v>#REF!</v>
      </c>
      <c r="R107" s="34"/>
    </row>
    <row r="108" spans="1:18" s="20" customFormat="1" ht="22.5" x14ac:dyDescent="0.25">
      <c r="A108" s="24" t="s">
        <v>141</v>
      </c>
      <c r="B108" s="11" t="s">
        <v>140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422621091.06</v>
      </c>
      <c r="I108" s="12">
        <v>419946197.94</v>
      </c>
      <c r="J108" s="12">
        <v>422621091.06</v>
      </c>
      <c r="K108" s="12">
        <v>0</v>
      </c>
      <c r="L108" s="12">
        <v>0</v>
      </c>
      <c r="M108" s="12">
        <v>0</v>
      </c>
      <c r="N108" s="14">
        <f t="shared" si="32"/>
        <v>0.50158734688310458</v>
      </c>
      <c r="O108" s="14">
        <f t="shared" si="33"/>
        <v>0</v>
      </c>
      <c r="P108" s="34"/>
      <c r="Q108" s="34" t="e">
        <f>+C108-#REF!</f>
        <v>#REF!</v>
      </c>
      <c r="R108" s="34"/>
    </row>
    <row r="109" spans="1:18" s="20" customFormat="1" ht="12" x14ac:dyDescent="0.25">
      <c r="A109" s="80" t="s">
        <v>116</v>
      </c>
      <c r="B109" s="80" t="s">
        <v>0</v>
      </c>
      <c r="C109" s="6">
        <f t="shared" ref="C109:M109" si="53">+C5+C88</f>
        <v>53020812779</v>
      </c>
      <c r="D109" s="7">
        <f t="shared" si="53"/>
        <v>1168347490</v>
      </c>
      <c r="E109" s="7">
        <f t="shared" si="53"/>
        <v>1168347490</v>
      </c>
      <c r="F109" s="7">
        <f t="shared" si="53"/>
        <v>53020812779.000107</v>
      </c>
      <c r="G109" s="7">
        <f t="shared" si="53"/>
        <v>4521492000.0001097</v>
      </c>
      <c r="H109" s="7">
        <f t="shared" si="53"/>
        <v>30096190614.580002</v>
      </c>
      <c r="I109" s="7">
        <f t="shared" si="53"/>
        <v>18403130164.420002</v>
      </c>
      <c r="J109" s="7">
        <f t="shared" si="53"/>
        <v>12488844494.940001</v>
      </c>
      <c r="K109" s="7">
        <f t="shared" si="53"/>
        <v>5785466522.4899998</v>
      </c>
      <c r="L109" s="7">
        <f t="shared" si="53"/>
        <v>5785466522.4899998</v>
      </c>
      <c r="M109" s="7">
        <f t="shared" si="53"/>
        <v>5769867117.4899998</v>
      </c>
      <c r="N109" s="8">
        <f>+IF(F109=0,0,J109/F109)</f>
        <v>0.23554607785806037</v>
      </c>
      <c r="O109" s="9">
        <f>+IF(F109=0,0,K109/F109)</f>
        <v>0.10911689616311282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969DA-D655-4932-95F0-D9542D7BDADF}">
  <dimension ref="A1:V110"/>
  <sheetViews>
    <sheetView showGridLines="0" workbookViewId="0">
      <pane xSplit="1" ySplit="4" topLeftCell="B80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P8" sqref="P8:P124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22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22" ht="15" customHeight="1" x14ac:dyDescent="0.25">
      <c r="A3" s="87" t="s">
        <v>313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36">
        <v>44317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90" t="s">
        <v>19</v>
      </c>
      <c r="B5" s="90"/>
      <c r="C5" s="6">
        <f t="shared" ref="C5:M5" si="0">+C6+C39+C77+C82</f>
        <v>31737438000</v>
      </c>
      <c r="D5" s="6">
        <f t="shared" si="0"/>
        <v>2415202120</v>
      </c>
      <c r="E5" s="6">
        <f t="shared" si="0"/>
        <v>2415202120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24130165537.68</v>
      </c>
      <c r="I5" s="6">
        <f t="shared" si="0"/>
        <v>3085780462.3200006</v>
      </c>
      <c r="J5" s="6">
        <f t="shared" si="0"/>
        <v>9958841002.7299995</v>
      </c>
      <c r="K5" s="6">
        <f t="shared" si="0"/>
        <v>7122683985.1700001</v>
      </c>
      <c r="L5" s="6">
        <f t="shared" si="0"/>
        <v>7122683985.1700001</v>
      </c>
      <c r="M5" s="6">
        <f t="shared" si="0"/>
        <v>7121859400.1700001</v>
      </c>
      <c r="N5" s="8">
        <f>+IF(F5=0,0,J5/F5)</f>
        <v>0.3137884350567291</v>
      </c>
      <c r="O5" s="9">
        <f>+IF(F5=0,0,K5/F5)</f>
        <v>0.22442529813433509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90" t="s">
        <v>20</v>
      </c>
      <c r="B6" s="90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738422000.00010002</v>
      </c>
      <c r="H6" s="6">
        <f t="shared" ref="H6:M6" si="1">+H7+H37+H38</f>
        <v>15981648000</v>
      </c>
      <c r="I6" s="6">
        <f>I37+I38</f>
        <v>0</v>
      </c>
      <c r="J6" s="6">
        <f t="shared" si="1"/>
        <v>4446713242</v>
      </c>
      <c r="K6" s="6">
        <f t="shared" si="1"/>
        <v>4411180637</v>
      </c>
      <c r="L6" s="6">
        <f t="shared" si="1"/>
        <v>4411180637</v>
      </c>
      <c r="M6" s="6">
        <f t="shared" si="1"/>
        <v>4411180637</v>
      </c>
      <c r="N6" s="8">
        <f t="shared" ref="N6" si="2">+IF(F6=0,0,J6/F6)</f>
        <v>0.26595063549374937</v>
      </c>
      <c r="O6" s="9">
        <f t="shared" ref="O6" si="3">+IF(F6=0,0,K6/F6)</f>
        <v>0.26382548858946009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738422000.00010002</v>
      </c>
      <c r="H7" s="17">
        <f>+H8+H21+H31</f>
        <v>15981648000</v>
      </c>
      <c r="I7" s="18">
        <f>+F7-G7-H7</f>
        <v>0</v>
      </c>
      <c r="J7" s="17">
        <f>+J8+J21+J31</f>
        <v>4446713242</v>
      </c>
      <c r="K7" s="17">
        <f>+K8+K21+K31</f>
        <v>4411180637</v>
      </c>
      <c r="L7" s="17">
        <f>+L8+L21+L31</f>
        <v>4411180637</v>
      </c>
      <c r="M7" s="17">
        <f>+M8+M21+M31</f>
        <v>4411180637</v>
      </c>
      <c r="N7" s="19">
        <f t="shared" ref="N7:N70" si="4">+IF(F7=0,0,J7/F7)</f>
        <v>0.26595063549374937</v>
      </c>
      <c r="O7" s="19">
        <f t="shared" ref="O7:O70" si="5">+IF(F7=0,0,K7/F7)</f>
        <v>0.26382548858946009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6">+C8+D8-E8</f>
        <v>10320372000</v>
      </c>
      <c r="G8" s="17">
        <f>+G9</f>
        <v>0</v>
      </c>
      <c r="H8" s="17">
        <f>+H9</f>
        <v>10320372000</v>
      </c>
      <c r="I8" s="18">
        <f t="shared" ref="I8" si="7">+F8-G8-H8</f>
        <v>0</v>
      </c>
      <c r="J8" s="17">
        <f>+J9</f>
        <v>3052798479</v>
      </c>
      <c r="K8" s="17">
        <f>+K9</f>
        <v>3025612082</v>
      </c>
      <c r="L8" s="17">
        <f>+L9</f>
        <v>3025612082</v>
      </c>
      <c r="M8" s="17">
        <f>+M9</f>
        <v>3025612082</v>
      </c>
      <c r="N8" s="19">
        <f t="shared" si="4"/>
        <v>0.29580314343320185</v>
      </c>
      <c r="O8" s="19">
        <f t="shared" si="5"/>
        <v>0.29316889759400144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0</v>
      </c>
      <c r="E9" s="17">
        <f t="shared" si="8"/>
        <v>0</v>
      </c>
      <c r="F9" s="17">
        <f t="shared" si="8"/>
        <v>10320372000</v>
      </c>
      <c r="G9" s="17">
        <f t="shared" si="8"/>
        <v>0</v>
      </c>
      <c r="H9" s="17">
        <f t="shared" si="8"/>
        <v>10320372000</v>
      </c>
      <c r="I9" s="17">
        <f t="shared" si="8"/>
        <v>0</v>
      </c>
      <c r="J9" s="17">
        <f t="shared" si="8"/>
        <v>3052798479</v>
      </c>
      <c r="K9" s="17">
        <f t="shared" si="8"/>
        <v>3025612082</v>
      </c>
      <c r="L9" s="17">
        <f t="shared" si="8"/>
        <v>3025612082</v>
      </c>
      <c r="M9" s="17">
        <f t="shared" si="8"/>
        <v>3025612082</v>
      </c>
      <c r="N9" s="19">
        <f t="shared" si="4"/>
        <v>0.29580314343320185</v>
      </c>
      <c r="O9" s="19">
        <f t="shared" si="5"/>
        <v>0.29316889759400144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2684349417</v>
      </c>
      <c r="K10" s="12">
        <v>2665922507</v>
      </c>
      <c r="L10" s="12">
        <v>2665922507</v>
      </c>
      <c r="M10" s="12">
        <v>2665922507</v>
      </c>
      <c r="N10" s="14">
        <f t="shared" si="4"/>
        <v>0.33977506590828888</v>
      </c>
      <c r="O10" s="14">
        <f t="shared" si="5"/>
        <v>0.33744265548508351</v>
      </c>
      <c r="P10" s="34"/>
      <c r="Q10" s="34" t="b">
        <f>+A10=datos31dic!C5</f>
        <v>1</v>
      </c>
      <c r="R10" s="34"/>
    </row>
    <row r="11" spans="1:22" hidden="1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4"/>
        <v>0</v>
      </c>
      <c r="O11" s="14">
        <f t="shared" si="5"/>
        <v>0</v>
      </c>
      <c r="P11" s="34"/>
      <c r="Q11" s="34" t="b">
        <f>+A11=datos31dic!C6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177443948</v>
      </c>
      <c r="K12" s="12">
        <v>174152194</v>
      </c>
      <c r="L12" s="12">
        <v>174152194</v>
      </c>
      <c r="M12" s="12">
        <v>174152194</v>
      </c>
      <c r="N12" s="14">
        <f t="shared" si="4"/>
        <v>0.35488789599999998</v>
      </c>
      <c r="O12" s="14">
        <f t="shared" si="5"/>
        <v>0.34830438800000002</v>
      </c>
      <c r="P12" s="34"/>
      <c r="Q12" s="34" t="b">
        <f>+A12=datos31dic!C6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4428567</v>
      </c>
      <c r="K13" s="12">
        <v>4428567</v>
      </c>
      <c r="L13" s="12">
        <v>4428567</v>
      </c>
      <c r="M13" s="12">
        <v>4428567</v>
      </c>
      <c r="N13" s="14">
        <f t="shared" si="4"/>
        <v>0.22142835</v>
      </c>
      <c r="O13" s="14">
        <f t="shared" si="5"/>
        <v>0.22142835</v>
      </c>
      <c r="P13" s="34"/>
      <c r="Q13" s="34" t="b">
        <f>+A13=datos31dic!C7</f>
        <v>1</v>
      </c>
      <c r="R13" s="34"/>
    </row>
    <row r="14" spans="1:22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  <c r="P14" s="34"/>
      <c r="Q14" s="34" t="b">
        <f>+A14=datos31dic!C8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10480245</v>
      </c>
      <c r="K15" s="12">
        <v>10480245</v>
      </c>
      <c r="L15" s="12">
        <v>10480245</v>
      </c>
      <c r="M15" s="12">
        <v>10480245</v>
      </c>
      <c r="N15" s="14">
        <f t="shared" si="4"/>
        <v>2.9943557142857142E-2</v>
      </c>
      <c r="O15" s="14">
        <f t="shared" si="5"/>
        <v>2.9943557142857142E-2</v>
      </c>
      <c r="P15" s="34"/>
      <c r="Q15" s="34" t="b">
        <f>+A15=datos31dic!C8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105255802</v>
      </c>
      <c r="K16" s="12">
        <v>105255802</v>
      </c>
      <c r="L16" s="12">
        <v>105255802</v>
      </c>
      <c r="M16" s="12">
        <v>105255802</v>
      </c>
      <c r="N16" s="14">
        <f t="shared" si="4"/>
        <v>0.35085267333333331</v>
      </c>
      <c r="O16" s="14">
        <f t="shared" si="5"/>
        <v>0.35085267333333331</v>
      </c>
      <c r="P16" s="34"/>
      <c r="Q16" s="34" t="b">
        <f>+A16=datos31dic!C9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11432166</v>
      </c>
      <c r="K17" s="12">
        <v>11432166</v>
      </c>
      <c r="L17" s="12">
        <v>11432166</v>
      </c>
      <c r="M17" s="12">
        <v>11432166</v>
      </c>
      <c r="N17" s="14">
        <f t="shared" si="4"/>
        <v>0.28580414999999998</v>
      </c>
      <c r="O17" s="14">
        <f t="shared" si="5"/>
        <v>0.28580414999999998</v>
      </c>
      <c r="P17" s="34"/>
      <c r="Q17" s="34" t="b">
        <f>+A17=datos31dic!C10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7217599</v>
      </c>
      <c r="K18" s="12">
        <v>7217599</v>
      </c>
      <c r="L18" s="12">
        <v>7217599</v>
      </c>
      <c r="M18" s="12">
        <v>7217599</v>
      </c>
      <c r="N18" s="14">
        <f t="shared" si="4"/>
        <v>9.0219987499999994E-3</v>
      </c>
      <c r="O18" s="14">
        <f t="shared" si="5"/>
        <v>9.0219987499999994E-3</v>
      </c>
      <c r="P18" s="34"/>
      <c r="Q18" s="34" t="b">
        <f>+A18=datos31dic!C11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48943977</v>
      </c>
      <c r="K19" s="12">
        <v>43476244</v>
      </c>
      <c r="L19" s="12">
        <v>43476244</v>
      </c>
      <c r="M19" s="12">
        <v>43476244</v>
      </c>
      <c r="N19" s="14">
        <f t="shared" si="4"/>
        <v>0.1223599425</v>
      </c>
      <c r="O19" s="14">
        <f t="shared" si="5"/>
        <v>0.10869060999999999</v>
      </c>
      <c r="P19" s="34"/>
      <c r="Q19" s="34" t="b">
        <f>+A19=datos31dic!C12</f>
        <v>1</v>
      </c>
      <c r="R19" s="34"/>
    </row>
    <row r="20" spans="1:18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3246758</v>
      </c>
      <c r="K20" s="12">
        <v>3246758</v>
      </c>
      <c r="L20" s="12">
        <v>3246758</v>
      </c>
      <c r="M20" s="12">
        <v>3246758</v>
      </c>
      <c r="N20" s="14">
        <f t="shared" si="4"/>
        <v>0.32467580000000001</v>
      </c>
      <c r="O20" s="14">
        <f t="shared" si="5"/>
        <v>0.32467580000000001</v>
      </c>
      <c r="P20" s="34"/>
      <c r="Q20" s="34" t="b">
        <f>+A20=datos31dic!C13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9">SUM(D22:D30)</f>
        <v>0</v>
      </c>
      <c r="E21" s="17">
        <f t="shared" si="9"/>
        <v>0</v>
      </c>
      <c r="F21" s="18">
        <f t="shared" si="6"/>
        <v>3819679000</v>
      </c>
      <c r="G21" s="17">
        <f t="shared" ref="G21:H21" si="10">SUM(G22:G30)</f>
        <v>0</v>
      </c>
      <c r="H21" s="17">
        <f t="shared" si="10"/>
        <v>3819679000</v>
      </c>
      <c r="I21" s="18">
        <f>+F21-G21-H21</f>
        <v>0</v>
      </c>
      <c r="J21" s="17">
        <f t="shared" ref="J21" si="11">SUM(J22:J30)</f>
        <v>1216028428</v>
      </c>
      <c r="K21" s="17">
        <f t="shared" ref="K21:M21" si="12">SUM(K22:K30)</f>
        <v>1216028428</v>
      </c>
      <c r="L21" s="17">
        <f t="shared" si="12"/>
        <v>1216028428</v>
      </c>
      <c r="M21" s="17">
        <f t="shared" si="12"/>
        <v>1216028428</v>
      </c>
      <c r="N21" s="19">
        <f t="shared" si="4"/>
        <v>0.31835880135477351</v>
      </c>
      <c r="O21" s="19">
        <f t="shared" si="5"/>
        <v>0.31835880135477351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382534963</v>
      </c>
      <c r="K22" s="12">
        <v>382534963</v>
      </c>
      <c r="L22" s="12">
        <v>382534963</v>
      </c>
      <c r="M22" s="12">
        <v>382534963</v>
      </c>
      <c r="N22" s="14">
        <f t="shared" si="4"/>
        <v>0.33852651592920352</v>
      </c>
      <c r="O22" s="14">
        <f t="shared" si="5"/>
        <v>0.33852651592920352</v>
      </c>
      <c r="P22" s="34"/>
      <c r="Q22" s="34" t="b">
        <f>+A22=datos31dic!C14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270970063</v>
      </c>
      <c r="K23" s="12">
        <v>270970063</v>
      </c>
      <c r="L23" s="12">
        <v>270970063</v>
      </c>
      <c r="M23" s="12">
        <v>270970063</v>
      </c>
      <c r="N23" s="14">
        <f t="shared" si="4"/>
        <v>0.33871257874999999</v>
      </c>
      <c r="O23" s="14">
        <f t="shared" si="5"/>
        <v>0.33871257874999999</v>
      </c>
      <c r="P23" s="34"/>
      <c r="Q23" s="34" t="b">
        <f>+A23=datos31dic!C15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275822102</v>
      </c>
      <c r="K24" s="12">
        <v>275822102</v>
      </c>
      <c r="L24" s="12">
        <v>275822102</v>
      </c>
      <c r="M24" s="12">
        <v>275822102</v>
      </c>
      <c r="N24" s="14">
        <f t="shared" si="4"/>
        <v>0.29991127556462638</v>
      </c>
      <c r="O24" s="14">
        <f t="shared" si="5"/>
        <v>0.29991127556462638</v>
      </c>
      <c r="P24" s="34"/>
      <c r="Q24" s="34" t="b">
        <f>+A24=datos31dic!C16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119974500</v>
      </c>
      <c r="K25" s="12">
        <v>119974500</v>
      </c>
      <c r="L25" s="12">
        <v>119974500</v>
      </c>
      <c r="M25" s="12">
        <v>119974500</v>
      </c>
      <c r="N25" s="14">
        <f t="shared" si="4"/>
        <v>0.29993625000000002</v>
      </c>
      <c r="O25" s="14">
        <f t="shared" si="5"/>
        <v>0.29993625000000002</v>
      </c>
      <c r="P25" s="34"/>
      <c r="Q25" s="34" t="b">
        <f>+A25=datos31dic!C17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16666200</v>
      </c>
      <c r="K26" s="12">
        <v>16666200</v>
      </c>
      <c r="L26" s="12">
        <v>16666200</v>
      </c>
      <c r="M26" s="12">
        <v>16666200</v>
      </c>
      <c r="N26" s="14">
        <f t="shared" si="4"/>
        <v>0.27777000000000002</v>
      </c>
      <c r="O26" s="14">
        <f t="shared" si="5"/>
        <v>0.27777000000000002</v>
      </c>
      <c r="P26" s="34"/>
      <c r="Q26" s="34" t="b">
        <f>+A26=datos31dic!C18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89989000</v>
      </c>
      <c r="K27" s="12">
        <v>89989000</v>
      </c>
      <c r="L27" s="12">
        <v>89989000</v>
      </c>
      <c r="M27" s="12">
        <v>89989000</v>
      </c>
      <c r="N27" s="14">
        <f t="shared" si="4"/>
        <v>0.29996333333333336</v>
      </c>
      <c r="O27" s="14">
        <f t="shared" si="5"/>
        <v>0.29996333333333336</v>
      </c>
      <c r="P27" s="34"/>
      <c r="Q27" s="34" t="b">
        <f>+A27=datos31dic!C19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15026800</v>
      </c>
      <c r="K28" s="12">
        <v>15026800</v>
      </c>
      <c r="L28" s="12">
        <v>15026800</v>
      </c>
      <c r="M28" s="12">
        <v>15026800</v>
      </c>
      <c r="N28" s="14">
        <f t="shared" si="4"/>
        <v>0.27321454545454543</v>
      </c>
      <c r="O28" s="14">
        <f t="shared" si="5"/>
        <v>0.27321454545454543</v>
      </c>
      <c r="P28" s="34"/>
      <c r="Q28" s="34" t="b">
        <f>+A28=datos31dic!C20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15026800</v>
      </c>
      <c r="K29" s="12">
        <v>15026800</v>
      </c>
      <c r="L29" s="12">
        <v>15026800</v>
      </c>
      <c r="M29" s="12">
        <v>15026800</v>
      </c>
      <c r="N29" s="14">
        <f t="shared" si="4"/>
        <v>0.27321454545454543</v>
      </c>
      <c r="O29" s="14">
        <f t="shared" si="5"/>
        <v>0.27321454545454543</v>
      </c>
      <c r="P29" s="34"/>
      <c r="Q29" s="34" t="b">
        <f>+A29=datos31dic!C21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30018000</v>
      </c>
      <c r="K30" s="12">
        <v>30018000</v>
      </c>
      <c r="L30" s="12">
        <v>30018000</v>
      </c>
      <c r="M30" s="12">
        <v>30018000</v>
      </c>
      <c r="N30" s="14">
        <f t="shared" si="4"/>
        <v>0.30018</v>
      </c>
      <c r="O30" s="14">
        <f t="shared" si="5"/>
        <v>0.30018</v>
      </c>
      <c r="P30" s="34"/>
      <c r="Q30" s="34" t="b">
        <f>+A30=datos31dic!C22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3">SUM(D32:D36)</f>
        <v>0</v>
      </c>
      <c r="E31" s="17">
        <f t="shared" si="13"/>
        <v>0</v>
      </c>
      <c r="F31" s="18">
        <f t="shared" si="6"/>
        <v>1841597000</v>
      </c>
      <c r="G31" s="17">
        <f t="shared" ref="G31:H31" si="14">SUM(G32:G36)</f>
        <v>0</v>
      </c>
      <c r="H31" s="17">
        <f t="shared" si="14"/>
        <v>1841597000</v>
      </c>
      <c r="I31" s="18">
        <f>+F31-G31-H31</f>
        <v>0</v>
      </c>
      <c r="J31" s="17">
        <f t="shared" ref="J31" si="15">SUM(J32:J36)</f>
        <v>177886335</v>
      </c>
      <c r="K31" s="17">
        <f t="shared" ref="K31:M31" si="16">SUM(K32:K36)</f>
        <v>169540127</v>
      </c>
      <c r="L31" s="17">
        <f t="shared" si="16"/>
        <v>169540127</v>
      </c>
      <c r="M31" s="17">
        <f t="shared" si="16"/>
        <v>169540127</v>
      </c>
      <c r="N31" s="19">
        <f t="shared" si="4"/>
        <v>9.6593519103256573E-2</v>
      </c>
      <c r="O31" s="19">
        <f t="shared" si="5"/>
        <v>9.2061470017598859E-2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59118938</v>
      </c>
      <c r="K32" s="12">
        <v>52052171</v>
      </c>
      <c r="L32" s="12">
        <v>52052171</v>
      </c>
      <c r="M32" s="12">
        <v>52052171</v>
      </c>
      <c r="N32" s="14">
        <f t="shared" si="4"/>
        <v>6.2785818136633822E-2</v>
      </c>
      <c r="O32" s="14">
        <f t="shared" si="5"/>
        <v>5.5280731565627336E-2</v>
      </c>
      <c r="P32" s="34"/>
      <c r="Q32" s="34" t="b">
        <f>+A32=datos31dic!C23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14303831</v>
      </c>
      <c r="K33" s="12">
        <v>14303831</v>
      </c>
      <c r="L33" s="12">
        <v>14303831</v>
      </c>
      <c r="M33" s="12">
        <v>14303831</v>
      </c>
      <c r="N33" s="14">
        <f t="shared" si="4"/>
        <v>3.57595775E-2</v>
      </c>
      <c r="O33" s="14">
        <f t="shared" si="5"/>
        <v>3.57595775E-2</v>
      </c>
      <c r="P33" s="34"/>
      <c r="Q33" s="34" t="b">
        <f>+A33=datos31dic!C24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5445806</v>
      </c>
      <c r="K34" s="12">
        <v>4802979</v>
      </c>
      <c r="L34" s="12">
        <v>4802979</v>
      </c>
      <c r="M34" s="12">
        <v>4802979</v>
      </c>
      <c r="N34" s="14">
        <f t="shared" si="4"/>
        <v>5.4458060000000003E-2</v>
      </c>
      <c r="O34" s="14">
        <f t="shared" si="5"/>
        <v>4.8029790000000003E-2</v>
      </c>
      <c r="P34" s="34"/>
      <c r="Q34" s="34" t="b">
        <f>+A34=datos31dic!C25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66794824</v>
      </c>
      <c r="K35" s="12">
        <v>66794824</v>
      </c>
      <c r="L35" s="12">
        <v>66794824</v>
      </c>
      <c r="M35" s="12">
        <v>66794824</v>
      </c>
      <c r="N35" s="14">
        <f t="shared" si="4"/>
        <v>0.26717929600000001</v>
      </c>
      <c r="O35" s="14">
        <f t="shared" si="5"/>
        <v>0.26717929600000001</v>
      </c>
      <c r="P35" s="34"/>
      <c r="Q35" s="34" t="b">
        <f>+A35=datos31dic!C26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32222936</v>
      </c>
      <c r="K36" s="12">
        <v>31586322</v>
      </c>
      <c r="L36" s="12">
        <v>31586322</v>
      </c>
      <c r="M36" s="12">
        <v>31586322</v>
      </c>
      <c r="N36" s="14">
        <f t="shared" si="4"/>
        <v>0.21481957333333335</v>
      </c>
      <c r="O36" s="14">
        <f t="shared" si="5"/>
        <v>0.21057548000000001</v>
      </c>
      <c r="P36" s="34"/>
      <c r="Q36" s="34" t="b">
        <f>+A36=datos31dic!C27</f>
        <v>1</v>
      </c>
      <c r="R36" s="34"/>
    </row>
    <row r="37" spans="1:22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f>+F37</f>
        <v>738422000.00010002</v>
      </c>
      <c r="H37" s="12">
        <v>0</v>
      </c>
      <c r="I37" s="13">
        <f>+F37-G37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4"/>
        <v>0</v>
      </c>
      <c r="O37" s="14">
        <f t="shared" si="5"/>
        <v>0</v>
      </c>
      <c r="P37" s="34"/>
      <c r="Q37" s="34" t="b">
        <f>+A37=datos31dic!C28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4"/>
        <v>0</v>
      </c>
      <c r="O38" s="14">
        <f t="shared" si="5"/>
        <v>0</v>
      </c>
      <c r="P38" s="34"/>
      <c r="Q38" s="34"/>
      <c r="R38" s="34"/>
    </row>
    <row r="39" spans="1:22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7">+D40+D44</f>
        <v>2415202120</v>
      </c>
      <c r="E39" s="7">
        <f t="shared" si="17"/>
        <v>2415202120</v>
      </c>
      <c r="F39" s="7">
        <f t="shared" si="17"/>
        <v>10288298000</v>
      </c>
      <c r="G39" s="7">
        <f t="shared" si="17"/>
        <v>0</v>
      </c>
      <c r="H39" s="7">
        <f t="shared" si="17"/>
        <v>8028544537.6799994</v>
      </c>
      <c r="I39" s="7">
        <f t="shared" si="17"/>
        <v>2259753462.3200006</v>
      </c>
      <c r="J39" s="7">
        <f t="shared" si="17"/>
        <v>5460507734.7299995</v>
      </c>
      <c r="K39" s="7">
        <f t="shared" si="17"/>
        <v>2673215245.1700001</v>
      </c>
      <c r="L39" s="7">
        <f t="shared" si="17"/>
        <v>2673215245.1700001</v>
      </c>
      <c r="M39" s="7">
        <f t="shared" si="17"/>
        <v>2672390660.1700001</v>
      </c>
      <c r="N39" s="8">
        <f t="shared" si="4"/>
        <v>0.5307493751376563</v>
      </c>
      <c r="O39" s="9">
        <f t="shared" si="5"/>
        <v>0.25983065859581439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0</v>
      </c>
      <c r="E40" s="17">
        <f t="shared" si="18"/>
        <v>0</v>
      </c>
      <c r="F40" s="18">
        <f t="shared" ref="F40:F54" si="19">+C40+D40-E40</f>
        <v>136931000</v>
      </c>
      <c r="G40" s="17">
        <f t="shared" ref="G40:H40" si="20">+G41</f>
        <v>0</v>
      </c>
      <c r="H40" s="17">
        <f t="shared" si="20"/>
        <v>1749300</v>
      </c>
      <c r="I40" s="18">
        <f t="shared" ref="I40:I54" si="21">+F40-G40-H40</f>
        <v>135181700</v>
      </c>
      <c r="J40" s="17">
        <f t="shared" ref="J40:M40" si="22">+J41</f>
        <v>1749300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4"/>
        <v>1.2775047286589597E-2</v>
      </c>
      <c r="O40" s="19">
        <f t="shared" si="5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0</v>
      </c>
      <c r="E41" s="17">
        <f t="shared" si="23"/>
        <v>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1749300</v>
      </c>
      <c r="I41" s="18">
        <f t="shared" si="21"/>
        <v>135181700</v>
      </c>
      <c r="J41" s="17">
        <f t="shared" ref="J41:M41" si="25">SUM(J42:J43)</f>
        <v>1749300</v>
      </c>
      <c r="K41" s="17">
        <f t="shared" si="25"/>
        <v>0</v>
      </c>
      <c r="L41" s="17">
        <f t="shared" si="25"/>
        <v>0</v>
      </c>
      <c r="M41" s="17">
        <f t="shared" si="25"/>
        <v>0</v>
      </c>
      <c r="N41" s="19">
        <f t="shared" si="4"/>
        <v>1.2775047286589597E-2</v>
      </c>
      <c r="O41" s="19">
        <f t="shared" si="5"/>
        <v>0</v>
      </c>
      <c r="P41" s="34"/>
      <c r="Q41" s="34"/>
      <c r="R41" s="34"/>
    </row>
    <row r="42" spans="1:22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4"/>
        <v>0</v>
      </c>
      <c r="O42" s="14">
        <f t="shared" si="5"/>
        <v>0</v>
      </c>
      <c r="P42" s="34"/>
      <c r="Q42" s="34" t="b">
        <f>+A42=datos31dic!C28</f>
        <v>1</v>
      </c>
      <c r="R42" s="34"/>
    </row>
    <row r="43" spans="1:22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0</v>
      </c>
      <c r="L43" s="12">
        <v>0</v>
      </c>
      <c r="M43" s="12">
        <v>0</v>
      </c>
      <c r="N43" s="14">
        <f t="shared" si="4"/>
        <v>3.0726669125783843E-2</v>
      </c>
      <c r="O43" s="14">
        <f t="shared" si="5"/>
        <v>0</v>
      </c>
      <c r="P43" s="34"/>
      <c r="Q43" s="34" t="b">
        <f>+A43=datos31dic!C29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6">+D45+D54</f>
        <v>2415202120</v>
      </c>
      <c r="E44" s="17">
        <f t="shared" si="26"/>
        <v>2415202120</v>
      </c>
      <c r="F44" s="18">
        <f t="shared" si="19"/>
        <v>10151367000</v>
      </c>
      <c r="G44" s="17">
        <f t="shared" ref="G44:H44" si="27">+G45+G54</f>
        <v>0</v>
      </c>
      <c r="H44" s="17">
        <f t="shared" si="27"/>
        <v>8026795237.6799994</v>
      </c>
      <c r="I44" s="18">
        <f t="shared" si="21"/>
        <v>2124571762.3200006</v>
      </c>
      <c r="J44" s="17">
        <f t="shared" ref="J44:M44" si="28">+J45+J54</f>
        <v>5458758434.7299995</v>
      </c>
      <c r="K44" s="17">
        <f t="shared" si="28"/>
        <v>2673215245.1700001</v>
      </c>
      <c r="L44" s="17">
        <f t="shared" si="28"/>
        <v>2673215245.1700001</v>
      </c>
      <c r="M44" s="17">
        <f t="shared" si="28"/>
        <v>2672390660.1700001</v>
      </c>
      <c r="N44" s="19">
        <f t="shared" si="4"/>
        <v>0.53773629056362549</v>
      </c>
      <c r="O44" s="19">
        <f t="shared" si="5"/>
        <v>0.26333549414280855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9">SUM(D46:D53)</f>
        <v>1370414400</v>
      </c>
      <c r="E45" s="17">
        <f t="shared" si="29"/>
        <v>0</v>
      </c>
      <c r="F45" s="18">
        <f>+C45+D45-E45</f>
        <v>1604781400</v>
      </c>
      <c r="G45" s="17">
        <f t="shared" si="29"/>
        <v>0</v>
      </c>
      <c r="H45" s="17">
        <f t="shared" si="29"/>
        <v>291053497.15999997</v>
      </c>
      <c r="I45" s="18">
        <f t="shared" si="21"/>
        <v>1313727902.8400002</v>
      </c>
      <c r="J45" s="17">
        <f t="shared" ref="J45" si="30">SUM(J46:J53)</f>
        <v>46103560</v>
      </c>
      <c r="K45" s="17">
        <f t="shared" ref="K45:M45" si="31">SUM(K46:K53)</f>
        <v>4484859</v>
      </c>
      <c r="L45" s="17">
        <f t="shared" si="31"/>
        <v>4484859</v>
      </c>
      <c r="M45" s="17">
        <f t="shared" si="31"/>
        <v>4484859</v>
      </c>
      <c r="N45" s="19">
        <f t="shared" si="4"/>
        <v>2.872887235607292E-2</v>
      </c>
      <c r="O45" s="19">
        <f t="shared" si="5"/>
        <v>2.7946853072948127E-3</v>
      </c>
      <c r="P45" s="34"/>
      <c r="Q45" s="34"/>
      <c r="R45" s="34"/>
    </row>
    <row r="46" spans="1:22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4"/>
        <v>0.3</v>
      </c>
      <c r="O46" s="14">
        <f t="shared" si="5"/>
        <v>0.3</v>
      </c>
      <c r="P46" s="34"/>
      <c r="Q46" s="34" t="b">
        <f>+A46=datos31dic!C30</f>
        <v>1</v>
      </c>
      <c r="R46" s="34"/>
    </row>
    <row r="47" spans="1:22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4"/>
        <v>0</v>
      </c>
      <c r="O47" s="14">
        <f t="shared" si="5"/>
        <v>0</v>
      </c>
      <c r="P47" s="34"/>
      <c r="Q47" s="34" t="b">
        <f>+A47=datos31dic!C31</f>
        <v>1</v>
      </c>
      <c r="R47" s="34"/>
    </row>
    <row r="48" spans="1:22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0</v>
      </c>
      <c r="K48" s="12">
        <v>0</v>
      </c>
      <c r="L48" s="12">
        <v>0</v>
      </c>
      <c r="M48" s="12">
        <v>0</v>
      </c>
      <c r="N48" s="14">
        <f t="shared" si="4"/>
        <v>0</v>
      </c>
      <c r="O48" s="14">
        <f t="shared" si="5"/>
        <v>0</v>
      </c>
      <c r="P48" s="34"/>
      <c r="Q48" s="34" t="b">
        <f>+A48=datos31dic!C32</f>
        <v>1</v>
      </c>
      <c r="R48" s="34"/>
    </row>
    <row r="49" spans="1:18" s="20" customFormat="1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3484859</v>
      </c>
      <c r="L49" s="12">
        <v>3484859</v>
      </c>
      <c r="M49" s="12">
        <v>3484859</v>
      </c>
      <c r="N49" s="14">
        <f t="shared" si="4"/>
        <v>0.96430199999999999</v>
      </c>
      <c r="O49" s="14">
        <f t="shared" si="5"/>
        <v>0.11616196666666667</v>
      </c>
      <c r="P49" s="34"/>
      <c r="Q49" s="34" t="b">
        <f>+A49=datos31dic!C33</f>
        <v>1</v>
      </c>
      <c r="R49" s="34"/>
    </row>
    <row r="50" spans="1:18" s="20" customFormat="1" ht="22.5" x14ac:dyDescent="0.25">
      <c r="A50" s="10" t="s">
        <v>311</v>
      </c>
      <c r="B50" s="11" t="s">
        <v>312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16174500</v>
      </c>
      <c r="I50" s="12">
        <v>9239900</v>
      </c>
      <c r="J50" s="12">
        <v>16174500</v>
      </c>
      <c r="K50" s="12">
        <v>0</v>
      </c>
      <c r="L50" s="12">
        <v>0</v>
      </c>
      <c r="M50" s="12">
        <v>0</v>
      </c>
      <c r="N50" s="14">
        <f t="shared" si="4"/>
        <v>0.63643052757491814</v>
      </c>
      <c r="O50" s="14">
        <f t="shared" si="5"/>
        <v>0</v>
      </c>
      <c r="P50" s="34"/>
      <c r="Q50" s="34" t="b">
        <f>+A50=datos31dic!C35</f>
        <v>0</v>
      </c>
      <c r="R50" s="34"/>
    </row>
    <row r="51" spans="1:18" s="20" customFormat="1" ht="11.25" x14ac:dyDescent="0.25">
      <c r="A51" s="10" t="s">
        <v>232</v>
      </c>
      <c r="B51" s="11" t="s">
        <v>233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4"/>
        <v>0.14000000000000001</v>
      </c>
      <c r="O51" s="14">
        <f t="shared" si="5"/>
        <v>0.14000000000000001</v>
      </c>
      <c r="P51" s="34"/>
      <c r="Q51" s="34" t="b">
        <f>+A51=datos31dic!C35</f>
        <v>1</v>
      </c>
      <c r="R51" s="34"/>
    </row>
    <row r="52" spans="1:18" s="20" customFormat="1" ht="22.5" x14ac:dyDescent="0.25">
      <c r="A52" s="10" t="s">
        <v>234</v>
      </c>
      <c r="B52" s="11" t="s">
        <v>221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26050394.16</v>
      </c>
      <c r="I52" s="12">
        <v>28949605.84</v>
      </c>
      <c r="J52" s="12">
        <v>0</v>
      </c>
      <c r="K52" s="12">
        <v>0</v>
      </c>
      <c r="L52" s="12">
        <v>0</v>
      </c>
      <c r="M52" s="12">
        <v>0</v>
      </c>
      <c r="N52" s="14">
        <f t="shared" si="4"/>
        <v>0</v>
      </c>
      <c r="O52" s="14">
        <f t="shared" si="5"/>
        <v>0</v>
      </c>
      <c r="P52" s="34"/>
      <c r="Q52" s="34" t="b">
        <f>+A52=datos31dic!C36</f>
        <v>1</v>
      </c>
      <c r="R52" s="34"/>
    </row>
    <row r="53" spans="1:18" s="20" customFormat="1" ht="22.5" x14ac:dyDescent="0.25">
      <c r="A53" s="10" t="s">
        <v>235</v>
      </c>
      <c r="B53" s="11" t="s">
        <v>236</v>
      </c>
      <c r="C53" s="12">
        <v>118367000</v>
      </c>
      <c r="D53" s="12">
        <v>1345000000</v>
      </c>
      <c r="E53" s="12">
        <v>0</v>
      </c>
      <c r="F53" s="12">
        <v>1463367000</v>
      </c>
      <c r="G53" s="12">
        <v>0</v>
      </c>
      <c r="H53" s="12">
        <v>216300258</v>
      </c>
      <c r="I53" s="12">
        <v>1247066742</v>
      </c>
      <c r="J53" s="12">
        <v>0</v>
      </c>
      <c r="K53" s="12">
        <v>0</v>
      </c>
      <c r="L53" s="12">
        <v>0</v>
      </c>
      <c r="M53" s="12">
        <v>0</v>
      </c>
      <c r="N53" s="14">
        <f t="shared" si="4"/>
        <v>0</v>
      </c>
      <c r="O53" s="14">
        <f t="shared" si="5"/>
        <v>0</v>
      </c>
      <c r="P53" s="34"/>
      <c r="Q53" s="34" t="b">
        <f>+A53=datos31dic!C38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1044787720</v>
      </c>
      <c r="E54" s="17">
        <f>SUM(E55:E76)</f>
        <v>2415202120</v>
      </c>
      <c r="F54" s="18">
        <f t="shared" si="19"/>
        <v>8546585600</v>
      </c>
      <c r="G54" s="17">
        <f>SUM(G55:G76)</f>
        <v>0</v>
      </c>
      <c r="H54" s="17">
        <f>SUM(H55:H76)</f>
        <v>7735741740.5199995</v>
      </c>
      <c r="I54" s="18">
        <f t="shared" si="21"/>
        <v>810843859.4800005</v>
      </c>
      <c r="J54" s="17">
        <f>SUM(J55:J76)</f>
        <v>5412654874.7299995</v>
      </c>
      <c r="K54" s="17">
        <f>SUM(K55:K76)</f>
        <v>2668730386.1700001</v>
      </c>
      <c r="L54" s="17">
        <f>SUM(L55:L76)</f>
        <v>2668730386.1700001</v>
      </c>
      <c r="M54" s="17">
        <f>SUM(M55:M76)</f>
        <v>2667905801.1700001</v>
      </c>
      <c r="N54" s="19">
        <f t="shared" si="4"/>
        <v>0.63331195965907128</v>
      </c>
      <c r="O54" s="19">
        <f t="shared" si="5"/>
        <v>0.31225690715248905</v>
      </c>
      <c r="P54" s="34"/>
      <c r="Q54" s="34"/>
      <c r="R54" s="34"/>
    </row>
    <row r="55" spans="1:18" s="20" customFormat="1" ht="22.5" x14ac:dyDescent="0.25">
      <c r="A55" s="10" t="s">
        <v>237</v>
      </c>
      <c r="B55" s="11" t="s">
        <v>238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1107319</v>
      </c>
      <c r="K55" s="12">
        <v>1107319</v>
      </c>
      <c r="L55" s="12">
        <v>1107319</v>
      </c>
      <c r="M55" s="12">
        <v>1107319</v>
      </c>
      <c r="N55" s="14">
        <f t="shared" si="4"/>
        <v>0.11073189999999999</v>
      </c>
      <c r="O55" s="14">
        <f t="shared" si="5"/>
        <v>0.11073189999999999</v>
      </c>
      <c r="P55" s="34"/>
      <c r="Q55" s="34" t="b">
        <f>+A55=datos31dic!C39</f>
        <v>1</v>
      </c>
      <c r="R55" s="34"/>
    </row>
    <row r="56" spans="1:18" s="20" customFormat="1" ht="15" customHeight="1" x14ac:dyDescent="0.25">
      <c r="A56" s="10" t="s">
        <v>239</v>
      </c>
      <c r="B56" s="11" t="s">
        <v>240</v>
      </c>
      <c r="C56" s="12">
        <v>1571000000</v>
      </c>
      <c r="D56" s="12">
        <v>0</v>
      </c>
      <c r="E56" s="12">
        <v>750100000</v>
      </c>
      <c r="F56" s="12">
        <v>820900000</v>
      </c>
      <c r="G56" s="12">
        <v>0</v>
      </c>
      <c r="H56" s="12">
        <v>620402197</v>
      </c>
      <c r="I56" s="12">
        <v>200497803</v>
      </c>
      <c r="J56" s="12">
        <v>620402197</v>
      </c>
      <c r="K56" s="12">
        <v>107151374</v>
      </c>
      <c r="L56" s="12">
        <v>107151374</v>
      </c>
      <c r="M56" s="12">
        <v>107151374</v>
      </c>
      <c r="N56" s="14">
        <f t="shared" si="4"/>
        <v>0.75575855402606895</v>
      </c>
      <c r="O56" s="14">
        <f t="shared" si="5"/>
        <v>0.13052914362285298</v>
      </c>
      <c r="P56" s="34"/>
      <c r="Q56" s="34" t="b">
        <f>+A56=datos31dic!C40</f>
        <v>1</v>
      </c>
      <c r="R56" s="34"/>
    </row>
    <row r="57" spans="1:18" s="20" customFormat="1" ht="13.5" customHeight="1" x14ac:dyDescent="0.25">
      <c r="A57" s="10" t="s">
        <v>304</v>
      </c>
      <c r="B57" s="11" t="s">
        <v>305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4"/>
        <v>0.2</v>
      </c>
      <c r="O57" s="14">
        <f t="shared" si="5"/>
        <v>0.2</v>
      </c>
      <c r="P57" s="34"/>
      <c r="Q57" s="34" t="b">
        <f>+A57=datos31dic!C41</f>
        <v>1</v>
      </c>
      <c r="R57" s="34"/>
    </row>
    <row r="58" spans="1:18" s="20" customFormat="1" ht="11.25" x14ac:dyDescent="0.25">
      <c r="A58" s="10" t="s">
        <v>241</v>
      </c>
      <c r="B58" s="11" t="s">
        <v>242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623720</v>
      </c>
      <c r="L58" s="12">
        <v>623720</v>
      </c>
      <c r="M58" s="12">
        <v>623720</v>
      </c>
      <c r="N58" s="14">
        <f t="shared" si="4"/>
        <v>0.97501659259259255</v>
      </c>
      <c r="O58" s="14">
        <f t="shared" si="5"/>
        <v>2.3100740740740741E-2</v>
      </c>
      <c r="P58" s="34"/>
      <c r="Q58" s="34" t="b">
        <f>+A58=datos31dic!C41</f>
        <v>0</v>
      </c>
      <c r="R58" s="34"/>
    </row>
    <row r="59" spans="1:18" s="20" customFormat="1" ht="22.5" x14ac:dyDescent="0.25">
      <c r="A59" s="10" t="s">
        <v>243</v>
      </c>
      <c r="B59" s="11" t="s">
        <v>244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22618755</v>
      </c>
      <c r="K59" s="12">
        <v>22618755</v>
      </c>
      <c r="L59" s="12">
        <v>22618755</v>
      </c>
      <c r="M59" s="12">
        <v>22618755</v>
      </c>
      <c r="N59" s="14">
        <f t="shared" si="4"/>
        <v>0.22618754999999999</v>
      </c>
      <c r="O59" s="14">
        <f t="shared" si="5"/>
        <v>0.22618754999999999</v>
      </c>
      <c r="P59" s="34"/>
      <c r="Q59" s="34" t="b">
        <f>+A59=datos31dic!C42</f>
        <v>0</v>
      </c>
      <c r="R59" s="34"/>
    </row>
    <row r="60" spans="1:18" s="20" customFormat="1" ht="14.25" customHeight="1" x14ac:dyDescent="0.25">
      <c r="A60" s="10" t="s">
        <v>245</v>
      </c>
      <c r="B60" s="11" t="s">
        <v>246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5000000</v>
      </c>
      <c r="I60" s="12">
        <v>8000000</v>
      </c>
      <c r="J60" s="12">
        <v>5000000</v>
      </c>
      <c r="K60" s="12">
        <v>0</v>
      </c>
      <c r="L60" s="12">
        <v>0</v>
      </c>
      <c r="M60" s="12">
        <v>0</v>
      </c>
      <c r="N60" s="14">
        <f t="shared" si="4"/>
        <v>0.38461538461538464</v>
      </c>
      <c r="O60" s="14">
        <f t="shared" si="5"/>
        <v>0</v>
      </c>
      <c r="P60" s="34"/>
      <c r="Q60" s="34" t="b">
        <f>+A60=datos31dic!C43</f>
        <v>0</v>
      </c>
      <c r="R60" s="34"/>
    </row>
    <row r="61" spans="1:18" s="20" customFormat="1" ht="12.75" customHeight="1" x14ac:dyDescent="0.25">
      <c r="A61" s="10" t="s">
        <v>247</v>
      </c>
      <c r="B61" s="11" t="s">
        <v>248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3807184680</v>
      </c>
      <c r="I61" s="12">
        <v>27600</v>
      </c>
      <c r="J61" s="12">
        <v>2027491680</v>
      </c>
      <c r="K61" s="12">
        <v>2004363684</v>
      </c>
      <c r="L61" s="12">
        <v>2004363684</v>
      </c>
      <c r="M61" s="12">
        <v>2004363684</v>
      </c>
      <c r="N61" s="14">
        <f t="shared" si="4"/>
        <v>0.53253969857441208</v>
      </c>
      <c r="O61" s="14">
        <f t="shared" si="5"/>
        <v>0.52646491358763947</v>
      </c>
      <c r="P61" s="34"/>
      <c r="Q61" s="34" t="b">
        <f>+A61=datos31dic!C44</f>
        <v>0</v>
      </c>
      <c r="R61" s="34"/>
    </row>
    <row r="62" spans="1:18" s="20" customFormat="1" ht="13.5" customHeight="1" x14ac:dyDescent="0.25">
      <c r="A62" s="10" t="s">
        <v>249</v>
      </c>
      <c r="B62" s="11" t="s">
        <v>250</v>
      </c>
      <c r="C62" s="12">
        <v>800000000</v>
      </c>
      <c r="D62" s="12">
        <v>79553720</v>
      </c>
      <c r="E62" s="12">
        <v>0</v>
      </c>
      <c r="F62" s="12">
        <v>879553720</v>
      </c>
      <c r="G62" s="12">
        <v>0</v>
      </c>
      <c r="H62" s="12">
        <v>809107000</v>
      </c>
      <c r="I62" s="12">
        <v>70446720</v>
      </c>
      <c r="J62" s="12">
        <v>809107000</v>
      </c>
      <c r="K62" s="12">
        <v>136808900</v>
      </c>
      <c r="L62" s="12">
        <v>136808900</v>
      </c>
      <c r="M62" s="12">
        <v>136808900</v>
      </c>
      <c r="N62" s="14">
        <f t="shared" si="4"/>
        <v>0.91990629065840346</v>
      </c>
      <c r="O62" s="14">
        <f t="shared" si="5"/>
        <v>0.15554354087661637</v>
      </c>
      <c r="P62" s="34"/>
      <c r="Q62" s="34" t="b">
        <f>+A62=datos31dic!C45</f>
        <v>0</v>
      </c>
      <c r="R62" s="34"/>
    </row>
    <row r="63" spans="1:18" s="20" customFormat="1" ht="22.5" x14ac:dyDescent="0.25">
      <c r="A63" s="10" t="s">
        <v>251</v>
      </c>
      <c r="B63" s="11" t="s">
        <v>252</v>
      </c>
      <c r="C63" s="12">
        <v>337000000</v>
      </c>
      <c r="D63" s="12">
        <v>282234000</v>
      </c>
      <c r="E63" s="12">
        <v>8000000</v>
      </c>
      <c r="F63" s="12">
        <v>611234000</v>
      </c>
      <c r="G63" s="12">
        <v>0</v>
      </c>
      <c r="H63" s="12">
        <v>548102826</v>
      </c>
      <c r="I63" s="12">
        <v>63131174</v>
      </c>
      <c r="J63" s="12">
        <v>471474156</v>
      </c>
      <c r="K63" s="12">
        <v>96482426</v>
      </c>
      <c r="L63" s="12">
        <v>96482426</v>
      </c>
      <c r="M63" s="12">
        <v>96482426</v>
      </c>
      <c r="N63" s="14">
        <f t="shared" si="4"/>
        <v>0.77134805328237632</v>
      </c>
      <c r="O63" s="14">
        <f t="shared" si="5"/>
        <v>0.15784859153777439</v>
      </c>
      <c r="P63" s="34"/>
      <c r="Q63" s="34" t="b">
        <f>+A63=datos31dic!C46</f>
        <v>0</v>
      </c>
      <c r="R63" s="34"/>
    </row>
    <row r="64" spans="1:18" s="20" customFormat="1" ht="22.5" x14ac:dyDescent="0.25">
      <c r="A64" s="10" t="s">
        <v>253</v>
      </c>
      <c r="B64" s="11" t="s">
        <v>254</v>
      </c>
      <c r="C64" s="12">
        <v>119000000</v>
      </c>
      <c r="D64" s="12">
        <v>50000000</v>
      </c>
      <c r="E64" s="12">
        <v>0</v>
      </c>
      <c r="F64" s="12">
        <v>169000000</v>
      </c>
      <c r="G64" s="12">
        <v>0</v>
      </c>
      <c r="H64" s="12">
        <v>161524841.19999999</v>
      </c>
      <c r="I64" s="12">
        <v>7475158.7999999998</v>
      </c>
      <c r="J64" s="12">
        <v>39091149.409999996</v>
      </c>
      <c r="K64" s="12">
        <v>27429244.609999999</v>
      </c>
      <c r="L64" s="12">
        <v>27429244.609999999</v>
      </c>
      <c r="M64" s="12">
        <v>27429244.609999999</v>
      </c>
      <c r="N64" s="14">
        <f t="shared" si="4"/>
        <v>0.23130857639053251</v>
      </c>
      <c r="O64" s="14">
        <f t="shared" si="5"/>
        <v>0.16230322254437871</v>
      </c>
      <c r="P64" s="34"/>
      <c r="Q64" s="34" t="b">
        <f>+A64=datos31dic!C47</f>
        <v>0</v>
      </c>
      <c r="R64" s="34"/>
    </row>
    <row r="65" spans="1:22" s="20" customFormat="1" ht="11.25" x14ac:dyDescent="0.25">
      <c r="A65" s="10" t="s">
        <v>255</v>
      </c>
      <c r="B65" s="11" t="s">
        <v>256</v>
      </c>
      <c r="C65" s="12">
        <v>682000000</v>
      </c>
      <c r="D65" s="12">
        <v>120000000</v>
      </c>
      <c r="E65" s="12">
        <v>239600000</v>
      </c>
      <c r="F65" s="12">
        <v>562400000</v>
      </c>
      <c r="G65" s="12">
        <v>0</v>
      </c>
      <c r="H65" s="12">
        <v>548607641.62</v>
      </c>
      <c r="I65" s="12">
        <v>13792358.380000001</v>
      </c>
      <c r="J65" s="12">
        <v>548607641.62</v>
      </c>
      <c r="K65" s="12">
        <v>110546561.92</v>
      </c>
      <c r="L65" s="12">
        <v>110546561.92</v>
      </c>
      <c r="M65" s="12">
        <v>110546561.92</v>
      </c>
      <c r="N65" s="14">
        <f t="shared" si="4"/>
        <v>0.97547589192745376</v>
      </c>
      <c r="O65" s="14">
        <f t="shared" si="5"/>
        <v>0.19656216557610243</v>
      </c>
      <c r="P65" s="34"/>
      <c r="Q65" s="34" t="b">
        <f>+A65=datos31dic!C48</f>
        <v>0</v>
      </c>
      <c r="R65" s="34"/>
    </row>
    <row r="66" spans="1:22" s="20" customFormat="1" ht="22.5" x14ac:dyDescent="0.25">
      <c r="A66" s="10" t="s">
        <v>257</v>
      </c>
      <c r="B66" s="11" t="s">
        <v>258</v>
      </c>
      <c r="C66" s="12">
        <v>350000000</v>
      </c>
      <c r="D66" s="12">
        <v>0</v>
      </c>
      <c r="E66" s="12">
        <v>24300000</v>
      </c>
      <c r="F66" s="12">
        <v>325700000</v>
      </c>
      <c r="G66" s="12">
        <v>0</v>
      </c>
      <c r="H66" s="12">
        <v>252787106.69999999</v>
      </c>
      <c r="I66" s="12">
        <v>72912893.299999997</v>
      </c>
      <c r="J66" s="12">
        <v>226871599.69999999</v>
      </c>
      <c r="K66" s="12">
        <v>61874072.640000001</v>
      </c>
      <c r="L66" s="12">
        <v>61874072.640000001</v>
      </c>
      <c r="M66" s="12">
        <v>61874072.640000001</v>
      </c>
      <c r="N66" s="14">
        <f t="shared" si="4"/>
        <v>0.69656616426159035</v>
      </c>
      <c r="O66" s="14">
        <f t="shared" si="5"/>
        <v>0.18997259023641389</v>
      </c>
      <c r="P66" s="34"/>
      <c r="Q66" s="34" t="b">
        <f>+A66=datos31dic!C49</f>
        <v>0</v>
      </c>
      <c r="R66" s="34"/>
    </row>
    <row r="67" spans="1:22" s="20" customFormat="1" ht="33.75" x14ac:dyDescent="0.25">
      <c r="A67" s="10" t="s">
        <v>259</v>
      </c>
      <c r="B67" s="11" t="s">
        <v>260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15300000</v>
      </c>
      <c r="K67" s="12">
        <v>4466400</v>
      </c>
      <c r="L67" s="12">
        <v>4466400</v>
      </c>
      <c r="M67" s="12">
        <v>4466400</v>
      </c>
      <c r="N67" s="14">
        <f t="shared" si="4"/>
        <v>0.63749999999999996</v>
      </c>
      <c r="O67" s="14">
        <f t="shared" si="5"/>
        <v>0.18609999999999999</v>
      </c>
      <c r="P67" s="34"/>
      <c r="Q67" s="34" t="b">
        <f>+A67=datos31dic!C50</f>
        <v>0</v>
      </c>
      <c r="R67" s="34"/>
    </row>
    <row r="68" spans="1:22" x14ac:dyDescent="0.25">
      <c r="A68" s="10" t="s">
        <v>261</v>
      </c>
      <c r="B68" s="11" t="s">
        <v>262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4"/>
        <v>0</v>
      </c>
      <c r="O68" s="14">
        <f t="shared" si="5"/>
        <v>0</v>
      </c>
      <c r="P68" s="34"/>
      <c r="Q68" s="34" t="b">
        <f>+A68=datos31dic!C51</f>
        <v>0</v>
      </c>
      <c r="R68" s="34"/>
    </row>
    <row r="69" spans="1:22" ht="22.5" x14ac:dyDescent="0.25">
      <c r="A69" s="10" t="s">
        <v>263</v>
      </c>
      <c r="B69" s="11" t="s">
        <v>264</v>
      </c>
      <c r="C69" s="12">
        <v>114000000</v>
      </c>
      <c r="D69" s="12">
        <v>0</v>
      </c>
      <c r="E69" s="12">
        <v>25414400</v>
      </c>
      <c r="F69" s="12">
        <v>88585600</v>
      </c>
      <c r="G69" s="12">
        <v>0</v>
      </c>
      <c r="H69" s="12">
        <v>0</v>
      </c>
      <c r="I69" s="12">
        <v>88585600</v>
      </c>
      <c r="J69" s="12">
        <v>0</v>
      </c>
      <c r="K69" s="12">
        <v>0</v>
      </c>
      <c r="L69" s="12">
        <v>0</v>
      </c>
      <c r="M69" s="12">
        <v>0</v>
      </c>
      <c r="N69" s="14">
        <f t="shared" si="4"/>
        <v>0</v>
      </c>
      <c r="O69" s="14">
        <f t="shared" si="5"/>
        <v>0</v>
      </c>
      <c r="P69" s="34"/>
      <c r="Q69" s="34" t="b">
        <f>+A69=datos31dic!C52</f>
        <v>0</v>
      </c>
      <c r="R69" s="34"/>
    </row>
    <row r="70" spans="1:22" ht="33.75" x14ac:dyDescent="0.25">
      <c r="A70" s="10" t="s">
        <v>265</v>
      </c>
      <c r="B70" s="11" t="s">
        <v>266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1151685</v>
      </c>
      <c r="K70" s="12">
        <v>1151685</v>
      </c>
      <c r="L70" s="12">
        <v>1151685</v>
      </c>
      <c r="M70" s="12">
        <v>1151685</v>
      </c>
      <c r="N70" s="14">
        <f t="shared" si="4"/>
        <v>5.7584249999999997E-2</v>
      </c>
      <c r="O70" s="14">
        <f t="shared" si="5"/>
        <v>5.7584249999999997E-2</v>
      </c>
      <c r="P70" s="34"/>
      <c r="Q70" s="34" t="b">
        <f>+A70=datos31dic!C53</f>
        <v>0</v>
      </c>
      <c r="R70" s="34"/>
    </row>
    <row r="71" spans="1:22" ht="22.5" x14ac:dyDescent="0.25">
      <c r="A71" s="10" t="s">
        <v>267</v>
      </c>
      <c r="B71" s="11" t="s">
        <v>268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504000000</v>
      </c>
      <c r="K71" s="12">
        <v>0</v>
      </c>
      <c r="L71" s="12">
        <v>0</v>
      </c>
      <c r="M71" s="12">
        <v>0</v>
      </c>
      <c r="N71" s="14">
        <f t="shared" ref="N71:N108" si="32">+IF(F71=0,0,J71/F71)</f>
        <v>0.858603066439523</v>
      </c>
      <c r="O71" s="14">
        <f t="shared" ref="O71:O108" si="33">+IF(F71=0,0,K71/F71)</f>
        <v>0</v>
      </c>
      <c r="P71" s="34"/>
      <c r="Q71" s="34" t="b">
        <f>+A71=datos31dic!C54</f>
        <v>0</v>
      </c>
      <c r="R71" s="34"/>
    </row>
    <row r="72" spans="1:22" x14ac:dyDescent="0.25">
      <c r="A72" s="10" t="s">
        <v>306</v>
      </c>
      <c r="B72" s="11" t="s">
        <v>307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2"/>
        <v>0</v>
      </c>
      <c r="O72" s="14">
        <f t="shared" si="33"/>
        <v>0</v>
      </c>
      <c r="P72" s="34"/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0</v>
      </c>
      <c r="F73" s="12">
        <v>500000000</v>
      </c>
      <c r="G73" s="12">
        <v>0</v>
      </c>
      <c r="H73" s="12">
        <v>300000000</v>
      </c>
      <c r="I73" s="12">
        <v>200000000</v>
      </c>
      <c r="J73" s="12">
        <v>93906244</v>
      </c>
      <c r="K73" s="12">
        <v>93906244</v>
      </c>
      <c r="L73" s="12">
        <v>93906244</v>
      </c>
      <c r="M73" s="12">
        <v>93081659</v>
      </c>
      <c r="N73" s="14">
        <f t="shared" si="32"/>
        <v>0.187812488</v>
      </c>
      <c r="O73" s="14">
        <f t="shared" si="33"/>
        <v>0.187812488</v>
      </c>
      <c r="P73" s="34"/>
      <c r="Q73" s="34" t="b">
        <f>+A73=datos31dic!C55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>
        <f t="shared" si="32"/>
        <v>0</v>
      </c>
      <c r="O74" s="14">
        <f t="shared" si="33"/>
        <v>0</v>
      </c>
      <c r="P74" s="34"/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2"/>
        <v>0</v>
      </c>
      <c r="O75" s="14">
        <f t="shared" si="33"/>
        <v>0</v>
      </c>
      <c r="P75" s="34"/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2"/>
        <v>0</v>
      </c>
      <c r="O76" s="14">
        <f t="shared" si="33"/>
        <v>0</v>
      </c>
      <c r="P76" s="34"/>
      <c r="Q76" s="34"/>
      <c r="R76" s="34"/>
    </row>
    <row r="77" spans="1:22" s="3" customFormat="1" x14ac:dyDescent="0.25">
      <c r="A77" s="79" t="s">
        <v>24</v>
      </c>
      <c r="B77" s="79"/>
      <c r="C77" s="7">
        <f>SUM(C78:C81)</f>
        <v>4649070000</v>
      </c>
      <c r="D77" s="7">
        <f>SUM(D78:D81)</f>
        <v>0</v>
      </c>
      <c r="E77" s="7">
        <f t="shared" ref="E77" si="34">SUM(E78:E81)</f>
        <v>0</v>
      </c>
      <c r="F77" s="7">
        <f>SUM(F78:F81)</f>
        <v>4649070000.0000095</v>
      </c>
      <c r="G77" s="7">
        <f t="shared" ref="G77:M77" si="35">SUM(G78:G81)</f>
        <v>3783070000.00001</v>
      </c>
      <c r="H77" s="7">
        <f t="shared" si="35"/>
        <v>108000000</v>
      </c>
      <c r="I77" s="7">
        <f t="shared" si="35"/>
        <v>758000000</v>
      </c>
      <c r="J77" s="7">
        <f t="shared" si="35"/>
        <v>39647026</v>
      </c>
      <c r="K77" s="7">
        <f t="shared" si="35"/>
        <v>38288103</v>
      </c>
      <c r="L77" s="7">
        <f t="shared" si="35"/>
        <v>38288103</v>
      </c>
      <c r="M77" s="7">
        <f t="shared" si="35"/>
        <v>38288103</v>
      </c>
      <c r="N77" s="8">
        <f t="shared" si="32"/>
        <v>8.5279477400856344E-3</v>
      </c>
      <c r="O77" s="9">
        <f t="shared" si="33"/>
        <v>8.235647774716217E-3</v>
      </c>
      <c r="P77" s="34"/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f>+F78</f>
        <v>3783070000.00001</v>
      </c>
      <c r="H78" s="29">
        <v>0</v>
      </c>
      <c r="I78" s="30">
        <f t="shared" ref="I78" si="36">+F78-G78-H78</f>
        <v>0</v>
      </c>
      <c r="J78" s="29">
        <v>0</v>
      </c>
      <c r="K78" s="29">
        <v>0</v>
      </c>
      <c r="L78" s="29">
        <v>0</v>
      </c>
      <c r="M78" s="29">
        <v>0</v>
      </c>
      <c r="N78" s="31">
        <f t="shared" si="32"/>
        <v>0</v>
      </c>
      <c r="O78" s="31">
        <f t="shared" si="33"/>
        <v>0</v>
      </c>
      <c r="P78" s="34"/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23631343</v>
      </c>
      <c r="K79" s="12">
        <v>22272420</v>
      </c>
      <c r="L79" s="12">
        <v>22272420</v>
      </c>
      <c r="M79" s="12">
        <v>22272420</v>
      </c>
      <c r="N79" s="14">
        <f t="shared" si="32"/>
        <v>0.30296593589743592</v>
      </c>
      <c r="O79" s="14">
        <f t="shared" si="33"/>
        <v>0.28554384615384615</v>
      </c>
      <c r="P79" s="34"/>
      <c r="Q79" s="34" t="b">
        <f>+A79=datos31dic!C56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16015683</v>
      </c>
      <c r="K80" s="12">
        <v>16015683</v>
      </c>
      <c r="L80" s="12">
        <v>16015683</v>
      </c>
      <c r="M80" s="12">
        <v>16015683</v>
      </c>
      <c r="N80" s="14">
        <f t="shared" si="32"/>
        <v>0.53385609999999994</v>
      </c>
      <c r="O80" s="14">
        <f t="shared" si="33"/>
        <v>0.53385609999999994</v>
      </c>
      <c r="P80" s="34"/>
      <c r="Q80" s="34" t="b">
        <f>+A80=datos31dic!C57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32"/>
        <v>0</v>
      </c>
      <c r="O81" s="14">
        <f t="shared" si="33"/>
        <v>0</v>
      </c>
      <c r="P81" s="34"/>
      <c r="Q81" s="34" t="b">
        <f>+A81=datos31dic!C58</f>
        <v>0</v>
      </c>
      <c r="R81" s="34"/>
    </row>
    <row r="82" spans="1:22" s="3" customFormat="1" x14ac:dyDescent="0.25">
      <c r="A82" s="79" t="s">
        <v>25</v>
      </c>
      <c r="B82" s="79"/>
      <c r="C82" s="7">
        <f>+C83+C87</f>
        <v>80000000</v>
      </c>
      <c r="D82" s="7">
        <f t="shared" ref="D82:M82" si="37">+D83+D87</f>
        <v>0</v>
      </c>
      <c r="E82" s="7">
        <f t="shared" si="37"/>
        <v>0</v>
      </c>
      <c r="F82" s="7">
        <f t="shared" si="37"/>
        <v>80000000</v>
      </c>
      <c r="G82" s="7">
        <f t="shared" si="37"/>
        <v>0</v>
      </c>
      <c r="H82" s="7">
        <f t="shared" si="37"/>
        <v>11973000</v>
      </c>
      <c r="I82" s="7">
        <f t="shared" si="37"/>
        <v>68027000</v>
      </c>
      <c r="J82" s="7">
        <f t="shared" si="37"/>
        <v>11973000</v>
      </c>
      <c r="K82" s="7">
        <f t="shared" si="37"/>
        <v>0</v>
      </c>
      <c r="L82" s="7">
        <f t="shared" si="37"/>
        <v>0</v>
      </c>
      <c r="M82" s="7">
        <f t="shared" si="37"/>
        <v>0</v>
      </c>
      <c r="N82" s="8">
        <f t="shared" si="32"/>
        <v>0.1496625</v>
      </c>
      <c r="O82" s="9">
        <f t="shared" si="33"/>
        <v>0</v>
      </c>
      <c r="P82" s="34"/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8">+D84</f>
        <v>0</v>
      </c>
      <c r="E83" s="17">
        <f t="shared" si="38"/>
        <v>0</v>
      </c>
      <c r="F83" s="18">
        <f t="shared" ref="F83:F84" si="39">+C83+D83-E83</f>
        <v>20000000</v>
      </c>
      <c r="G83" s="17">
        <f t="shared" ref="G83:H83" si="40">+G84</f>
        <v>0</v>
      </c>
      <c r="H83" s="17">
        <f t="shared" si="40"/>
        <v>11973000</v>
      </c>
      <c r="I83" s="18">
        <f t="shared" ref="I83:I84" si="41">+F83-G83-H83</f>
        <v>8027000</v>
      </c>
      <c r="J83" s="17">
        <f t="shared" ref="J83:M83" si="42">+J84</f>
        <v>11973000</v>
      </c>
      <c r="K83" s="17">
        <f t="shared" si="42"/>
        <v>0</v>
      </c>
      <c r="L83" s="17">
        <f t="shared" si="42"/>
        <v>0</v>
      </c>
      <c r="M83" s="17">
        <f t="shared" si="42"/>
        <v>0</v>
      </c>
      <c r="N83" s="19">
        <f t="shared" si="32"/>
        <v>0.59865000000000002</v>
      </c>
      <c r="O83" s="19">
        <f t="shared" si="33"/>
        <v>0</v>
      </c>
      <c r="P83" s="34"/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3">SUM(D85:D86)</f>
        <v>0</v>
      </c>
      <c r="E84" s="17">
        <f t="shared" si="43"/>
        <v>0</v>
      </c>
      <c r="F84" s="18">
        <f t="shared" si="39"/>
        <v>20000000</v>
      </c>
      <c r="G84" s="17">
        <f t="shared" ref="G84:H84" si="44">SUM(G85:G86)</f>
        <v>0</v>
      </c>
      <c r="H84" s="17">
        <f t="shared" si="44"/>
        <v>11973000</v>
      </c>
      <c r="I84" s="18">
        <f t="shared" si="41"/>
        <v>8027000</v>
      </c>
      <c r="J84" s="17">
        <f t="shared" ref="J84:M84" si="45">SUM(J85:J86)</f>
        <v>11973000</v>
      </c>
      <c r="K84" s="17">
        <f t="shared" si="45"/>
        <v>0</v>
      </c>
      <c r="L84" s="17">
        <f t="shared" si="45"/>
        <v>0</v>
      </c>
      <c r="M84" s="17">
        <f t="shared" si="45"/>
        <v>0</v>
      </c>
      <c r="N84" s="19">
        <f t="shared" si="32"/>
        <v>0.59865000000000002</v>
      </c>
      <c r="O84" s="19">
        <f t="shared" si="33"/>
        <v>0</v>
      </c>
      <c r="P84" s="34"/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11973000</v>
      </c>
      <c r="I85" s="12">
        <v>3027000</v>
      </c>
      <c r="J85" s="12">
        <v>11973000</v>
      </c>
      <c r="K85" s="12">
        <v>0</v>
      </c>
      <c r="L85" s="12">
        <v>0</v>
      </c>
      <c r="M85" s="12">
        <v>0</v>
      </c>
      <c r="N85" s="14">
        <f t="shared" si="32"/>
        <v>0.79820000000000002</v>
      </c>
      <c r="O85" s="14">
        <f t="shared" si="33"/>
        <v>0</v>
      </c>
      <c r="P85" s="34"/>
      <c r="Q85" s="34" t="b">
        <f>+A85=datos31dic!C58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0</v>
      </c>
      <c r="I86" s="12">
        <v>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32"/>
        <v>0</v>
      </c>
      <c r="O86" s="14">
        <f t="shared" si="33"/>
        <v>0</v>
      </c>
      <c r="P86" s="34"/>
      <c r="Q86" s="34" t="b">
        <f>+A86=datos31dic!C59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v>60000000</v>
      </c>
      <c r="G87" s="17">
        <v>0</v>
      </c>
      <c r="H87" s="17">
        <v>0</v>
      </c>
      <c r="I87" s="18"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32"/>
        <v>0</v>
      </c>
      <c r="O87" s="19">
        <f t="shared" si="33"/>
        <v>0</v>
      </c>
      <c r="P87" s="34"/>
      <c r="Q87" s="34"/>
      <c r="R87" s="34"/>
    </row>
    <row r="88" spans="1:22" s="20" customFormat="1" ht="12.75" x14ac:dyDescent="0.25">
      <c r="A88" s="80" t="s">
        <v>21</v>
      </c>
      <c r="B88" s="80"/>
      <c r="C88" s="7">
        <f t="shared" ref="C88:M88" si="46">+C89+C91+C95+C98+C103+C106</f>
        <v>21283374779</v>
      </c>
      <c r="D88" s="7">
        <f t="shared" si="46"/>
        <v>234745370</v>
      </c>
      <c r="E88" s="7">
        <f t="shared" si="46"/>
        <v>234745370</v>
      </c>
      <c r="F88" s="7">
        <f t="shared" si="46"/>
        <v>21283374779</v>
      </c>
      <c r="G88" s="7">
        <f t="shared" si="46"/>
        <v>0</v>
      </c>
      <c r="H88" s="7">
        <f t="shared" si="46"/>
        <v>10270288654.059999</v>
      </c>
      <c r="I88" s="7">
        <f t="shared" si="46"/>
        <v>11013086124.940001</v>
      </c>
      <c r="J88" s="7">
        <f t="shared" si="46"/>
        <v>8604052482.0599995</v>
      </c>
      <c r="K88" s="7">
        <f t="shared" si="46"/>
        <v>379939393</v>
      </c>
      <c r="L88" s="7">
        <f t="shared" si="46"/>
        <v>379939393</v>
      </c>
      <c r="M88" s="7">
        <f t="shared" si="46"/>
        <v>379939393</v>
      </c>
      <c r="N88" s="8">
        <f t="shared" si="32"/>
        <v>0.40426166298351773</v>
      </c>
      <c r="O88" s="9">
        <f t="shared" si="33"/>
        <v>1.7851463733790974E-2</v>
      </c>
      <c r="P88" s="34"/>
      <c r="Q88" s="34" t="e">
        <f>+C88-#REF!</f>
        <v>#REF!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7">+D90</f>
        <v>0</v>
      </c>
      <c r="E89" s="17">
        <f t="shared" si="47"/>
        <v>0</v>
      </c>
      <c r="F89" s="17">
        <f t="shared" si="47"/>
        <v>530450000</v>
      </c>
      <c r="G89" s="17">
        <f t="shared" si="47"/>
        <v>0</v>
      </c>
      <c r="H89" s="17">
        <f t="shared" si="47"/>
        <v>0</v>
      </c>
      <c r="I89" s="17">
        <f t="shared" si="47"/>
        <v>530450000</v>
      </c>
      <c r="J89" s="17">
        <f t="shared" si="47"/>
        <v>0</v>
      </c>
      <c r="K89" s="17">
        <f t="shared" si="47"/>
        <v>0</v>
      </c>
      <c r="L89" s="17">
        <f t="shared" si="47"/>
        <v>0</v>
      </c>
      <c r="M89" s="17">
        <f t="shared" si="47"/>
        <v>0</v>
      </c>
      <c r="N89" s="19">
        <f t="shared" si="32"/>
        <v>0</v>
      </c>
      <c r="O89" s="19">
        <f t="shared" si="33"/>
        <v>0</v>
      </c>
      <c r="P89" s="34"/>
      <c r="Q89" s="34" t="e">
        <f>+C89-#REF!</f>
        <v>#REF!</v>
      </c>
      <c r="R89" s="34"/>
    </row>
    <row r="90" spans="1:22" s="20" customFormat="1" ht="22.5" x14ac:dyDescent="0.25">
      <c r="A90" s="24" t="s">
        <v>308</v>
      </c>
      <c r="B90" s="11" t="s">
        <v>133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0</v>
      </c>
      <c r="I90" s="12">
        <v>530450000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32"/>
        <v>0</v>
      </c>
      <c r="O90" s="14">
        <f t="shared" si="33"/>
        <v>0</v>
      </c>
      <c r="P90" s="34"/>
      <c r="Q90" s="34" t="e">
        <f>+C90-#REF!</f>
        <v>#REF!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8">SUM(D92:D94)</f>
        <v>0</v>
      </c>
      <c r="E91" s="17">
        <f t="shared" si="48"/>
        <v>0</v>
      </c>
      <c r="F91" s="17">
        <f t="shared" si="48"/>
        <v>232000000</v>
      </c>
      <c r="G91" s="17">
        <f t="shared" si="48"/>
        <v>0</v>
      </c>
      <c r="H91" s="17">
        <f t="shared" si="48"/>
        <v>28450800</v>
      </c>
      <c r="I91" s="17">
        <f t="shared" si="48"/>
        <v>203549200</v>
      </c>
      <c r="J91" s="17">
        <f t="shared" si="48"/>
        <v>28450800</v>
      </c>
      <c r="K91" s="17">
        <f t="shared" si="48"/>
        <v>0</v>
      </c>
      <c r="L91" s="17">
        <f t="shared" si="48"/>
        <v>0</v>
      </c>
      <c r="M91" s="17">
        <f t="shared" si="48"/>
        <v>0</v>
      </c>
      <c r="N91" s="19">
        <f t="shared" si="32"/>
        <v>0.12263275862068966</v>
      </c>
      <c r="O91" s="19">
        <f t="shared" si="33"/>
        <v>0</v>
      </c>
      <c r="P91" s="34"/>
      <c r="Q91" s="34" t="e">
        <f>+C91-#REF!</f>
        <v>#REF!</v>
      </c>
      <c r="R91" s="34"/>
    </row>
    <row r="92" spans="1:22" s="20" customFormat="1" ht="22.5" x14ac:dyDescent="0.25">
      <c r="A92" s="24" t="s">
        <v>130</v>
      </c>
      <c r="B92" s="11" t="s">
        <v>132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28450800</v>
      </c>
      <c r="I92" s="12">
        <v>203549200</v>
      </c>
      <c r="J92" s="12">
        <v>28450800</v>
      </c>
      <c r="K92" s="12">
        <v>0</v>
      </c>
      <c r="L92" s="12">
        <v>0</v>
      </c>
      <c r="M92" s="12">
        <v>0</v>
      </c>
      <c r="N92" s="14">
        <f t="shared" si="32"/>
        <v>0.12263275862068966</v>
      </c>
      <c r="O92" s="14">
        <f t="shared" si="33"/>
        <v>0</v>
      </c>
      <c r="P92" s="34"/>
      <c r="Q92" s="34" t="e">
        <f>+C92-#REF!</f>
        <v>#REF!</v>
      </c>
      <c r="R92" s="34"/>
    </row>
    <row r="93" spans="1:22" s="20" customFormat="1" ht="22.5" hidden="1" x14ac:dyDescent="0.25">
      <c r="A93" s="24" t="s">
        <v>131</v>
      </c>
      <c r="B93" s="11" t="s">
        <v>133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si="32"/>
        <v>0</v>
      </c>
      <c r="O93" s="14">
        <f t="shared" si="33"/>
        <v>0</v>
      </c>
      <c r="P93" s="34"/>
      <c r="Q93" s="34" t="e">
        <f>+C93-#REF!</f>
        <v>#REF!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>
        <f t="shared" si="32"/>
        <v>0</v>
      </c>
      <c r="O94" s="14">
        <f t="shared" si="33"/>
        <v>0</v>
      </c>
      <c r="P94" s="34"/>
      <c r="Q94" s="34" t="e">
        <f>+C94-#REF!</f>
        <v>#REF!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49">SUM(D96:D97)</f>
        <v>0</v>
      </c>
      <c r="E95" s="17">
        <f t="shared" si="49"/>
        <v>0</v>
      </c>
      <c r="F95" s="17">
        <f t="shared" si="49"/>
        <v>3068510562</v>
      </c>
      <c r="G95" s="17">
        <f t="shared" si="49"/>
        <v>0</v>
      </c>
      <c r="H95" s="17">
        <f t="shared" si="49"/>
        <v>1276622591</v>
      </c>
      <c r="I95" s="17">
        <f t="shared" si="49"/>
        <v>1791887971</v>
      </c>
      <c r="J95" s="17">
        <f t="shared" si="49"/>
        <v>918409967</v>
      </c>
      <c r="K95" s="17">
        <f t="shared" si="49"/>
        <v>96363166</v>
      </c>
      <c r="L95" s="17">
        <f t="shared" si="49"/>
        <v>96363166</v>
      </c>
      <c r="M95" s="17">
        <f t="shared" si="49"/>
        <v>96363166</v>
      </c>
      <c r="N95" s="19">
        <f t="shared" si="32"/>
        <v>0.29930154987030477</v>
      </c>
      <c r="O95" s="19">
        <f t="shared" si="33"/>
        <v>3.1403889298393751E-2</v>
      </c>
      <c r="P95" s="34"/>
      <c r="Q95" s="34" t="e">
        <f>+C95-#REF!</f>
        <v>#REF!</v>
      </c>
      <c r="R95" s="34"/>
    </row>
    <row r="96" spans="1:22" s="20" customFormat="1" ht="22.5" x14ac:dyDescent="0.25">
      <c r="A96" s="24" t="s">
        <v>135</v>
      </c>
      <c r="B96" s="11" t="s">
        <v>134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992649524</v>
      </c>
      <c r="I96" s="12">
        <v>782681100</v>
      </c>
      <c r="J96" s="12">
        <v>634436900</v>
      </c>
      <c r="K96" s="12">
        <v>60324599</v>
      </c>
      <c r="L96" s="12">
        <v>60324599</v>
      </c>
      <c r="M96" s="12">
        <v>60324599</v>
      </c>
      <c r="N96" s="14">
        <f t="shared" si="32"/>
        <v>0.35736267454821979</v>
      </c>
      <c r="O96" s="14">
        <f t="shared" si="33"/>
        <v>3.397936034251612E-2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136</v>
      </c>
      <c r="B97" s="11" t="s">
        <v>137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283973067</v>
      </c>
      <c r="I97" s="12">
        <v>1009206871</v>
      </c>
      <c r="J97" s="12">
        <v>283973067</v>
      </c>
      <c r="K97" s="12">
        <v>36038567</v>
      </c>
      <c r="L97" s="12">
        <v>36038567</v>
      </c>
      <c r="M97" s="12">
        <v>36038567</v>
      </c>
      <c r="N97" s="14">
        <f t="shared" si="32"/>
        <v>0.21959284911207771</v>
      </c>
      <c r="O97" s="14">
        <f t="shared" si="33"/>
        <v>2.7868176686792985E-2</v>
      </c>
      <c r="P97" s="34"/>
      <c r="Q97" s="34" t="e">
        <f>+C97-#REF!</f>
        <v>#REF!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50">SUM(D99:D102)</f>
        <v>234745370</v>
      </c>
      <c r="E98" s="17">
        <f t="shared" si="50"/>
        <v>234745370</v>
      </c>
      <c r="F98" s="17">
        <f t="shared" si="50"/>
        <v>15789028074</v>
      </c>
      <c r="G98" s="17">
        <f t="shared" si="50"/>
        <v>0</v>
      </c>
      <c r="H98" s="17">
        <f t="shared" si="50"/>
        <v>7968755910</v>
      </c>
      <c r="I98" s="17">
        <f t="shared" si="50"/>
        <v>7820272164</v>
      </c>
      <c r="J98" s="17">
        <f t="shared" si="50"/>
        <v>6660732362</v>
      </c>
      <c r="K98" s="17">
        <f t="shared" si="50"/>
        <v>279613227</v>
      </c>
      <c r="L98" s="17">
        <f t="shared" si="50"/>
        <v>279613227</v>
      </c>
      <c r="M98" s="17">
        <f t="shared" si="50"/>
        <v>279613227</v>
      </c>
      <c r="N98" s="19">
        <f t="shared" si="32"/>
        <v>0.42185828860285046</v>
      </c>
      <c r="O98" s="19">
        <f t="shared" si="33"/>
        <v>1.7709337502568812E-2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6154682373</v>
      </c>
      <c r="I99" s="12">
        <v>6843341881</v>
      </c>
      <c r="J99" s="12">
        <v>5101307789</v>
      </c>
      <c r="K99" s="12">
        <v>89736875</v>
      </c>
      <c r="L99" s="12">
        <v>89736875</v>
      </c>
      <c r="M99" s="12">
        <v>89736875</v>
      </c>
      <c r="N99" s="14">
        <f t="shared" si="32"/>
        <v>0.39246793892003456</v>
      </c>
      <c r="O99" s="14">
        <f t="shared" si="33"/>
        <v>6.9038857942109516E-3</v>
      </c>
      <c r="P99" s="34"/>
      <c r="Q99" s="34" t="e">
        <f>+C99-#REF!</f>
        <v>#REF!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572331133</v>
      </c>
      <c r="I100" s="12">
        <v>344948987</v>
      </c>
      <c r="J100" s="12">
        <v>503561168</v>
      </c>
      <c r="K100" s="12">
        <v>64971046</v>
      </c>
      <c r="L100" s="12">
        <v>64971046</v>
      </c>
      <c r="M100" s="12">
        <v>64971046</v>
      </c>
      <c r="N100" s="14">
        <f t="shared" si="32"/>
        <v>0.54897207191190411</v>
      </c>
      <c r="O100" s="14">
        <f t="shared" si="33"/>
        <v>7.0830103676508327E-2</v>
      </c>
      <c r="P100" s="34"/>
      <c r="Q100" s="34" t="e">
        <f>+C100-#REF!</f>
        <v>#REF!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254765000</v>
      </c>
      <c r="I101" s="12">
        <v>135347500</v>
      </c>
      <c r="J101" s="12">
        <v>254765000</v>
      </c>
      <c r="K101" s="12">
        <v>28313000</v>
      </c>
      <c r="L101" s="12">
        <v>28313000</v>
      </c>
      <c r="M101" s="12">
        <v>28313000</v>
      </c>
      <c r="N101" s="14">
        <f t="shared" si="32"/>
        <v>0.65305520843346465</v>
      </c>
      <c r="O101" s="14">
        <f t="shared" si="33"/>
        <v>7.2576500368483454E-2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986977404</v>
      </c>
      <c r="I102" s="12">
        <v>496633796</v>
      </c>
      <c r="J102" s="12">
        <v>801098405</v>
      </c>
      <c r="K102" s="12">
        <v>96592306</v>
      </c>
      <c r="L102" s="12">
        <v>96592306</v>
      </c>
      <c r="M102" s="12">
        <v>96592306</v>
      </c>
      <c r="N102" s="14">
        <f t="shared" si="32"/>
        <v>0.53996519101500451</v>
      </c>
      <c r="O102" s="14">
        <f t="shared" si="33"/>
        <v>6.5106212463211383E-2</v>
      </c>
      <c r="P102" s="34"/>
      <c r="Q102" s="34" t="e">
        <f>+C102-#REF!</f>
        <v>#REF!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1">SUM(D104:D105)</f>
        <v>0</v>
      </c>
      <c r="E103" s="17">
        <f t="shared" si="51"/>
        <v>0</v>
      </c>
      <c r="F103" s="17">
        <f t="shared" si="51"/>
        <v>762800000</v>
      </c>
      <c r="G103" s="17">
        <f t="shared" si="51"/>
        <v>0</v>
      </c>
      <c r="H103" s="17">
        <f t="shared" si="51"/>
        <v>573838262</v>
      </c>
      <c r="I103" s="17">
        <f t="shared" si="51"/>
        <v>188961738</v>
      </c>
      <c r="J103" s="17">
        <f t="shared" si="51"/>
        <v>573838262</v>
      </c>
      <c r="K103" s="17">
        <f t="shared" si="51"/>
        <v>3963000</v>
      </c>
      <c r="L103" s="17">
        <f t="shared" si="51"/>
        <v>3963000</v>
      </c>
      <c r="M103" s="17">
        <f t="shared" si="51"/>
        <v>3963000</v>
      </c>
      <c r="N103" s="19">
        <f t="shared" si="32"/>
        <v>0.75227879129522812</v>
      </c>
      <c r="O103" s="19">
        <f t="shared" si="33"/>
        <v>5.1953329837441005E-3</v>
      </c>
      <c r="P103" s="34"/>
      <c r="Q103" s="34" t="e">
        <f>+C103-#REF!</f>
        <v>#REF!</v>
      </c>
      <c r="R103" s="34"/>
    </row>
    <row r="104" spans="1:18" s="20" customFormat="1" ht="22.5" x14ac:dyDescent="0.25">
      <c r="A104" s="24" t="s">
        <v>139</v>
      </c>
      <c r="B104" s="11" t="s">
        <v>133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62741000</v>
      </c>
      <c r="I104" s="12">
        <v>175259000</v>
      </c>
      <c r="J104" s="12">
        <v>62741000</v>
      </c>
      <c r="K104" s="12">
        <v>3963000</v>
      </c>
      <c r="L104" s="12">
        <v>3963000</v>
      </c>
      <c r="M104" s="12">
        <v>3963000</v>
      </c>
      <c r="N104" s="14">
        <f t="shared" si="32"/>
        <v>0.26361764705882351</v>
      </c>
      <c r="O104" s="14">
        <f t="shared" si="33"/>
        <v>1.6651260504201681E-2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138</v>
      </c>
      <c r="B105" s="11" t="s">
        <v>140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511097262</v>
      </c>
      <c r="I105" s="12">
        <v>13702738</v>
      </c>
      <c r="J105" s="12">
        <v>511097262</v>
      </c>
      <c r="K105" s="12">
        <v>0</v>
      </c>
      <c r="L105" s="12">
        <v>0</v>
      </c>
      <c r="M105" s="12">
        <v>0</v>
      </c>
      <c r="N105" s="14">
        <f t="shared" si="32"/>
        <v>0.97388959984756096</v>
      </c>
      <c r="O105" s="14">
        <f t="shared" si="33"/>
        <v>0</v>
      </c>
      <c r="P105" s="34"/>
      <c r="Q105" s="34" t="e">
        <f>+C105-#REF!</f>
        <v>#REF!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2">SUM(D107:D108)</f>
        <v>0</v>
      </c>
      <c r="E106" s="17">
        <f t="shared" si="52"/>
        <v>0</v>
      </c>
      <c r="F106" s="17">
        <f t="shared" si="52"/>
        <v>900586143</v>
      </c>
      <c r="G106" s="17">
        <f t="shared" si="52"/>
        <v>0</v>
      </c>
      <c r="H106" s="17">
        <f t="shared" si="52"/>
        <v>422621091.06</v>
      </c>
      <c r="I106" s="17">
        <f t="shared" si="52"/>
        <v>477965051.94</v>
      </c>
      <c r="J106" s="17">
        <f t="shared" si="52"/>
        <v>422621091.06</v>
      </c>
      <c r="K106" s="17">
        <f t="shared" si="52"/>
        <v>0</v>
      </c>
      <c r="L106" s="17">
        <f t="shared" si="52"/>
        <v>0</v>
      </c>
      <c r="M106" s="17">
        <f t="shared" si="52"/>
        <v>0</v>
      </c>
      <c r="N106" s="19">
        <f t="shared" si="32"/>
        <v>0.46927336640133049</v>
      </c>
      <c r="O106" s="19">
        <f t="shared" si="33"/>
        <v>0</v>
      </c>
      <c r="P106" s="34"/>
      <c r="Q106" s="34" t="e">
        <f>+C106-#REF!</f>
        <v>#REF!</v>
      </c>
      <c r="R106" s="34"/>
    </row>
    <row r="107" spans="1:18" s="20" customFormat="1" ht="33.75" x14ac:dyDescent="0.25">
      <c r="A107" s="24" t="s">
        <v>142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0</v>
      </c>
      <c r="I107" s="12">
        <v>58018854</v>
      </c>
      <c r="J107" s="12">
        <v>0</v>
      </c>
      <c r="K107" s="12">
        <v>0</v>
      </c>
      <c r="L107" s="12">
        <v>0</v>
      </c>
      <c r="M107" s="12">
        <v>0</v>
      </c>
      <c r="N107" s="14">
        <f t="shared" si="32"/>
        <v>0</v>
      </c>
      <c r="O107" s="14">
        <f t="shared" si="33"/>
        <v>0</v>
      </c>
      <c r="P107" s="34"/>
      <c r="Q107" s="34" t="e">
        <f>+C107-#REF!</f>
        <v>#REF!</v>
      </c>
      <c r="R107" s="34"/>
    </row>
    <row r="108" spans="1:18" s="20" customFormat="1" ht="22.5" x14ac:dyDescent="0.25">
      <c r="A108" s="24" t="s">
        <v>141</v>
      </c>
      <c r="B108" s="11" t="s">
        <v>140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422621091.06</v>
      </c>
      <c r="I108" s="12">
        <v>419946197.94</v>
      </c>
      <c r="J108" s="12">
        <v>422621091.06</v>
      </c>
      <c r="K108" s="12">
        <v>0</v>
      </c>
      <c r="L108" s="12">
        <v>0</v>
      </c>
      <c r="M108" s="12">
        <v>0</v>
      </c>
      <c r="N108" s="14">
        <f t="shared" si="32"/>
        <v>0.50158734688310458</v>
      </c>
      <c r="O108" s="14">
        <f t="shared" si="33"/>
        <v>0</v>
      </c>
      <c r="P108" s="34"/>
      <c r="Q108" s="34" t="e">
        <f>+C108-#REF!</f>
        <v>#REF!</v>
      </c>
      <c r="R108" s="34"/>
    </row>
    <row r="109" spans="1:18" s="20" customFormat="1" ht="12" x14ac:dyDescent="0.25">
      <c r="A109" s="80" t="s">
        <v>116</v>
      </c>
      <c r="B109" s="80" t="s">
        <v>0</v>
      </c>
      <c r="C109" s="6">
        <f t="shared" ref="C109:M109" si="53">+C5+C88</f>
        <v>53020812779</v>
      </c>
      <c r="D109" s="7">
        <f t="shared" si="53"/>
        <v>2649947490</v>
      </c>
      <c r="E109" s="7">
        <f t="shared" si="53"/>
        <v>2649947490</v>
      </c>
      <c r="F109" s="7">
        <f t="shared" si="53"/>
        <v>53020812779.000107</v>
      </c>
      <c r="G109" s="7">
        <f t="shared" si="53"/>
        <v>4521492000.0001097</v>
      </c>
      <c r="H109" s="7">
        <f t="shared" si="53"/>
        <v>34400454191.739998</v>
      </c>
      <c r="I109" s="7">
        <f t="shared" si="53"/>
        <v>14098866587.260002</v>
      </c>
      <c r="J109" s="7">
        <f t="shared" si="53"/>
        <v>18562893484.790001</v>
      </c>
      <c r="K109" s="7">
        <f t="shared" si="53"/>
        <v>7502623378.1700001</v>
      </c>
      <c r="L109" s="7">
        <f t="shared" si="53"/>
        <v>7502623378.1700001</v>
      </c>
      <c r="M109" s="7">
        <f t="shared" si="53"/>
        <v>7501798793.1700001</v>
      </c>
      <c r="N109" s="8">
        <f>+IF(F109=0,0,J109/F109)</f>
        <v>0.35010578887508464</v>
      </c>
      <c r="O109" s="9">
        <f>+IF(F109=0,0,K109/F109)</f>
        <v>0.14150336414951292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29A2F-76DA-4CBF-A046-A2268E58E939}">
  <dimension ref="A1:V110"/>
  <sheetViews>
    <sheetView showGridLines="0" workbookViewId="0">
      <pane xSplit="1" ySplit="4" topLeftCell="B5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P1" sqref="P1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22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22" ht="15" customHeight="1" x14ac:dyDescent="0.25">
      <c r="A3" s="87" t="s">
        <v>314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36">
        <v>44348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90" t="s">
        <v>19</v>
      </c>
      <c r="B5" s="90"/>
      <c r="C5" s="6">
        <f t="shared" ref="C5:M5" si="0">+C6+C39+C77+C82</f>
        <v>31737438000</v>
      </c>
      <c r="D5" s="6">
        <f t="shared" si="0"/>
        <v>2418202120</v>
      </c>
      <c r="E5" s="6">
        <f t="shared" si="0"/>
        <v>2418202120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24785164491.029999</v>
      </c>
      <c r="I5" s="6">
        <f t="shared" si="0"/>
        <v>2430781508.9700012</v>
      </c>
      <c r="J5" s="6">
        <f t="shared" si="0"/>
        <v>11441959297.74</v>
      </c>
      <c r="K5" s="6">
        <f t="shared" si="0"/>
        <v>8551344129.6300001</v>
      </c>
      <c r="L5" s="6">
        <f t="shared" si="0"/>
        <v>8551344129.6300001</v>
      </c>
      <c r="M5" s="6">
        <f t="shared" si="0"/>
        <v>8549859876.6300001</v>
      </c>
      <c r="N5" s="8">
        <f>+IF(F5=0,0,J5/F5)</f>
        <v>0.36051931153800004</v>
      </c>
      <c r="O5" s="9">
        <f>+IF(F5=0,0,K5/F5)</f>
        <v>0.26944027837502105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90" t="s">
        <v>20</v>
      </c>
      <c r="B6" s="90"/>
      <c r="C6" s="6">
        <f>+C7</f>
        <v>16720070000</v>
      </c>
      <c r="D6" s="6">
        <f>+D7+D37+D38</f>
        <v>0</v>
      </c>
      <c r="E6" s="6">
        <f>+E7+E37+E38</f>
        <v>0</v>
      </c>
      <c r="F6" s="6">
        <f>+F7</f>
        <v>16720070000.000099</v>
      </c>
      <c r="G6" s="6">
        <f>+G7</f>
        <v>738422000.00010002</v>
      </c>
      <c r="H6" s="6">
        <f t="shared" ref="H6:M6" si="1">+H7+H37+H38</f>
        <v>15981648000</v>
      </c>
      <c r="I6" s="6">
        <f>I37+I38</f>
        <v>0</v>
      </c>
      <c r="J6" s="6">
        <f t="shared" si="1"/>
        <v>5597850879</v>
      </c>
      <c r="K6" s="6">
        <f t="shared" si="1"/>
        <v>5597850879</v>
      </c>
      <c r="L6" s="6">
        <f t="shared" si="1"/>
        <v>5597850879</v>
      </c>
      <c r="M6" s="6">
        <f t="shared" si="1"/>
        <v>5597850879</v>
      </c>
      <c r="N6" s="8">
        <f t="shared" ref="N6" si="2">+IF(F6=0,0,J6/F6)</f>
        <v>0.33479829205260303</v>
      </c>
      <c r="O6" s="9">
        <f t="shared" ref="O6" si="3">+IF(F6=0,0,K6/F6)</f>
        <v>0.33479829205260303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0</v>
      </c>
      <c r="E7" s="17">
        <f>+E8+E21+E31</f>
        <v>0</v>
      </c>
      <c r="F7" s="17">
        <f>+F8+F21+F31+F37</f>
        <v>16720070000.000099</v>
      </c>
      <c r="G7" s="17">
        <f>+G8+G21+G31+G37</f>
        <v>738422000.00010002</v>
      </c>
      <c r="H7" s="17">
        <f>+H8+H21+H31</f>
        <v>15981648000</v>
      </c>
      <c r="I7" s="18">
        <f>+F7-G7-H7</f>
        <v>0</v>
      </c>
      <c r="J7" s="17">
        <f>+J8+J21+J31</f>
        <v>5597850879</v>
      </c>
      <c r="K7" s="17">
        <f>+K8+K21+K31</f>
        <v>5597850879</v>
      </c>
      <c r="L7" s="17">
        <f>+L8+L21+L31</f>
        <v>5597850879</v>
      </c>
      <c r="M7" s="17">
        <f>+M8+M21+M31</f>
        <v>5597850879</v>
      </c>
      <c r="N7" s="19">
        <f t="shared" ref="N7:N70" si="4">+IF(F7=0,0,J7/F7)</f>
        <v>0.33479829205260303</v>
      </c>
      <c r="O7" s="19">
        <f t="shared" ref="O7:O70" si="5">+IF(F7=0,0,K7/F7)</f>
        <v>0.33479829205260303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0</v>
      </c>
      <c r="E8" s="17">
        <f>+E9</f>
        <v>0</v>
      </c>
      <c r="F8" s="18">
        <f t="shared" ref="F8:F31" si="6">+C8+D8-E8</f>
        <v>10320372000</v>
      </c>
      <c r="G8" s="17">
        <f>+G9</f>
        <v>0</v>
      </c>
      <c r="H8" s="17">
        <f>+H9</f>
        <v>10320372000</v>
      </c>
      <c r="I8" s="18">
        <f t="shared" ref="I8" si="7">+F8-G8-H8</f>
        <v>0</v>
      </c>
      <c r="J8" s="17">
        <f>+J9</f>
        <v>3823460942</v>
      </c>
      <c r="K8" s="17">
        <f>+K9</f>
        <v>3823460942</v>
      </c>
      <c r="L8" s="17">
        <f>+L9</f>
        <v>3823460942</v>
      </c>
      <c r="M8" s="17">
        <f>+M9</f>
        <v>3823460942</v>
      </c>
      <c r="N8" s="19">
        <f t="shared" si="4"/>
        <v>0.37047704695140832</v>
      </c>
      <c r="O8" s="19">
        <f t="shared" si="5"/>
        <v>0.37047704695140832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0</v>
      </c>
      <c r="E9" s="17">
        <f t="shared" si="8"/>
        <v>0</v>
      </c>
      <c r="F9" s="17">
        <f t="shared" si="8"/>
        <v>10320372000</v>
      </c>
      <c r="G9" s="17">
        <f t="shared" si="8"/>
        <v>0</v>
      </c>
      <c r="H9" s="17">
        <f t="shared" si="8"/>
        <v>10320372000</v>
      </c>
      <c r="I9" s="17">
        <f t="shared" si="8"/>
        <v>0</v>
      </c>
      <c r="J9" s="17">
        <f t="shared" si="8"/>
        <v>3823460942</v>
      </c>
      <c r="K9" s="17">
        <f t="shared" si="8"/>
        <v>3823460942</v>
      </c>
      <c r="L9" s="17">
        <f t="shared" si="8"/>
        <v>3823460942</v>
      </c>
      <c r="M9" s="17">
        <f t="shared" si="8"/>
        <v>3823460942</v>
      </c>
      <c r="N9" s="19">
        <f t="shared" si="4"/>
        <v>0.37047704695140832</v>
      </c>
      <c r="O9" s="19">
        <f t="shared" si="5"/>
        <v>0.37047704695140832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0</v>
      </c>
      <c r="F10" s="12">
        <v>7900372000</v>
      </c>
      <c r="G10" s="12">
        <v>0</v>
      </c>
      <c r="H10" s="12">
        <v>7900372000</v>
      </c>
      <c r="I10" s="12">
        <v>0</v>
      </c>
      <c r="J10" s="12">
        <v>3376145554</v>
      </c>
      <c r="K10" s="12">
        <v>3376145554</v>
      </c>
      <c r="L10" s="12">
        <v>3376145554</v>
      </c>
      <c r="M10" s="12">
        <v>3376145554</v>
      </c>
      <c r="N10" s="14">
        <f t="shared" si="4"/>
        <v>0.42734007385981321</v>
      </c>
      <c r="O10" s="14">
        <f t="shared" si="5"/>
        <v>0.42734007385981321</v>
      </c>
      <c r="P10" s="34"/>
      <c r="Q10" s="34" t="b">
        <f>+A10=datos31dic!C5</f>
        <v>1</v>
      </c>
      <c r="R10" s="34"/>
    </row>
    <row r="11" spans="1:22" hidden="1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4"/>
        <v>0</v>
      </c>
      <c r="O11" s="14">
        <f t="shared" si="5"/>
        <v>0</v>
      </c>
      <c r="P11" s="34"/>
      <c r="Q11" s="34" t="b">
        <f>+A11=datos31dic!C6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210993500</v>
      </c>
      <c r="K12" s="12">
        <v>210993500</v>
      </c>
      <c r="L12" s="12">
        <v>210993500</v>
      </c>
      <c r="M12" s="12">
        <v>210993500</v>
      </c>
      <c r="N12" s="14">
        <f t="shared" si="4"/>
        <v>0.421987</v>
      </c>
      <c r="O12" s="14">
        <f t="shared" si="5"/>
        <v>0.421987</v>
      </c>
      <c r="P12" s="34"/>
      <c r="Q12" s="34" t="b">
        <f>+A12=datos31dic!C6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5653583</v>
      </c>
      <c r="K13" s="12">
        <v>5653583</v>
      </c>
      <c r="L13" s="12">
        <v>5653583</v>
      </c>
      <c r="M13" s="12">
        <v>5653583</v>
      </c>
      <c r="N13" s="14">
        <f t="shared" si="4"/>
        <v>0.28267914999999999</v>
      </c>
      <c r="O13" s="14">
        <f t="shared" si="5"/>
        <v>0.28267914999999999</v>
      </c>
      <c r="P13" s="34"/>
      <c r="Q13" s="34" t="b">
        <f>+A13=datos31dic!C7</f>
        <v>1</v>
      </c>
      <c r="R13" s="34"/>
    </row>
    <row r="14" spans="1:22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  <c r="P14" s="34"/>
      <c r="Q14" s="34" t="b">
        <f>+A14=datos31dic!C8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0</v>
      </c>
      <c r="E15" s="12">
        <v>0</v>
      </c>
      <c r="F15" s="12">
        <v>350000000</v>
      </c>
      <c r="G15" s="12">
        <v>0</v>
      </c>
      <c r="H15" s="12">
        <v>350000000</v>
      </c>
      <c r="I15" s="12">
        <v>0</v>
      </c>
      <c r="J15" s="12">
        <v>11993151</v>
      </c>
      <c r="K15" s="12">
        <v>11993151</v>
      </c>
      <c r="L15" s="12">
        <v>11993151</v>
      </c>
      <c r="M15" s="12">
        <v>11993151</v>
      </c>
      <c r="N15" s="14">
        <f t="shared" si="4"/>
        <v>3.4266145714285712E-2</v>
      </c>
      <c r="O15" s="14">
        <f t="shared" si="5"/>
        <v>3.4266145714285712E-2</v>
      </c>
      <c r="P15" s="34"/>
      <c r="Q15" s="34" t="b">
        <f>+A15=datos31dic!C8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120317904</v>
      </c>
      <c r="K16" s="12">
        <v>120317904</v>
      </c>
      <c r="L16" s="12">
        <v>120317904</v>
      </c>
      <c r="M16" s="12">
        <v>120317904</v>
      </c>
      <c r="N16" s="14">
        <f t="shared" si="4"/>
        <v>0.40105967999999997</v>
      </c>
      <c r="O16" s="14">
        <f t="shared" si="5"/>
        <v>0.40105967999999997</v>
      </c>
      <c r="P16" s="34"/>
      <c r="Q16" s="34" t="b">
        <f>+A16=datos31dic!C9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13274241</v>
      </c>
      <c r="K17" s="12">
        <v>13274241</v>
      </c>
      <c r="L17" s="12">
        <v>13274241</v>
      </c>
      <c r="M17" s="12">
        <v>13274241</v>
      </c>
      <c r="N17" s="14">
        <f t="shared" si="4"/>
        <v>0.331856025</v>
      </c>
      <c r="O17" s="14">
        <f t="shared" si="5"/>
        <v>0.331856025</v>
      </c>
      <c r="P17" s="34"/>
      <c r="Q17" s="34" t="b">
        <f>+A17=datos31dic!C10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7217599</v>
      </c>
      <c r="K18" s="12">
        <v>7217599</v>
      </c>
      <c r="L18" s="12">
        <v>7217599</v>
      </c>
      <c r="M18" s="12">
        <v>7217599</v>
      </c>
      <c r="N18" s="14">
        <f t="shared" si="4"/>
        <v>9.0219987499999994E-3</v>
      </c>
      <c r="O18" s="14">
        <f t="shared" si="5"/>
        <v>9.0219987499999994E-3</v>
      </c>
      <c r="P18" s="34"/>
      <c r="Q18" s="34" t="b">
        <f>+A18=datos31dic!C11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73881531</v>
      </c>
      <c r="K19" s="12">
        <v>73881531</v>
      </c>
      <c r="L19" s="12">
        <v>73881531</v>
      </c>
      <c r="M19" s="12">
        <v>73881531</v>
      </c>
      <c r="N19" s="14">
        <f t="shared" si="4"/>
        <v>0.1847038275</v>
      </c>
      <c r="O19" s="14">
        <f t="shared" si="5"/>
        <v>0.1847038275</v>
      </c>
      <c r="P19" s="34"/>
      <c r="Q19" s="34" t="b">
        <f>+A19=datos31dic!C12</f>
        <v>1</v>
      </c>
      <c r="R19" s="34"/>
    </row>
    <row r="20" spans="1:18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3983879</v>
      </c>
      <c r="K20" s="12">
        <v>3983879</v>
      </c>
      <c r="L20" s="12">
        <v>3983879</v>
      </c>
      <c r="M20" s="12">
        <v>3983879</v>
      </c>
      <c r="N20" s="14">
        <f t="shared" si="4"/>
        <v>0.39838790000000002</v>
      </c>
      <c r="O20" s="14">
        <f t="shared" si="5"/>
        <v>0.39838790000000002</v>
      </c>
      <c r="P20" s="34"/>
      <c r="Q20" s="34" t="b">
        <f>+A20=datos31dic!C13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9">SUM(D22:D30)</f>
        <v>0</v>
      </c>
      <c r="E21" s="17">
        <f t="shared" si="9"/>
        <v>0</v>
      </c>
      <c r="F21" s="18">
        <f t="shared" si="6"/>
        <v>3819679000</v>
      </c>
      <c r="G21" s="17">
        <f t="shared" ref="G21:H21" si="10">SUM(G22:G30)</f>
        <v>0</v>
      </c>
      <c r="H21" s="17">
        <f t="shared" si="10"/>
        <v>3819679000</v>
      </c>
      <c r="I21" s="18">
        <f>+F21-G21-H21</f>
        <v>0</v>
      </c>
      <c r="J21" s="17">
        <f t="shared" ref="J21" si="11">SUM(J22:J30)</f>
        <v>1519020716</v>
      </c>
      <c r="K21" s="17">
        <f t="shared" ref="K21:M21" si="12">SUM(K22:K30)</f>
        <v>1519020716</v>
      </c>
      <c r="L21" s="17">
        <f t="shared" si="12"/>
        <v>1519020716</v>
      </c>
      <c r="M21" s="17">
        <f t="shared" si="12"/>
        <v>1519020716</v>
      </c>
      <c r="N21" s="19">
        <f t="shared" si="4"/>
        <v>0.39768281994377014</v>
      </c>
      <c r="O21" s="19">
        <f t="shared" si="5"/>
        <v>0.39768281994377014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475408753</v>
      </c>
      <c r="K22" s="12">
        <v>475408753</v>
      </c>
      <c r="L22" s="12">
        <v>475408753</v>
      </c>
      <c r="M22" s="12">
        <v>475408753</v>
      </c>
      <c r="N22" s="14">
        <f t="shared" si="4"/>
        <v>0.42071571061946905</v>
      </c>
      <c r="O22" s="14">
        <f t="shared" si="5"/>
        <v>0.42071571061946905</v>
      </c>
      <c r="P22" s="34"/>
      <c r="Q22" s="34" t="b">
        <f>+A22=datos31dic!C14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336753753</v>
      </c>
      <c r="K23" s="12">
        <v>336753753</v>
      </c>
      <c r="L23" s="12">
        <v>336753753</v>
      </c>
      <c r="M23" s="12">
        <v>336753753</v>
      </c>
      <c r="N23" s="14">
        <f t="shared" si="4"/>
        <v>0.42094219124999999</v>
      </c>
      <c r="O23" s="14">
        <f t="shared" si="5"/>
        <v>0.42094219124999999</v>
      </c>
      <c r="P23" s="34"/>
      <c r="Q23" s="34" t="b">
        <f>+A23=datos31dic!C15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343671210</v>
      </c>
      <c r="K24" s="12">
        <v>343671210</v>
      </c>
      <c r="L24" s="12">
        <v>343671210</v>
      </c>
      <c r="M24" s="12">
        <v>343671210</v>
      </c>
      <c r="N24" s="14">
        <f t="shared" si="4"/>
        <v>0.37368604697943519</v>
      </c>
      <c r="O24" s="14">
        <f t="shared" si="5"/>
        <v>0.37368604697943519</v>
      </c>
      <c r="P24" s="34"/>
      <c r="Q24" s="34" t="b">
        <f>+A24=datos31dic!C16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152049600</v>
      </c>
      <c r="K25" s="12">
        <v>152049600</v>
      </c>
      <c r="L25" s="12">
        <v>152049600</v>
      </c>
      <c r="M25" s="12">
        <v>152049600</v>
      </c>
      <c r="N25" s="14">
        <f t="shared" si="4"/>
        <v>0.38012400000000002</v>
      </c>
      <c r="O25" s="14">
        <f t="shared" si="5"/>
        <v>0.38012400000000002</v>
      </c>
      <c r="P25" s="34"/>
      <c r="Q25" s="34" t="b">
        <f>+A25=datos31dic!C17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20958100</v>
      </c>
      <c r="K26" s="12">
        <v>20958100</v>
      </c>
      <c r="L26" s="12">
        <v>20958100</v>
      </c>
      <c r="M26" s="12">
        <v>20958100</v>
      </c>
      <c r="N26" s="14">
        <f t="shared" si="4"/>
        <v>0.34930166666666668</v>
      </c>
      <c r="O26" s="14">
        <f t="shared" si="5"/>
        <v>0.34930166666666668</v>
      </c>
      <c r="P26" s="34"/>
      <c r="Q26" s="34" t="b">
        <f>+A26=datos31dic!C18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114047700</v>
      </c>
      <c r="K27" s="12">
        <v>114047700</v>
      </c>
      <c r="L27" s="12">
        <v>114047700</v>
      </c>
      <c r="M27" s="12">
        <v>114047700</v>
      </c>
      <c r="N27" s="14">
        <f t="shared" si="4"/>
        <v>0.38015900000000002</v>
      </c>
      <c r="O27" s="14">
        <f t="shared" si="5"/>
        <v>0.38015900000000002</v>
      </c>
      <c r="P27" s="34"/>
      <c r="Q27" s="34" t="b">
        <f>+A27=datos31dic!C19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19044200</v>
      </c>
      <c r="K28" s="12">
        <v>19044200</v>
      </c>
      <c r="L28" s="12">
        <v>19044200</v>
      </c>
      <c r="M28" s="12">
        <v>19044200</v>
      </c>
      <c r="N28" s="14">
        <f t="shared" si="4"/>
        <v>0.3462581818181818</v>
      </c>
      <c r="O28" s="14">
        <f t="shared" si="5"/>
        <v>0.3462581818181818</v>
      </c>
      <c r="P28" s="34"/>
      <c r="Q28" s="34" t="b">
        <f>+A28=datos31dic!C20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19044200</v>
      </c>
      <c r="K29" s="12">
        <v>19044200</v>
      </c>
      <c r="L29" s="12">
        <v>19044200</v>
      </c>
      <c r="M29" s="12">
        <v>19044200</v>
      </c>
      <c r="N29" s="14">
        <f t="shared" si="4"/>
        <v>0.3462581818181818</v>
      </c>
      <c r="O29" s="14">
        <f t="shared" si="5"/>
        <v>0.3462581818181818</v>
      </c>
      <c r="P29" s="34"/>
      <c r="Q29" s="34" t="b">
        <f>+A29=datos31dic!C21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38043200</v>
      </c>
      <c r="K30" s="12">
        <v>38043200</v>
      </c>
      <c r="L30" s="12">
        <v>38043200</v>
      </c>
      <c r="M30" s="12">
        <v>38043200</v>
      </c>
      <c r="N30" s="14">
        <f t="shared" si="4"/>
        <v>0.38043199999999999</v>
      </c>
      <c r="O30" s="14">
        <f t="shared" si="5"/>
        <v>0.38043199999999999</v>
      </c>
      <c r="P30" s="34"/>
      <c r="Q30" s="34" t="b">
        <f>+A30=datos31dic!C22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3">SUM(D32:D36)</f>
        <v>0</v>
      </c>
      <c r="E31" s="17">
        <f t="shared" si="13"/>
        <v>0</v>
      </c>
      <c r="F31" s="18">
        <f t="shared" si="6"/>
        <v>1841597000</v>
      </c>
      <c r="G31" s="17">
        <f t="shared" ref="G31:H31" si="14">SUM(G32:G36)</f>
        <v>0</v>
      </c>
      <c r="H31" s="17">
        <f t="shared" si="14"/>
        <v>1841597000</v>
      </c>
      <c r="I31" s="18">
        <f>+F31-G31-H31</f>
        <v>0</v>
      </c>
      <c r="J31" s="17">
        <f t="shared" ref="J31" si="15">SUM(J32:J36)</f>
        <v>255369221</v>
      </c>
      <c r="K31" s="17">
        <f t="shared" ref="K31:M31" si="16">SUM(K32:K36)</f>
        <v>255369221</v>
      </c>
      <c r="L31" s="17">
        <f t="shared" si="16"/>
        <v>255369221</v>
      </c>
      <c r="M31" s="17">
        <f t="shared" si="16"/>
        <v>255369221</v>
      </c>
      <c r="N31" s="19">
        <f t="shared" si="4"/>
        <v>0.13866726596535506</v>
      </c>
      <c r="O31" s="19">
        <f t="shared" si="5"/>
        <v>0.13866726596535506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89769320</v>
      </c>
      <c r="K32" s="12">
        <v>89769320</v>
      </c>
      <c r="L32" s="12">
        <v>89769320</v>
      </c>
      <c r="M32" s="12">
        <v>89769320</v>
      </c>
      <c r="N32" s="14">
        <f t="shared" si="4"/>
        <v>9.5337304600588146E-2</v>
      </c>
      <c r="O32" s="14">
        <f t="shared" si="5"/>
        <v>9.5337304600588146E-2</v>
      </c>
      <c r="P32" s="34"/>
      <c r="Q32" s="34" t="b">
        <f>+A32=datos31dic!C23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22948207</v>
      </c>
      <c r="K33" s="12">
        <v>22948207</v>
      </c>
      <c r="L33" s="12">
        <v>22948207</v>
      </c>
      <c r="M33" s="12">
        <v>22948207</v>
      </c>
      <c r="N33" s="14">
        <f t="shared" si="4"/>
        <v>5.7370517500000003E-2</v>
      </c>
      <c r="O33" s="14">
        <f t="shared" si="5"/>
        <v>5.7370517500000003E-2</v>
      </c>
      <c r="P33" s="34"/>
      <c r="Q33" s="34" t="b">
        <f>+A33=datos31dic!C24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8317411</v>
      </c>
      <c r="K34" s="12">
        <v>8317411</v>
      </c>
      <c r="L34" s="12">
        <v>8317411</v>
      </c>
      <c r="M34" s="12">
        <v>8317411</v>
      </c>
      <c r="N34" s="14">
        <f t="shared" si="4"/>
        <v>8.3174109999999996E-2</v>
      </c>
      <c r="O34" s="14">
        <f t="shared" si="5"/>
        <v>8.3174109999999996E-2</v>
      </c>
      <c r="P34" s="34"/>
      <c r="Q34" s="34" t="b">
        <f>+A34=datos31dic!C25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94761477</v>
      </c>
      <c r="K35" s="12">
        <v>94761477</v>
      </c>
      <c r="L35" s="12">
        <v>94761477</v>
      </c>
      <c r="M35" s="12">
        <v>94761477</v>
      </c>
      <c r="N35" s="14">
        <f t="shared" si="4"/>
        <v>0.37904590799999999</v>
      </c>
      <c r="O35" s="14">
        <f t="shared" si="5"/>
        <v>0.37904590799999999</v>
      </c>
      <c r="P35" s="34"/>
      <c r="Q35" s="34" t="b">
        <f>+A35=datos31dic!C26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39572806</v>
      </c>
      <c r="K36" s="12">
        <v>39572806</v>
      </c>
      <c r="L36" s="12">
        <v>39572806</v>
      </c>
      <c r="M36" s="12">
        <v>39572806</v>
      </c>
      <c r="N36" s="14">
        <f t="shared" si="4"/>
        <v>0.26381870666666668</v>
      </c>
      <c r="O36" s="14">
        <f t="shared" si="5"/>
        <v>0.26381870666666668</v>
      </c>
      <c r="P36" s="34"/>
      <c r="Q36" s="34" t="b">
        <f>+A36=datos31dic!C27</f>
        <v>1</v>
      </c>
      <c r="R36" s="34"/>
    </row>
    <row r="37" spans="1:22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f>+F37</f>
        <v>738422000.00010002</v>
      </c>
      <c r="H37" s="12">
        <v>0</v>
      </c>
      <c r="I37" s="13">
        <f>+F37-G37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4"/>
        <v>0</v>
      </c>
      <c r="O37" s="14">
        <f t="shared" si="5"/>
        <v>0</v>
      </c>
      <c r="P37" s="34"/>
      <c r="Q37" s="34" t="b">
        <f>+A37=datos31dic!C28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4"/>
        <v>0</v>
      </c>
      <c r="O38" s="14">
        <f t="shared" si="5"/>
        <v>0</v>
      </c>
      <c r="P38" s="34"/>
      <c r="Q38" s="34"/>
      <c r="R38" s="34"/>
    </row>
    <row r="39" spans="1:22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7">+D40+D44</f>
        <v>2418202120</v>
      </c>
      <c r="E39" s="7">
        <f t="shared" si="17"/>
        <v>2418202120</v>
      </c>
      <c r="F39" s="7">
        <f t="shared" si="17"/>
        <v>10288298000</v>
      </c>
      <c r="G39" s="7">
        <f t="shared" si="17"/>
        <v>0</v>
      </c>
      <c r="H39" s="7">
        <f t="shared" si="17"/>
        <v>8683543491.0299988</v>
      </c>
      <c r="I39" s="7">
        <f t="shared" si="17"/>
        <v>1604754508.9700012</v>
      </c>
      <c r="J39" s="7">
        <f t="shared" si="17"/>
        <v>5804307757.7399998</v>
      </c>
      <c r="K39" s="7">
        <f t="shared" si="17"/>
        <v>2913692589.6300001</v>
      </c>
      <c r="L39" s="7">
        <f t="shared" si="17"/>
        <v>2913692589.6300001</v>
      </c>
      <c r="M39" s="7">
        <f t="shared" si="17"/>
        <v>2912208336.6300001</v>
      </c>
      <c r="N39" s="8">
        <f t="shared" si="4"/>
        <v>0.56416598330841505</v>
      </c>
      <c r="O39" s="9">
        <f t="shared" si="5"/>
        <v>0.28320452903191567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0</v>
      </c>
      <c r="E40" s="17">
        <f t="shared" si="18"/>
        <v>0</v>
      </c>
      <c r="F40" s="18">
        <f t="shared" ref="F40:F87" si="19">+C40+D40-E40</f>
        <v>136931000</v>
      </c>
      <c r="G40" s="17">
        <f t="shared" ref="G40:H40" si="20">+G41</f>
        <v>0</v>
      </c>
      <c r="H40" s="17">
        <f t="shared" si="20"/>
        <v>1749300</v>
      </c>
      <c r="I40" s="18">
        <f t="shared" ref="I40:I54" si="21">+F40-G40-H40</f>
        <v>135181700</v>
      </c>
      <c r="J40" s="17">
        <f t="shared" ref="J40:M40" si="22">+J41</f>
        <v>1749300</v>
      </c>
      <c r="K40" s="17">
        <f t="shared" si="22"/>
        <v>0</v>
      </c>
      <c r="L40" s="17">
        <f t="shared" si="22"/>
        <v>0</v>
      </c>
      <c r="M40" s="17">
        <f t="shared" si="22"/>
        <v>0</v>
      </c>
      <c r="N40" s="19">
        <f t="shared" si="4"/>
        <v>1.2775047286589597E-2</v>
      </c>
      <c r="O40" s="19">
        <f t="shared" si="5"/>
        <v>0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0</v>
      </c>
      <c r="E41" s="17">
        <f t="shared" si="23"/>
        <v>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1749300</v>
      </c>
      <c r="I41" s="18">
        <f t="shared" si="21"/>
        <v>135181700</v>
      </c>
      <c r="J41" s="17">
        <f t="shared" ref="J41:M41" si="25">SUM(J42:J43)</f>
        <v>1749300</v>
      </c>
      <c r="K41" s="17">
        <f t="shared" si="25"/>
        <v>0</v>
      </c>
      <c r="L41" s="17">
        <f t="shared" si="25"/>
        <v>0</v>
      </c>
      <c r="M41" s="17">
        <f t="shared" si="25"/>
        <v>0</v>
      </c>
      <c r="N41" s="19">
        <f t="shared" si="4"/>
        <v>1.2775047286589597E-2</v>
      </c>
      <c r="O41" s="19">
        <f t="shared" si="5"/>
        <v>0</v>
      </c>
      <c r="P41" s="34"/>
      <c r="Q41" s="34"/>
      <c r="R41" s="34"/>
    </row>
    <row r="42" spans="1:22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0</v>
      </c>
      <c r="I42" s="12">
        <v>80000000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4"/>
        <v>0</v>
      </c>
      <c r="O42" s="14">
        <f t="shared" si="5"/>
        <v>0</v>
      </c>
      <c r="P42" s="34"/>
      <c r="Q42" s="34" t="b">
        <f>+A42=datos31dic!C28</f>
        <v>1</v>
      </c>
      <c r="R42" s="34"/>
    </row>
    <row r="43" spans="1:22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0</v>
      </c>
      <c r="L43" s="12">
        <v>0</v>
      </c>
      <c r="M43" s="12">
        <v>0</v>
      </c>
      <c r="N43" s="14">
        <f t="shared" si="4"/>
        <v>3.0726669125783843E-2</v>
      </c>
      <c r="O43" s="14">
        <f t="shared" si="5"/>
        <v>0</v>
      </c>
      <c r="P43" s="34"/>
      <c r="Q43" s="34" t="b">
        <f>+A43=datos31dic!C29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6">+D45+D54</f>
        <v>2418202120</v>
      </c>
      <c r="E44" s="17">
        <f t="shared" si="26"/>
        <v>2418202120</v>
      </c>
      <c r="F44" s="18">
        <f t="shared" si="19"/>
        <v>10151367000</v>
      </c>
      <c r="G44" s="17">
        <f t="shared" ref="G44:H44" si="27">+G45+G54</f>
        <v>0</v>
      </c>
      <c r="H44" s="17">
        <f t="shared" si="27"/>
        <v>8681794191.0299988</v>
      </c>
      <c r="I44" s="18">
        <f t="shared" si="21"/>
        <v>1469572808.9700012</v>
      </c>
      <c r="J44" s="17">
        <f t="shared" ref="J44:M44" si="28">+J45+J54</f>
        <v>5802558457.7399998</v>
      </c>
      <c r="K44" s="17">
        <f t="shared" si="28"/>
        <v>2913692589.6300001</v>
      </c>
      <c r="L44" s="17">
        <f t="shared" si="28"/>
        <v>2913692589.6300001</v>
      </c>
      <c r="M44" s="17">
        <f t="shared" si="28"/>
        <v>2912208336.6300001</v>
      </c>
      <c r="N44" s="19">
        <f t="shared" si="4"/>
        <v>0.57160365276321901</v>
      </c>
      <c r="O44" s="19">
        <f t="shared" si="5"/>
        <v>0.28702465289945678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9">SUM(D46:D53)</f>
        <v>1370414400</v>
      </c>
      <c r="E45" s="17">
        <f t="shared" si="29"/>
        <v>0</v>
      </c>
      <c r="F45" s="18">
        <f>+C45+D45-E45</f>
        <v>1604781400</v>
      </c>
      <c r="G45" s="17">
        <f t="shared" si="29"/>
        <v>0</v>
      </c>
      <c r="H45" s="17">
        <f t="shared" si="29"/>
        <v>820597730.50999999</v>
      </c>
      <c r="I45" s="18">
        <f t="shared" si="21"/>
        <v>784183669.49000001</v>
      </c>
      <c r="J45" s="17">
        <f t="shared" ref="J45" si="30">SUM(J46:J53)</f>
        <v>264297472.50999999</v>
      </c>
      <c r="K45" s="17">
        <f t="shared" ref="K45:M45" si="31">SUM(K46:K53)</f>
        <v>7167704</v>
      </c>
      <c r="L45" s="17">
        <f t="shared" si="31"/>
        <v>7167704</v>
      </c>
      <c r="M45" s="17">
        <f t="shared" si="31"/>
        <v>7167704</v>
      </c>
      <c r="N45" s="19">
        <f t="shared" si="4"/>
        <v>0.16469375362276756</v>
      </c>
      <c r="O45" s="19">
        <f t="shared" si="5"/>
        <v>4.4664675201245476E-3</v>
      </c>
      <c r="P45" s="34"/>
      <c r="Q45" s="34"/>
      <c r="R45" s="34"/>
    </row>
    <row r="46" spans="1:22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4"/>
        <v>0.3</v>
      </c>
      <c r="O46" s="14">
        <f t="shared" si="5"/>
        <v>0.3</v>
      </c>
      <c r="P46" s="34"/>
      <c r="Q46" s="34" t="b">
        <f>+A46=datos31dic!C30</f>
        <v>1</v>
      </c>
      <c r="R46" s="34"/>
    </row>
    <row r="47" spans="1:22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4"/>
        <v>0</v>
      </c>
      <c r="O47" s="14">
        <f t="shared" si="5"/>
        <v>0</v>
      </c>
      <c r="P47" s="34"/>
      <c r="Q47" s="34" t="b">
        <f>+A47=datos31dic!C31</f>
        <v>1</v>
      </c>
      <c r="R47" s="34"/>
    </row>
    <row r="48" spans="1:22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2184273</v>
      </c>
      <c r="L48" s="12">
        <v>2184273</v>
      </c>
      <c r="M48" s="12">
        <v>2184273</v>
      </c>
      <c r="N48" s="14">
        <f t="shared" si="4"/>
        <v>0.51985700000000001</v>
      </c>
      <c r="O48" s="14">
        <f t="shared" si="5"/>
        <v>0.43685459999999998</v>
      </c>
      <c r="P48" s="34"/>
      <c r="Q48" s="34" t="b">
        <f>+A48=datos31dic!C32</f>
        <v>1</v>
      </c>
      <c r="R48" s="34"/>
    </row>
    <row r="49" spans="1:18" s="20" customFormat="1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3983431</v>
      </c>
      <c r="L49" s="12">
        <v>3983431</v>
      </c>
      <c r="M49" s="12">
        <v>3983431</v>
      </c>
      <c r="N49" s="14">
        <f t="shared" si="4"/>
        <v>0.96430199999999999</v>
      </c>
      <c r="O49" s="14">
        <f t="shared" si="5"/>
        <v>0.13278103333333333</v>
      </c>
      <c r="P49" s="34"/>
      <c r="Q49" s="34" t="b">
        <f>+A49=datos31dic!C33</f>
        <v>1</v>
      </c>
      <c r="R49" s="34"/>
    </row>
    <row r="50" spans="1:18" s="20" customFormat="1" ht="22.5" x14ac:dyDescent="0.25">
      <c r="A50" s="10" t="s">
        <v>311</v>
      </c>
      <c r="B50" s="11" t="s">
        <v>312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16174500</v>
      </c>
      <c r="I50" s="12">
        <v>9239900</v>
      </c>
      <c r="J50" s="12">
        <v>16174500</v>
      </c>
      <c r="K50" s="12">
        <v>0</v>
      </c>
      <c r="L50" s="12">
        <v>0</v>
      </c>
      <c r="M50" s="12">
        <v>0</v>
      </c>
      <c r="N50" s="14">
        <f t="shared" si="4"/>
        <v>0.63643052757491814</v>
      </c>
      <c r="O50" s="14">
        <f t="shared" si="5"/>
        <v>0</v>
      </c>
      <c r="P50" s="34"/>
      <c r="Q50" s="34" t="b">
        <f>+A50=datos31dic!C35</f>
        <v>0</v>
      </c>
      <c r="R50" s="34"/>
    </row>
    <row r="51" spans="1:18" s="20" customFormat="1" ht="11.25" x14ac:dyDescent="0.25">
      <c r="A51" s="10" t="s">
        <v>232</v>
      </c>
      <c r="B51" s="11" t="s">
        <v>233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4"/>
        <v>0.14000000000000001</v>
      </c>
      <c r="O51" s="14">
        <f t="shared" si="5"/>
        <v>0.14000000000000001</v>
      </c>
      <c r="P51" s="34"/>
      <c r="Q51" s="34" t="b">
        <f>+A51=datos31dic!C35</f>
        <v>1</v>
      </c>
      <c r="R51" s="34"/>
    </row>
    <row r="52" spans="1:18" s="20" customFormat="1" ht="22.5" x14ac:dyDescent="0.25">
      <c r="A52" s="10" t="s">
        <v>234</v>
      </c>
      <c r="B52" s="11" t="s">
        <v>221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15594627.51</v>
      </c>
      <c r="I52" s="12">
        <v>39405372.490000002</v>
      </c>
      <c r="J52" s="12">
        <v>15594627.51</v>
      </c>
      <c r="K52" s="12">
        <v>0</v>
      </c>
      <c r="L52" s="12">
        <v>0</v>
      </c>
      <c r="M52" s="12">
        <v>0</v>
      </c>
      <c r="N52" s="14">
        <f t="shared" si="4"/>
        <v>0.28353868199999999</v>
      </c>
      <c r="O52" s="14">
        <f t="shared" si="5"/>
        <v>0</v>
      </c>
      <c r="P52" s="34"/>
      <c r="Q52" s="34" t="b">
        <f>+A52=datos31dic!C36</f>
        <v>1</v>
      </c>
      <c r="R52" s="34"/>
    </row>
    <row r="53" spans="1:18" s="20" customFormat="1" ht="22.5" x14ac:dyDescent="0.25">
      <c r="A53" s="10" t="s">
        <v>235</v>
      </c>
      <c r="B53" s="11" t="s">
        <v>236</v>
      </c>
      <c r="C53" s="12">
        <v>118367000</v>
      </c>
      <c r="D53" s="12">
        <v>1345000000</v>
      </c>
      <c r="E53" s="12">
        <v>0</v>
      </c>
      <c r="F53" s="12">
        <v>1463367000</v>
      </c>
      <c r="G53" s="12">
        <v>0</v>
      </c>
      <c r="H53" s="12">
        <v>756300258</v>
      </c>
      <c r="I53" s="12">
        <v>707066742</v>
      </c>
      <c r="J53" s="12">
        <v>200000000</v>
      </c>
      <c r="K53" s="12">
        <v>0</v>
      </c>
      <c r="L53" s="12">
        <v>0</v>
      </c>
      <c r="M53" s="12">
        <v>0</v>
      </c>
      <c r="N53" s="14">
        <f t="shared" si="4"/>
        <v>0.13667111531147005</v>
      </c>
      <c r="O53" s="14">
        <f t="shared" si="5"/>
        <v>0</v>
      </c>
      <c r="P53" s="34"/>
      <c r="Q53" s="34" t="b">
        <f>+A53=datos31dic!C38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1047787720</v>
      </c>
      <c r="E54" s="17">
        <f>SUM(E55:E76)</f>
        <v>2418202120</v>
      </c>
      <c r="F54" s="18">
        <f t="shared" si="19"/>
        <v>8546585600</v>
      </c>
      <c r="G54" s="17">
        <f>SUM(G55:G76)</f>
        <v>0</v>
      </c>
      <c r="H54" s="17">
        <f>SUM(H55:H76)</f>
        <v>7861196460.5199995</v>
      </c>
      <c r="I54" s="18">
        <f t="shared" si="21"/>
        <v>685389139.4800005</v>
      </c>
      <c r="J54" s="17">
        <f>SUM(J55:J76)</f>
        <v>5538260985.2299995</v>
      </c>
      <c r="K54" s="17">
        <f>SUM(K55:K76)</f>
        <v>2906524885.6300001</v>
      </c>
      <c r="L54" s="17">
        <f>SUM(L55:L76)</f>
        <v>2906524885.6300001</v>
      </c>
      <c r="M54" s="17">
        <f>SUM(M55:M76)</f>
        <v>2905040632.6300001</v>
      </c>
      <c r="N54" s="19">
        <f t="shared" si="4"/>
        <v>0.64800860184797071</v>
      </c>
      <c r="O54" s="19">
        <f t="shared" si="5"/>
        <v>0.34008024042139123</v>
      </c>
      <c r="P54" s="34"/>
      <c r="Q54" s="34"/>
      <c r="R54" s="34"/>
    </row>
    <row r="55" spans="1:18" s="20" customFormat="1" ht="22.5" x14ac:dyDescent="0.25">
      <c r="A55" s="10" t="s">
        <v>237</v>
      </c>
      <c r="B55" s="11" t="s">
        <v>238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1107319</v>
      </c>
      <c r="K55" s="12">
        <v>1107319</v>
      </c>
      <c r="L55" s="12">
        <v>1107319</v>
      </c>
      <c r="M55" s="12">
        <v>1107319</v>
      </c>
      <c r="N55" s="14">
        <f t="shared" si="4"/>
        <v>0.11073189999999999</v>
      </c>
      <c r="O55" s="14">
        <f t="shared" si="5"/>
        <v>0.11073189999999999</v>
      </c>
      <c r="P55" s="34"/>
      <c r="Q55" s="34" t="b">
        <f>+A55=datos31dic!C39</f>
        <v>1</v>
      </c>
      <c r="R55" s="34"/>
    </row>
    <row r="56" spans="1:18" s="20" customFormat="1" ht="15" customHeight="1" x14ac:dyDescent="0.25">
      <c r="A56" s="10" t="s">
        <v>239</v>
      </c>
      <c r="B56" s="11" t="s">
        <v>240</v>
      </c>
      <c r="C56" s="12">
        <v>1571000000</v>
      </c>
      <c r="D56" s="12">
        <v>0</v>
      </c>
      <c r="E56" s="12">
        <v>750100000</v>
      </c>
      <c r="F56" s="12">
        <v>820900000</v>
      </c>
      <c r="G56" s="12">
        <v>0</v>
      </c>
      <c r="H56" s="12">
        <v>663602197</v>
      </c>
      <c r="I56" s="12">
        <v>157297803</v>
      </c>
      <c r="J56" s="12">
        <v>620402197</v>
      </c>
      <c r="K56" s="12">
        <v>137156744</v>
      </c>
      <c r="L56" s="12">
        <v>137156744</v>
      </c>
      <c r="M56" s="12">
        <v>137156744</v>
      </c>
      <c r="N56" s="14">
        <f t="shared" si="4"/>
        <v>0.75575855402606895</v>
      </c>
      <c r="O56" s="14">
        <f t="shared" si="5"/>
        <v>0.167080940431234</v>
      </c>
      <c r="P56" s="34"/>
      <c r="Q56" s="34" t="b">
        <f>+A56=datos31dic!C40</f>
        <v>1</v>
      </c>
      <c r="R56" s="34"/>
    </row>
    <row r="57" spans="1:18" s="20" customFormat="1" ht="13.5" customHeight="1" x14ac:dyDescent="0.25">
      <c r="A57" s="10" t="s">
        <v>304</v>
      </c>
      <c r="B57" s="11" t="s">
        <v>305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4"/>
        <v>0.2</v>
      </c>
      <c r="O57" s="14">
        <f t="shared" si="5"/>
        <v>0.2</v>
      </c>
      <c r="P57" s="34"/>
      <c r="Q57" s="34" t="b">
        <f>+A57=datos31dic!C41</f>
        <v>1</v>
      </c>
      <c r="R57" s="34"/>
    </row>
    <row r="58" spans="1:18" s="20" customFormat="1" ht="11.25" x14ac:dyDescent="0.25">
      <c r="A58" s="10" t="s">
        <v>241</v>
      </c>
      <c r="B58" s="11" t="s">
        <v>242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623720</v>
      </c>
      <c r="L58" s="12">
        <v>623720</v>
      </c>
      <c r="M58" s="12">
        <v>623720</v>
      </c>
      <c r="N58" s="14">
        <f t="shared" si="4"/>
        <v>0.97501659259259255</v>
      </c>
      <c r="O58" s="14">
        <f t="shared" si="5"/>
        <v>2.3100740740740741E-2</v>
      </c>
      <c r="P58" s="34"/>
      <c r="Q58" s="34" t="b">
        <f>+A58=datos31dic!C41</f>
        <v>0</v>
      </c>
      <c r="R58" s="34"/>
    </row>
    <row r="59" spans="1:18" s="20" customFormat="1" ht="22.5" x14ac:dyDescent="0.25">
      <c r="A59" s="10" t="s">
        <v>243</v>
      </c>
      <c r="B59" s="11" t="s">
        <v>244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27016505</v>
      </c>
      <c r="K59" s="12">
        <v>27016505</v>
      </c>
      <c r="L59" s="12">
        <v>27016505</v>
      </c>
      <c r="M59" s="12">
        <v>27016505</v>
      </c>
      <c r="N59" s="14">
        <f t="shared" si="4"/>
        <v>0.27016505000000002</v>
      </c>
      <c r="O59" s="14">
        <f t="shared" si="5"/>
        <v>0.27016505000000002</v>
      </c>
      <c r="P59" s="34"/>
      <c r="Q59" s="34" t="b">
        <f>+A59=datos31dic!C42</f>
        <v>0</v>
      </c>
      <c r="R59" s="34"/>
    </row>
    <row r="60" spans="1:18" s="20" customFormat="1" ht="14.25" customHeight="1" x14ac:dyDescent="0.25">
      <c r="A60" s="10" t="s">
        <v>245</v>
      </c>
      <c r="B60" s="11" t="s">
        <v>246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5000000</v>
      </c>
      <c r="I60" s="12">
        <v>8000000</v>
      </c>
      <c r="J60" s="12">
        <v>5000000</v>
      </c>
      <c r="K60" s="12">
        <v>0</v>
      </c>
      <c r="L60" s="12">
        <v>0</v>
      </c>
      <c r="M60" s="12">
        <v>0</v>
      </c>
      <c r="N60" s="14">
        <f t="shared" si="4"/>
        <v>0.38461538461538464</v>
      </c>
      <c r="O60" s="14">
        <f t="shared" si="5"/>
        <v>0</v>
      </c>
      <c r="P60" s="34"/>
      <c r="Q60" s="34" t="b">
        <f>+A60=datos31dic!C43</f>
        <v>0</v>
      </c>
      <c r="R60" s="34"/>
    </row>
    <row r="61" spans="1:18" s="20" customFormat="1" ht="12.75" customHeight="1" x14ac:dyDescent="0.25">
      <c r="A61" s="10" t="s">
        <v>247</v>
      </c>
      <c r="B61" s="11" t="s">
        <v>248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3807184680</v>
      </c>
      <c r="I61" s="12">
        <v>27600</v>
      </c>
      <c r="J61" s="12">
        <v>2027491680</v>
      </c>
      <c r="K61" s="12">
        <v>2007042886</v>
      </c>
      <c r="L61" s="12">
        <v>2007042886</v>
      </c>
      <c r="M61" s="12">
        <v>2007042886</v>
      </c>
      <c r="N61" s="14">
        <f t="shared" si="4"/>
        <v>0.53253969857441208</v>
      </c>
      <c r="O61" s="14">
        <f t="shared" si="5"/>
        <v>0.52716863111189582</v>
      </c>
      <c r="P61" s="34"/>
      <c r="Q61" s="34" t="b">
        <f>+A61=datos31dic!C44</f>
        <v>0</v>
      </c>
      <c r="R61" s="34"/>
    </row>
    <row r="62" spans="1:18" s="20" customFormat="1" ht="13.5" customHeight="1" x14ac:dyDescent="0.25">
      <c r="A62" s="10" t="s">
        <v>249</v>
      </c>
      <c r="B62" s="11" t="s">
        <v>250</v>
      </c>
      <c r="C62" s="12">
        <v>800000000</v>
      </c>
      <c r="D62" s="12">
        <v>79553720</v>
      </c>
      <c r="E62" s="12">
        <v>0</v>
      </c>
      <c r="F62" s="12">
        <v>879553720</v>
      </c>
      <c r="G62" s="12">
        <v>0</v>
      </c>
      <c r="H62" s="12">
        <v>809107000</v>
      </c>
      <c r="I62" s="12">
        <v>70446720</v>
      </c>
      <c r="J62" s="12">
        <v>809107000</v>
      </c>
      <c r="K62" s="12">
        <v>217546900</v>
      </c>
      <c r="L62" s="12">
        <v>217546900</v>
      </c>
      <c r="M62" s="12">
        <v>217546900</v>
      </c>
      <c r="N62" s="14">
        <f t="shared" si="4"/>
        <v>0.91990629065840346</v>
      </c>
      <c r="O62" s="14">
        <f t="shared" si="5"/>
        <v>0.24733782036644675</v>
      </c>
      <c r="P62" s="34"/>
      <c r="Q62" s="34" t="b">
        <f>+A62=datos31dic!C45</f>
        <v>0</v>
      </c>
      <c r="R62" s="34"/>
    </row>
    <row r="63" spans="1:18" s="20" customFormat="1" ht="22.5" x14ac:dyDescent="0.25">
      <c r="A63" s="10" t="s">
        <v>251</v>
      </c>
      <c r="B63" s="11" t="s">
        <v>252</v>
      </c>
      <c r="C63" s="12">
        <v>337000000</v>
      </c>
      <c r="D63" s="12">
        <v>282234000</v>
      </c>
      <c r="E63" s="12">
        <v>8000000</v>
      </c>
      <c r="F63" s="12">
        <v>611234000</v>
      </c>
      <c r="G63" s="12">
        <v>0</v>
      </c>
      <c r="H63" s="12">
        <v>542887355</v>
      </c>
      <c r="I63" s="12">
        <v>68346645</v>
      </c>
      <c r="J63" s="12">
        <v>542887355</v>
      </c>
      <c r="K63" s="12">
        <v>137743222</v>
      </c>
      <c r="L63" s="12">
        <v>137743222</v>
      </c>
      <c r="M63" s="12">
        <v>137743222</v>
      </c>
      <c r="N63" s="14">
        <f t="shared" si="4"/>
        <v>0.88818252093306327</v>
      </c>
      <c r="O63" s="14">
        <f t="shared" si="5"/>
        <v>0.22535268326042071</v>
      </c>
      <c r="P63" s="34"/>
      <c r="Q63" s="34" t="b">
        <f>+A63=datos31dic!C46</f>
        <v>0</v>
      </c>
      <c r="R63" s="34"/>
    </row>
    <row r="64" spans="1:18" s="20" customFormat="1" ht="22.5" x14ac:dyDescent="0.25">
      <c r="A64" s="10" t="s">
        <v>253</v>
      </c>
      <c r="B64" s="11" t="s">
        <v>254</v>
      </c>
      <c r="C64" s="12">
        <v>119000000</v>
      </c>
      <c r="D64" s="12">
        <v>50000000</v>
      </c>
      <c r="E64" s="12">
        <v>0</v>
      </c>
      <c r="F64" s="12">
        <v>169000000</v>
      </c>
      <c r="G64" s="12">
        <v>0</v>
      </c>
      <c r="H64" s="12">
        <v>161524841.19999999</v>
      </c>
      <c r="I64" s="12">
        <v>7475158.7999999998</v>
      </c>
      <c r="J64" s="12">
        <v>44397432.909999996</v>
      </c>
      <c r="K64" s="12">
        <v>37635488.109999999</v>
      </c>
      <c r="L64" s="12">
        <v>37635488.109999999</v>
      </c>
      <c r="M64" s="12">
        <v>37635488.109999999</v>
      </c>
      <c r="N64" s="14">
        <f t="shared" si="4"/>
        <v>0.26270670360946741</v>
      </c>
      <c r="O64" s="14">
        <f t="shared" si="5"/>
        <v>0.22269519591715975</v>
      </c>
      <c r="P64" s="34"/>
      <c r="Q64" s="34" t="b">
        <f>+A64=datos31dic!C47</f>
        <v>0</v>
      </c>
      <c r="R64" s="34"/>
    </row>
    <row r="65" spans="1:22" s="20" customFormat="1" ht="11.25" x14ac:dyDescent="0.25">
      <c r="A65" s="10" t="s">
        <v>255</v>
      </c>
      <c r="B65" s="11" t="s">
        <v>256</v>
      </c>
      <c r="C65" s="12">
        <v>682000000</v>
      </c>
      <c r="D65" s="12">
        <v>123000000</v>
      </c>
      <c r="E65" s="12">
        <v>239600000</v>
      </c>
      <c r="F65" s="12">
        <v>565400000</v>
      </c>
      <c r="G65" s="12">
        <v>0</v>
      </c>
      <c r="H65" s="12">
        <v>564542959.62</v>
      </c>
      <c r="I65" s="12">
        <v>857040.38</v>
      </c>
      <c r="J65" s="12">
        <v>548607641.62</v>
      </c>
      <c r="K65" s="12">
        <v>147839284</v>
      </c>
      <c r="L65" s="12">
        <v>147839284</v>
      </c>
      <c r="M65" s="12">
        <v>147839284</v>
      </c>
      <c r="N65" s="14">
        <f t="shared" si="4"/>
        <v>0.97030003823841526</v>
      </c>
      <c r="O65" s="14">
        <f t="shared" si="5"/>
        <v>0.26147733286169084</v>
      </c>
      <c r="P65" s="34"/>
      <c r="Q65" s="34" t="b">
        <f>+A65=datos31dic!C48</f>
        <v>0</v>
      </c>
      <c r="R65" s="34"/>
    </row>
    <row r="66" spans="1:22" s="20" customFormat="1" ht="22.5" x14ac:dyDescent="0.25">
      <c r="A66" s="10" t="s">
        <v>257</v>
      </c>
      <c r="B66" s="11" t="s">
        <v>258</v>
      </c>
      <c r="C66" s="12">
        <v>350000000</v>
      </c>
      <c r="D66" s="12">
        <v>0</v>
      </c>
      <c r="E66" s="12">
        <v>24300000</v>
      </c>
      <c r="F66" s="12">
        <v>325700000</v>
      </c>
      <c r="G66" s="12">
        <v>0</v>
      </c>
      <c r="H66" s="12">
        <v>257787106.69999999</v>
      </c>
      <c r="I66" s="12">
        <v>67912893.299999997</v>
      </c>
      <c r="J66" s="12">
        <v>256338799.69999999</v>
      </c>
      <c r="K66" s="12">
        <v>82498763.519999996</v>
      </c>
      <c r="L66" s="12">
        <v>82498763.519999996</v>
      </c>
      <c r="M66" s="12">
        <v>82498763.519999996</v>
      </c>
      <c r="N66" s="14">
        <f t="shared" si="4"/>
        <v>0.78703960607921397</v>
      </c>
      <c r="O66" s="14">
        <f t="shared" si="5"/>
        <v>0.25329678698188518</v>
      </c>
      <c r="P66" s="34"/>
      <c r="Q66" s="34" t="b">
        <f>+A66=datos31dic!C49</f>
        <v>0</v>
      </c>
      <c r="R66" s="34"/>
    </row>
    <row r="67" spans="1:22" s="20" customFormat="1" ht="33.75" x14ac:dyDescent="0.25">
      <c r="A67" s="10" t="s">
        <v>259</v>
      </c>
      <c r="B67" s="11" t="s">
        <v>260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22800000</v>
      </c>
      <c r="K67" s="12">
        <v>9018700</v>
      </c>
      <c r="L67" s="12">
        <v>9018700</v>
      </c>
      <c r="M67" s="12">
        <v>9018700</v>
      </c>
      <c r="N67" s="14">
        <f t="shared" si="4"/>
        <v>0.95</v>
      </c>
      <c r="O67" s="14">
        <f t="shared" si="5"/>
        <v>0.37577916666666666</v>
      </c>
      <c r="P67" s="34"/>
      <c r="Q67" s="34" t="b">
        <f>+A67=datos31dic!C50</f>
        <v>0</v>
      </c>
      <c r="R67" s="34"/>
    </row>
    <row r="68" spans="1:22" x14ac:dyDescent="0.25">
      <c r="A68" s="10" t="s">
        <v>261</v>
      </c>
      <c r="B68" s="11" t="s">
        <v>262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4"/>
        <v>0</v>
      </c>
      <c r="O68" s="14">
        <f t="shared" si="5"/>
        <v>0</v>
      </c>
      <c r="P68" s="34"/>
      <c r="Q68" s="34" t="b">
        <f>+A68=datos31dic!C51</f>
        <v>0</v>
      </c>
      <c r="R68" s="34"/>
    </row>
    <row r="69" spans="1:22" ht="22.5" x14ac:dyDescent="0.25">
      <c r="A69" s="10" t="s">
        <v>263</v>
      </c>
      <c r="B69" s="11" t="s">
        <v>264</v>
      </c>
      <c r="C69" s="12">
        <v>114000000</v>
      </c>
      <c r="D69" s="12">
        <v>0</v>
      </c>
      <c r="E69" s="12">
        <v>28414400</v>
      </c>
      <c r="F69" s="12">
        <v>85585600</v>
      </c>
      <c r="G69" s="12">
        <v>0</v>
      </c>
      <c r="H69" s="12">
        <v>66534873</v>
      </c>
      <c r="I69" s="12">
        <v>19050727</v>
      </c>
      <c r="J69" s="12">
        <v>0</v>
      </c>
      <c r="K69" s="12">
        <v>0</v>
      </c>
      <c r="L69" s="12">
        <v>0</v>
      </c>
      <c r="M69" s="12">
        <v>0</v>
      </c>
      <c r="N69" s="14">
        <f t="shared" si="4"/>
        <v>0</v>
      </c>
      <c r="O69" s="14">
        <f t="shared" si="5"/>
        <v>0</v>
      </c>
      <c r="P69" s="34"/>
      <c r="Q69" s="34" t="b">
        <f>+A69=datos31dic!C52</f>
        <v>0</v>
      </c>
      <c r="R69" s="34"/>
    </row>
    <row r="70" spans="1:22" ht="33.75" x14ac:dyDescent="0.25">
      <c r="A70" s="10" t="s">
        <v>265</v>
      </c>
      <c r="B70" s="11" t="s">
        <v>266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1417015</v>
      </c>
      <c r="K70" s="12">
        <v>1417015</v>
      </c>
      <c r="L70" s="12">
        <v>1417015</v>
      </c>
      <c r="M70" s="12">
        <v>1417015</v>
      </c>
      <c r="N70" s="14">
        <f t="shared" si="4"/>
        <v>7.0850750000000004E-2</v>
      </c>
      <c r="O70" s="14">
        <f t="shared" si="5"/>
        <v>7.0850750000000004E-2</v>
      </c>
      <c r="P70" s="34"/>
      <c r="Q70" s="34" t="b">
        <f>+A70=datos31dic!C53</f>
        <v>0</v>
      </c>
      <c r="R70" s="34"/>
    </row>
    <row r="71" spans="1:22" ht="22.5" x14ac:dyDescent="0.25">
      <c r="A71" s="10" t="s">
        <v>267</v>
      </c>
      <c r="B71" s="11" t="s">
        <v>268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504000000</v>
      </c>
      <c r="K71" s="12">
        <v>0</v>
      </c>
      <c r="L71" s="12">
        <v>0</v>
      </c>
      <c r="M71" s="12">
        <v>0</v>
      </c>
      <c r="N71" s="14">
        <f t="shared" ref="N71:N108" si="32">+IF(F71=0,0,J71/F71)</f>
        <v>0.858603066439523</v>
      </c>
      <c r="O71" s="14">
        <f t="shared" ref="O71:O108" si="33">+IF(F71=0,0,K71/F71)</f>
        <v>0</v>
      </c>
      <c r="P71" s="34"/>
      <c r="Q71" s="34" t="b">
        <f>+A71=datos31dic!C54</f>
        <v>0</v>
      </c>
      <c r="R71" s="34"/>
    </row>
    <row r="72" spans="1:22" x14ac:dyDescent="0.25">
      <c r="A72" s="10" t="s">
        <v>306</v>
      </c>
      <c r="B72" s="11" t="s">
        <v>307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2"/>
        <v>0</v>
      </c>
      <c r="O72" s="14">
        <f t="shared" si="33"/>
        <v>0</v>
      </c>
      <c r="P72" s="34"/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0</v>
      </c>
      <c r="F73" s="12">
        <v>500000000</v>
      </c>
      <c r="G73" s="12">
        <v>0</v>
      </c>
      <c r="H73" s="12">
        <v>300000000</v>
      </c>
      <c r="I73" s="12">
        <v>200000000</v>
      </c>
      <c r="J73" s="12">
        <v>101162592</v>
      </c>
      <c r="K73" s="12">
        <v>99678339</v>
      </c>
      <c r="L73" s="12">
        <v>99678339</v>
      </c>
      <c r="M73" s="12">
        <v>98194086</v>
      </c>
      <c r="N73" s="14">
        <f t="shared" si="32"/>
        <v>0.20232518399999999</v>
      </c>
      <c r="O73" s="14">
        <f t="shared" si="33"/>
        <v>0.19935667800000001</v>
      </c>
      <c r="P73" s="34"/>
      <c r="Q73" s="34" t="b">
        <f>+A73=datos31dic!C55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>
        <f t="shared" si="32"/>
        <v>0</v>
      </c>
      <c r="O74" s="14">
        <f t="shared" si="33"/>
        <v>0</v>
      </c>
      <c r="P74" s="34"/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2"/>
        <v>0</v>
      </c>
      <c r="O75" s="14">
        <f t="shared" si="33"/>
        <v>0</v>
      </c>
      <c r="P75" s="34"/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2"/>
        <v>0</v>
      </c>
      <c r="O76" s="14">
        <f t="shared" si="33"/>
        <v>0</v>
      </c>
      <c r="P76" s="34"/>
      <c r="Q76" s="34"/>
      <c r="R76" s="34"/>
    </row>
    <row r="77" spans="1:22" s="3" customFormat="1" x14ac:dyDescent="0.25">
      <c r="A77" s="79" t="s">
        <v>24</v>
      </c>
      <c r="B77" s="79"/>
      <c r="C77" s="7">
        <f>SUM(C78:C81)</f>
        <v>4649070000</v>
      </c>
      <c r="D77" s="7">
        <f>SUM(D78:D81)</f>
        <v>0</v>
      </c>
      <c r="E77" s="7">
        <f t="shared" ref="E77" si="34">SUM(E78:E81)</f>
        <v>0</v>
      </c>
      <c r="F77" s="7">
        <f>SUM(F78:F81)</f>
        <v>4649070000.0000095</v>
      </c>
      <c r="G77" s="7">
        <f t="shared" ref="G77:M77" si="35">SUM(G78:G81)</f>
        <v>3783070000.00001</v>
      </c>
      <c r="H77" s="7">
        <f t="shared" si="35"/>
        <v>108000000</v>
      </c>
      <c r="I77" s="7">
        <f t="shared" si="35"/>
        <v>758000000</v>
      </c>
      <c r="J77" s="7">
        <f t="shared" si="35"/>
        <v>27827661</v>
      </c>
      <c r="K77" s="7">
        <f t="shared" si="35"/>
        <v>27827661</v>
      </c>
      <c r="L77" s="7">
        <f t="shared" si="35"/>
        <v>27827661</v>
      </c>
      <c r="M77" s="7">
        <f t="shared" si="35"/>
        <v>27827661</v>
      </c>
      <c r="N77" s="8">
        <f t="shared" si="32"/>
        <v>5.9856403538772144E-3</v>
      </c>
      <c r="O77" s="9">
        <f t="shared" si="33"/>
        <v>5.9856403538772144E-3</v>
      </c>
      <c r="P77" s="34"/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f>+F78</f>
        <v>3783070000.00001</v>
      </c>
      <c r="H78" s="29">
        <v>0</v>
      </c>
      <c r="I78" s="30">
        <f t="shared" ref="I78" si="36">+F78-G78-H78</f>
        <v>0</v>
      </c>
      <c r="J78" s="29">
        <v>0</v>
      </c>
      <c r="K78" s="29">
        <v>0</v>
      </c>
      <c r="L78" s="29">
        <v>0</v>
      </c>
      <c r="M78" s="29">
        <v>0</v>
      </c>
      <c r="N78" s="31">
        <f t="shared" si="32"/>
        <v>0</v>
      </c>
      <c r="O78" s="31">
        <f t="shared" si="33"/>
        <v>0</v>
      </c>
      <c r="P78" s="34"/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27497441</v>
      </c>
      <c r="K79" s="12">
        <v>27497441</v>
      </c>
      <c r="L79" s="12">
        <v>27497441</v>
      </c>
      <c r="M79" s="12">
        <v>27497441</v>
      </c>
      <c r="N79" s="14">
        <f t="shared" si="32"/>
        <v>0.35253129487179485</v>
      </c>
      <c r="O79" s="14">
        <f t="shared" si="33"/>
        <v>0.35253129487179485</v>
      </c>
      <c r="P79" s="34"/>
      <c r="Q79" s="34" t="b">
        <f>+A79=datos31dic!C56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330220</v>
      </c>
      <c r="K80" s="12">
        <v>330220</v>
      </c>
      <c r="L80" s="12">
        <v>330220</v>
      </c>
      <c r="M80" s="12">
        <v>330220</v>
      </c>
      <c r="N80" s="14">
        <f t="shared" si="32"/>
        <v>1.1007333333333333E-2</v>
      </c>
      <c r="O80" s="14">
        <f t="shared" si="33"/>
        <v>1.1007333333333333E-2</v>
      </c>
      <c r="P80" s="34"/>
      <c r="Q80" s="34" t="b">
        <f>+A80=datos31dic!C57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32"/>
        <v>0</v>
      </c>
      <c r="O81" s="14">
        <f t="shared" si="33"/>
        <v>0</v>
      </c>
      <c r="P81" s="34"/>
      <c r="Q81" s="34" t="b">
        <f>+A81=datos31dic!C58</f>
        <v>0</v>
      </c>
      <c r="R81" s="34"/>
    </row>
    <row r="82" spans="1:22" s="3" customFormat="1" x14ac:dyDescent="0.25">
      <c r="A82" s="79" t="s">
        <v>25</v>
      </c>
      <c r="B82" s="79"/>
      <c r="C82" s="7">
        <f>+C83+C87</f>
        <v>80000000</v>
      </c>
      <c r="D82" s="7">
        <f t="shared" ref="D82:M82" si="37">+D83+D87</f>
        <v>0</v>
      </c>
      <c r="E82" s="7">
        <f t="shared" si="37"/>
        <v>0</v>
      </c>
      <c r="F82" s="7">
        <f t="shared" si="37"/>
        <v>80000000</v>
      </c>
      <c r="G82" s="7">
        <f t="shared" si="37"/>
        <v>0</v>
      </c>
      <c r="H82" s="7">
        <f t="shared" si="37"/>
        <v>11973000</v>
      </c>
      <c r="I82" s="7">
        <f t="shared" si="37"/>
        <v>68027000</v>
      </c>
      <c r="J82" s="7">
        <f t="shared" si="37"/>
        <v>11973000</v>
      </c>
      <c r="K82" s="7">
        <f t="shared" si="37"/>
        <v>11973000</v>
      </c>
      <c r="L82" s="7">
        <f t="shared" si="37"/>
        <v>11973000</v>
      </c>
      <c r="M82" s="7">
        <f t="shared" si="37"/>
        <v>11973000</v>
      </c>
      <c r="N82" s="8">
        <f t="shared" si="32"/>
        <v>0.1496625</v>
      </c>
      <c r="O82" s="9">
        <f t="shared" si="33"/>
        <v>0.1496625</v>
      </c>
      <c r="P82" s="34"/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8">+D84</f>
        <v>0</v>
      </c>
      <c r="E83" s="17">
        <f t="shared" si="38"/>
        <v>0</v>
      </c>
      <c r="F83" s="18">
        <f t="shared" ref="F83:F84" si="39">+C83+D83-E83</f>
        <v>20000000</v>
      </c>
      <c r="G83" s="17">
        <f t="shared" ref="G83:H83" si="40">+G84</f>
        <v>0</v>
      </c>
      <c r="H83" s="17">
        <f t="shared" si="40"/>
        <v>11973000</v>
      </c>
      <c r="I83" s="18">
        <f t="shared" ref="I83:I84" si="41">+F83-G83-H83</f>
        <v>8027000</v>
      </c>
      <c r="J83" s="17">
        <f t="shared" ref="J83:M83" si="42">+J84</f>
        <v>11973000</v>
      </c>
      <c r="K83" s="17">
        <f t="shared" si="42"/>
        <v>11973000</v>
      </c>
      <c r="L83" s="17">
        <f t="shared" si="42"/>
        <v>11973000</v>
      </c>
      <c r="M83" s="17">
        <f t="shared" si="42"/>
        <v>11973000</v>
      </c>
      <c r="N83" s="19">
        <f t="shared" si="32"/>
        <v>0.59865000000000002</v>
      </c>
      <c r="O83" s="19">
        <f t="shared" si="33"/>
        <v>0.59865000000000002</v>
      </c>
      <c r="P83" s="34"/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3">SUM(D85:D86)</f>
        <v>0</v>
      </c>
      <c r="E84" s="17">
        <f t="shared" si="43"/>
        <v>0</v>
      </c>
      <c r="F84" s="18">
        <f t="shared" si="39"/>
        <v>20000000</v>
      </c>
      <c r="G84" s="17">
        <f t="shared" ref="G84:H84" si="44">SUM(G85:G86)</f>
        <v>0</v>
      </c>
      <c r="H84" s="17">
        <f t="shared" si="44"/>
        <v>11973000</v>
      </c>
      <c r="I84" s="18">
        <f t="shared" si="41"/>
        <v>8027000</v>
      </c>
      <c r="J84" s="17">
        <f t="shared" ref="J84:M84" si="45">SUM(J85:J86)</f>
        <v>11973000</v>
      </c>
      <c r="K84" s="17">
        <f t="shared" si="45"/>
        <v>11973000</v>
      </c>
      <c r="L84" s="17">
        <f t="shared" si="45"/>
        <v>11973000</v>
      </c>
      <c r="M84" s="17">
        <f t="shared" si="45"/>
        <v>11973000</v>
      </c>
      <c r="N84" s="19">
        <f t="shared" si="32"/>
        <v>0.59865000000000002</v>
      </c>
      <c r="O84" s="19">
        <f t="shared" si="33"/>
        <v>0.59865000000000002</v>
      </c>
      <c r="P84" s="34"/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11973000</v>
      </c>
      <c r="I85" s="12">
        <v>3027000</v>
      </c>
      <c r="J85" s="12">
        <v>11973000</v>
      </c>
      <c r="K85" s="12">
        <v>11973000</v>
      </c>
      <c r="L85" s="12">
        <v>11973000</v>
      </c>
      <c r="M85" s="12">
        <v>11973000</v>
      </c>
      <c r="N85" s="14">
        <f t="shared" si="32"/>
        <v>0.79820000000000002</v>
      </c>
      <c r="O85" s="14">
        <f t="shared" si="33"/>
        <v>0.79820000000000002</v>
      </c>
      <c r="P85" s="34"/>
      <c r="Q85" s="34" t="b">
        <f>+A85=datos31dic!C58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0</v>
      </c>
      <c r="I86" s="12">
        <v>5000000</v>
      </c>
      <c r="J86" s="12">
        <v>0</v>
      </c>
      <c r="K86" s="12">
        <v>0</v>
      </c>
      <c r="L86" s="12">
        <v>0</v>
      </c>
      <c r="M86" s="12">
        <v>0</v>
      </c>
      <c r="N86" s="14">
        <f t="shared" si="32"/>
        <v>0</v>
      </c>
      <c r="O86" s="14">
        <f t="shared" si="33"/>
        <v>0</v>
      </c>
      <c r="P86" s="34"/>
      <c r="Q86" s="34" t="b">
        <f>+A86=datos31dic!C59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f t="shared" si="19"/>
        <v>60000000</v>
      </c>
      <c r="G87" s="17">
        <v>0</v>
      </c>
      <c r="H87" s="17">
        <v>0</v>
      </c>
      <c r="I87" s="18">
        <f t="shared" ref="I87" si="46">+F87-G87-H87</f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32"/>
        <v>0</v>
      </c>
      <c r="O87" s="19">
        <f t="shared" si="33"/>
        <v>0</v>
      </c>
      <c r="P87" s="34"/>
      <c r="Q87" s="34"/>
      <c r="R87" s="34"/>
    </row>
    <row r="88" spans="1:22" s="20" customFormat="1" ht="12.75" x14ac:dyDescent="0.25">
      <c r="A88" s="80" t="s">
        <v>21</v>
      </c>
      <c r="B88" s="80"/>
      <c r="C88" s="7">
        <f t="shared" ref="C88:M88" si="47">+C89+C91+C95+C98+C103+C106</f>
        <v>21283374779</v>
      </c>
      <c r="D88" s="7">
        <f t="shared" si="47"/>
        <v>234745370</v>
      </c>
      <c r="E88" s="7">
        <f t="shared" si="47"/>
        <v>234745370</v>
      </c>
      <c r="F88" s="7">
        <f t="shared" si="47"/>
        <v>21283374779</v>
      </c>
      <c r="G88" s="7">
        <f t="shared" si="47"/>
        <v>0</v>
      </c>
      <c r="H88" s="7">
        <f t="shared" si="47"/>
        <v>13060579873.07</v>
      </c>
      <c r="I88" s="7">
        <f t="shared" si="47"/>
        <v>8222794905.9299994</v>
      </c>
      <c r="J88" s="7">
        <f t="shared" si="47"/>
        <v>10135252854.07</v>
      </c>
      <c r="K88" s="7">
        <f t="shared" si="47"/>
        <v>1134036781.02</v>
      </c>
      <c r="L88" s="7">
        <f t="shared" si="47"/>
        <v>1134036781.02</v>
      </c>
      <c r="M88" s="7">
        <f t="shared" si="47"/>
        <v>1131592867.02</v>
      </c>
      <c r="N88" s="8">
        <f t="shared" si="32"/>
        <v>0.47620515821909543</v>
      </c>
      <c r="O88" s="9">
        <f t="shared" si="33"/>
        <v>5.328275204451776E-2</v>
      </c>
      <c r="P88" s="34"/>
      <c r="Q88" s="34" t="e">
        <f>+C88-#REF!</f>
        <v>#REF!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8">+D90</f>
        <v>0</v>
      </c>
      <c r="E89" s="17">
        <f t="shared" si="48"/>
        <v>0</v>
      </c>
      <c r="F89" s="17">
        <f t="shared" si="48"/>
        <v>530450000</v>
      </c>
      <c r="G89" s="17">
        <f t="shared" si="48"/>
        <v>0</v>
      </c>
      <c r="H89" s="17">
        <f t="shared" si="48"/>
        <v>530450000</v>
      </c>
      <c r="I89" s="17">
        <f t="shared" si="48"/>
        <v>0</v>
      </c>
      <c r="J89" s="17">
        <f t="shared" si="48"/>
        <v>0</v>
      </c>
      <c r="K89" s="17">
        <f t="shared" si="48"/>
        <v>0</v>
      </c>
      <c r="L89" s="17">
        <f t="shared" si="48"/>
        <v>0</v>
      </c>
      <c r="M89" s="17">
        <f t="shared" si="48"/>
        <v>0</v>
      </c>
      <c r="N89" s="19">
        <f t="shared" si="32"/>
        <v>0</v>
      </c>
      <c r="O89" s="19">
        <f t="shared" si="33"/>
        <v>0</v>
      </c>
      <c r="P89" s="34"/>
      <c r="Q89" s="34" t="e">
        <f>+C89-#REF!</f>
        <v>#REF!</v>
      </c>
      <c r="R89" s="34"/>
    </row>
    <row r="90" spans="1:22" s="20" customFormat="1" ht="22.5" x14ac:dyDescent="0.25">
      <c r="A90" s="24" t="s">
        <v>308</v>
      </c>
      <c r="B90" s="11" t="s">
        <v>133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530450000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32"/>
        <v>0</v>
      </c>
      <c r="O90" s="14">
        <f t="shared" si="33"/>
        <v>0</v>
      </c>
      <c r="P90" s="34"/>
      <c r="Q90" s="34" t="e">
        <f>+C90-#REF!</f>
        <v>#REF!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9">SUM(D92:D94)</f>
        <v>0</v>
      </c>
      <c r="E91" s="17">
        <f t="shared" si="49"/>
        <v>0</v>
      </c>
      <c r="F91" s="17">
        <f t="shared" si="49"/>
        <v>232000000</v>
      </c>
      <c r="G91" s="17">
        <f t="shared" si="49"/>
        <v>0</v>
      </c>
      <c r="H91" s="17">
        <f t="shared" si="49"/>
        <v>209920861</v>
      </c>
      <c r="I91" s="17">
        <f t="shared" si="49"/>
        <v>22079139</v>
      </c>
      <c r="J91" s="17">
        <f t="shared" si="49"/>
        <v>28450800</v>
      </c>
      <c r="K91" s="17">
        <f t="shared" si="49"/>
        <v>0</v>
      </c>
      <c r="L91" s="17">
        <f t="shared" si="49"/>
        <v>0</v>
      </c>
      <c r="M91" s="17">
        <f t="shared" si="49"/>
        <v>0</v>
      </c>
      <c r="N91" s="19">
        <f t="shared" si="32"/>
        <v>0.12263275862068966</v>
      </c>
      <c r="O91" s="19">
        <f t="shared" si="33"/>
        <v>0</v>
      </c>
      <c r="P91" s="34"/>
      <c r="Q91" s="34" t="e">
        <f>+C91-#REF!</f>
        <v>#REF!</v>
      </c>
      <c r="R91" s="34"/>
    </row>
    <row r="92" spans="1:22" s="20" customFormat="1" ht="22.5" x14ac:dyDescent="0.25">
      <c r="A92" s="24" t="s">
        <v>130</v>
      </c>
      <c r="B92" s="11" t="s">
        <v>132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209920861</v>
      </c>
      <c r="I92" s="12">
        <v>22079139</v>
      </c>
      <c r="J92" s="12">
        <v>28450800</v>
      </c>
      <c r="K92" s="12">
        <v>0</v>
      </c>
      <c r="L92" s="12">
        <v>0</v>
      </c>
      <c r="M92" s="12">
        <v>0</v>
      </c>
      <c r="N92" s="14">
        <f t="shared" si="32"/>
        <v>0.12263275862068966</v>
      </c>
      <c r="O92" s="14">
        <f t="shared" si="33"/>
        <v>0</v>
      </c>
      <c r="P92" s="34"/>
      <c r="Q92" s="34" t="e">
        <f>+C92-#REF!</f>
        <v>#REF!</v>
      </c>
      <c r="R92" s="34"/>
    </row>
    <row r="93" spans="1:22" s="20" customFormat="1" ht="22.5" hidden="1" x14ac:dyDescent="0.25">
      <c r="A93" s="24" t="s">
        <v>131</v>
      </c>
      <c r="B93" s="11" t="s">
        <v>133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si="32"/>
        <v>0</v>
      </c>
      <c r="O93" s="14">
        <f t="shared" si="33"/>
        <v>0</v>
      </c>
      <c r="P93" s="34"/>
      <c r="Q93" s="34" t="e">
        <f>+C93-#REF!</f>
        <v>#REF!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>
        <f t="shared" si="32"/>
        <v>0</v>
      </c>
      <c r="O94" s="14">
        <f t="shared" si="33"/>
        <v>0</v>
      </c>
      <c r="P94" s="34"/>
      <c r="Q94" s="34" t="e">
        <f>+C94-#REF!</f>
        <v>#REF!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50">SUM(D96:D97)</f>
        <v>0</v>
      </c>
      <c r="E95" s="17">
        <f t="shared" si="50"/>
        <v>0</v>
      </c>
      <c r="F95" s="17">
        <f t="shared" si="50"/>
        <v>3068510562</v>
      </c>
      <c r="G95" s="17">
        <f t="shared" si="50"/>
        <v>0</v>
      </c>
      <c r="H95" s="17">
        <f t="shared" si="50"/>
        <v>1795484252.01</v>
      </c>
      <c r="I95" s="17">
        <f t="shared" si="50"/>
        <v>1273026309.99</v>
      </c>
      <c r="J95" s="17">
        <f t="shared" si="50"/>
        <v>1328434828.01</v>
      </c>
      <c r="K95" s="17">
        <f t="shared" si="50"/>
        <v>206105166</v>
      </c>
      <c r="L95" s="17">
        <f t="shared" si="50"/>
        <v>206105166</v>
      </c>
      <c r="M95" s="17">
        <f t="shared" si="50"/>
        <v>206105166</v>
      </c>
      <c r="N95" s="19">
        <f t="shared" si="32"/>
        <v>0.43292496511537182</v>
      </c>
      <c r="O95" s="19">
        <f t="shared" si="33"/>
        <v>6.7167820294437686E-2</v>
      </c>
      <c r="P95" s="34"/>
      <c r="Q95" s="34" t="e">
        <f>+C95-#REF!</f>
        <v>#REF!</v>
      </c>
      <c r="R95" s="34"/>
    </row>
    <row r="96" spans="1:22" s="20" customFormat="1" ht="22.5" x14ac:dyDescent="0.25">
      <c r="A96" s="24" t="s">
        <v>135</v>
      </c>
      <c r="B96" s="11" t="s">
        <v>134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1086461761.01</v>
      </c>
      <c r="I96" s="12">
        <v>688868862.99000001</v>
      </c>
      <c r="J96" s="12">
        <v>1044461761.01</v>
      </c>
      <c r="K96" s="12">
        <v>137550599</v>
      </c>
      <c r="L96" s="12">
        <v>137550599</v>
      </c>
      <c r="M96" s="12">
        <v>137550599</v>
      </c>
      <c r="N96" s="14">
        <f t="shared" si="32"/>
        <v>0.58831957658496403</v>
      </c>
      <c r="O96" s="14">
        <f t="shared" si="33"/>
        <v>7.7478863452535143E-2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136</v>
      </c>
      <c r="B97" s="11" t="s">
        <v>137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709022491</v>
      </c>
      <c r="I97" s="12">
        <v>584157447</v>
      </c>
      <c r="J97" s="12">
        <v>283973067</v>
      </c>
      <c r="K97" s="12">
        <v>68554567</v>
      </c>
      <c r="L97" s="12">
        <v>68554567</v>
      </c>
      <c r="M97" s="12">
        <v>68554567</v>
      </c>
      <c r="N97" s="14">
        <f t="shared" si="32"/>
        <v>0.21959284911207771</v>
      </c>
      <c r="O97" s="14">
        <f t="shared" si="33"/>
        <v>5.3012396021256555E-2</v>
      </c>
      <c r="P97" s="34"/>
      <c r="Q97" s="34" t="e">
        <f>+C97-#REF!</f>
        <v>#REF!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51">SUM(D99:D102)</f>
        <v>234745370</v>
      </c>
      <c r="E98" s="17">
        <f t="shared" si="51"/>
        <v>234745370</v>
      </c>
      <c r="F98" s="17">
        <f t="shared" si="51"/>
        <v>15789028074</v>
      </c>
      <c r="G98" s="17">
        <f t="shared" si="51"/>
        <v>0</v>
      </c>
      <c r="H98" s="17">
        <f t="shared" si="51"/>
        <v>9239512633</v>
      </c>
      <c r="I98" s="17">
        <f t="shared" si="51"/>
        <v>6549515441</v>
      </c>
      <c r="J98" s="17">
        <f t="shared" si="51"/>
        <v>7781907873</v>
      </c>
      <c r="K98" s="17">
        <f t="shared" si="51"/>
        <v>871219763</v>
      </c>
      <c r="L98" s="17">
        <f t="shared" si="51"/>
        <v>871219763</v>
      </c>
      <c r="M98" s="17">
        <f t="shared" si="51"/>
        <v>868775849</v>
      </c>
      <c r="N98" s="19">
        <f t="shared" si="32"/>
        <v>0.49286807500295537</v>
      </c>
      <c r="O98" s="19">
        <f t="shared" si="33"/>
        <v>5.5178808911908205E-2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7323326599</v>
      </c>
      <c r="I99" s="12">
        <v>5674697655</v>
      </c>
      <c r="J99" s="12">
        <v>5977177668</v>
      </c>
      <c r="K99" s="12">
        <v>504137727</v>
      </c>
      <c r="L99" s="12">
        <v>504137727</v>
      </c>
      <c r="M99" s="12">
        <v>504137727</v>
      </c>
      <c r="N99" s="14">
        <f t="shared" si="32"/>
        <v>0.45985278617714448</v>
      </c>
      <c r="O99" s="14">
        <f t="shared" si="33"/>
        <v>3.8785719825446326E-2</v>
      </c>
      <c r="P99" s="34"/>
      <c r="Q99" s="34" t="e">
        <f>+C99-#REF!</f>
        <v>#REF!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606621133</v>
      </c>
      <c r="I100" s="12">
        <v>310658987</v>
      </c>
      <c r="J100" s="12">
        <v>521687804</v>
      </c>
      <c r="K100" s="12">
        <v>143624460</v>
      </c>
      <c r="L100" s="12">
        <v>143624460</v>
      </c>
      <c r="M100" s="12">
        <v>141180546</v>
      </c>
      <c r="N100" s="14">
        <f t="shared" si="32"/>
        <v>0.5687333592272773</v>
      </c>
      <c r="O100" s="14">
        <f t="shared" si="33"/>
        <v>0.15657644471789053</v>
      </c>
      <c r="P100" s="34"/>
      <c r="Q100" s="34" t="e">
        <f>+C100-#REF!</f>
        <v>#REF!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281287500</v>
      </c>
      <c r="I101" s="12">
        <v>108825000</v>
      </c>
      <c r="J101" s="12">
        <v>254765000</v>
      </c>
      <c r="K101" s="12">
        <v>53134000</v>
      </c>
      <c r="L101" s="12">
        <v>53134000</v>
      </c>
      <c r="M101" s="12">
        <v>53134000</v>
      </c>
      <c r="N101" s="14">
        <f t="shared" si="32"/>
        <v>0.65305520843346465</v>
      </c>
      <c r="O101" s="14">
        <f t="shared" si="33"/>
        <v>0.13620173667852223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1028277401</v>
      </c>
      <c r="I102" s="12">
        <v>455333799</v>
      </c>
      <c r="J102" s="12">
        <v>1028277401</v>
      </c>
      <c r="K102" s="12">
        <v>170323576</v>
      </c>
      <c r="L102" s="12">
        <v>170323576</v>
      </c>
      <c r="M102" s="12">
        <v>170323576</v>
      </c>
      <c r="N102" s="14">
        <f t="shared" si="32"/>
        <v>0.69309088594100665</v>
      </c>
      <c r="O102" s="14">
        <f t="shared" si="33"/>
        <v>0.11480337705727754</v>
      </c>
      <c r="P102" s="34"/>
      <c r="Q102" s="34" t="e">
        <f>+C102-#REF!</f>
        <v>#REF!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762800000</v>
      </c>
      <c r="G103" s="17">
        <f t="shared" si="52"/>
        <v>0</v>
      </c>
      <c r="H103" s="17">
        <f t="shared" si="52"/>
        <v>640454126</v>
      </c>
      <c r="I103" s="17">
        <f t="shared" si="52"/>
        <v>122345874</v>
      </c>
      <c r="J103" s="17">
        <f t="shared" si="52"/>
        <v>573838262</v>
      </c>
      <c r="K103" s="17">
        <f t="shared" si="52"/>
        <v>12259333</v>
      </c>
      <c r="L103" s="17">
        <f t="shared" si="52"/>
        <v>12259333</v>
      </c>
      <c r="M103" s="17">
        <f t="shared" si="52"/>
        <v>12259333</v>
      </c>
      <c r="N103" s="19">
        <f t="shared" si="32"/>
        <v>0.75227879129522812</v>
      </c>
      <c r="O103" s="19">
        <f t="shared" si="33"/>
        <v>1.607149056109072E-2</v>
      </c>
      <c r="P103" s="34"/>
      <c r="Q103" s="34" t="e">
        <f>+C103-#REF!</f>
        <v>#REF!</v>
      </c>
      <c r="R103" s="34"/>
    </row>
    <row r="104" spans="1:18" s="20" customFormat="1" ht="22.5" x14ac:dyDescent="0.25">
      <c r="A104" s="24" t="s">
        <v>139</v>
      </c>
      <c r="B104" s="11" t="s">
        <v>133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129356864</v>
      </c>
      <c r="I104" s="12">
        <v>108643136</v>
      </c>
      <c r="J104" s="12">
        <v>62741000</v>
      </c>
      <c r="K104" s="12">
        <v>12259333</v>
      </c>
      <c r="L104" s="12">
        <v>12259333</v>
      </c>
      <c r="M104" s="12">
        <v>12259333</v>
      </c>
      <c r="N104" s="14">
        <f t="shared" si="32"/>
        <v>0.26361764705882351</v>
      </c>
      <c r="O104" s="14">
        <f t="shared" si="33"/>
        <v>5.1509802521008403E-2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138</v>
      </c>
      <c r="B105" s="11" t="s">
        <v>140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511097262</v>
      </c>
      <c r="I105" s="12">
        <v>13702738</v>
      </c>
      <c r="J105" s="12">
        <v>511097262</v>
      </c>
      <c r="K105" s="12">
        <v>0</v>
      </c>
      <c r="L105" s="12">
        <v>0</v>
      </c>
      <c r="M105" s="12">
        <v>0</v>
      </c>
      <c r="N105" s="14">
        <f t="shared" si="32"/>
        <v>0.97388959984756096</v>
      </c>
      <c r="O105" s="14">
        <f t="shared" si="33"/>
        <v>0</v>
      </c>
      <c r="P105" s="34"/>
      <c r="Q105" s="34" t="e">
        <f>+C105-#REF!</f>
        <v>#REF!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3">SUM(D107:D108)</f>
        <v>0</v>
      </c>
      <c r="E106" s="17">
        <f t="shared" si="53"/>
        <v>0</v>
      </c>
      <c r="F106" s="17">
        <f t="shared" si="53"/>
        <v>900586143</v>
      </c>
      <c r="G106" s="17">
        <f t="shared" si="53"/>
        <v>0</v>
      </c>
      <c r="H106" s="17">
        <f t="shared" si="53"/>
        <v>644758001.05999994</v>
      </c>
      <c r="I106" s="17">
        <f t="shared" si="53"/>
        <v>255828141.94</v>
      </c>
      <c r="J106" s="17">
        <f t="shared" si="53"/>
        <v>422621091.06</v>
      </c>
      <c r="K106" s="17">
        <f t="shared" si="53"/>
        <v>44452519.020000003</v>
      </c>
      <c r="L106" s="17">
        <f t="shared" si="53"/>
        <v>44452519.020000003</v>
      </c>
      <c r="M106" s="17">
        <f t="shared" si="53"/>
        <v>44452519.020000003</v>
      </c>
      <c r="N106" s="19">
        <f t="shared" si="32"/>
        <v>0.46927336640133049</v>
      </c>
      <c r="O106" s="19">
        <f t="shared" si="33"/>
        <v>4.9359541411464959E-2</v>
      </c>
      <c r="P106" s="34"/>
      <c r="Q106" s="34" t="e">
        <f>+C106-#REF!</f>
        <v>#REF!</v>
      </c>
      <c r="R106" s="34"/>
    </row>
    <row r="107" spans="1:18" s="20" customFormat="1" ht="33.75" x14ac:dyDescent="0.25">
      <c r="A107" s="24" t="s">
        <v>142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58018854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4">
        <f t="shared" si="32"/>
        <v>0</v>
      </c>
      <c r="O107" s="14">
        <f t="shared" si="33"/>
        <v>0</v>
      </c>
      <c r="P107" s="34"/>
      <c r="Q107" s="34" t="e">
        <f>+C107-#REF!</f>
        <v>#REF!</v>
      </c>
      <c r="R107" s="34"/>
    </row>
    <row r="108" spans="1:18" s="20" customFormat="1" ht="22.5" x14ac:dyDescent="0.25">
      <c r="A108" s="24" t="s">
        <v>141</v>
      </c>
      <c r="B108" s="11" t="s">
        <v>140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586739147.05999994</v>
      </c>
      <c r="I108" s="12">
        <v>255828141.94</v>
      </c>
      <c r="J108" s="12">
        <v>422621091.06</v>
      </c>
      <c r="K108" s="12">
        <v>44452519.020000003</v>
      </c>
      <c r="L108" s="12">
        <v>44452519.020000003</v>
      </c>
      <c r="M108" s="12">
        <v>44452519.020000003</v>
      </c>
      <c r="N108" s="14">
        <f t="shared" si="32"/>
        <v>0.50158734688310458</v>
      </c>
      <c r="O108" s="14">
        <f t="shared" si="33"/>
        <v>5.2758420128982721E-2</v>
      </c>
      <c r="P108" s="34"/>
      <c r="Q108" s="34" t="e">
        <f>+C108-#REF!</f>
        <v>#REF!</v>
      </c>
      <c r="R108" s="34"/>
    </row>
    <row r="109" spans="1:18" s="20" customFormat="1" ht="12" x14ac:dyDescent="0.25">
      <c r="A109" s="80" t="s">
        <v>116</v>
      </c>
      <c r="B109" s="80" t="s">
        <v>0</v>
      </c>
      <c r="C109" s="6">
        <f t="shared" ref="C109:M109" si="54">+C5+C88</f>
        <v>53020812779</v>
      </c>
      <c r="D109" s="7">
        <f t="shared" si="54"/>
        <v>2652947490</v>
      </c>
      <c r="E109" s="7">
        <f t="shared" si="54"/>
        <v>2652947490</v>
      </c>
      <c r="F109" s="7">
        <f t="shared" si="54"/>
        <v>53020812779.000107</v>
      </c>
      <c r="G109" s="7">
        <f t="shared" si="54"/>
        <v>4521492000.0001097</v>
      </c>
      <c r="H109" s="7">
        <f t="shared" si="54"/>
        <v>37845744364.099998</v>
      </c>
      <c r="I109" s="7">
        <f t="shared" si="54"/>
        <v>10653576414.900002</v>
      </c>
      <c r="J109" s="7">
        <f t="shared" si="54"/>
        <v>21577212151.809998</v>
      </c>
      <c r="K109" s="7">
        <f t="shared" si="54"/>
        <v>9685380910.6499996</v>
      </c>
      <c r="L109" s="7">
        <f t="shared" si="54"/>
        <v>9685380910.6499996</v>
      </c>
      <c r="M109" s="7">
        <f t="shared" si="54"/>
        <v>9681452743.6499996</v>
      </c>
      <c r="N109" s="8">
        <f>+IF(F109=0,0,J109/F109)</f>
        <v>0.40695740070503145</v>
      </c>
      <c r="O109" s="9">
        <f>+IF(F109=0,0,K109/F109)</f>
        <v>0.18267130213601851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D260C-0AE3-4E27-8835-0F1C042D49F6}">
  <dimension ref="A1:V110"/>
  <sheetViews>
    <sheetView showGridLines="0" workbookViewId="0">
      <pane xSplit="1" ySplit="4" topLeftCell="B121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P7" sqref="P7:P123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22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22" ht="15" customHeight="1" x14ac:dyDescent="0.25">
      <c r="A3" s="87" t="s">
        <v>315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36">
        <v>44378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90" t="s">
        <v>19</v>
      </c>
      <c r="B5" s="90"/>
      <c r="C5" s="6">
        <f t="shared" ref="C5:M5" si="0">+C6+C39+C77+C82</f>
        <v>31737438000</v>
      </c>
      <c r="D5" s="6">
        <f t="shared" si="0"/>
        <v>2873202120</v>
      </c>
      <c r="E5" s="6">
        <f t="shared" si="0"/>
        <v>2873202120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25458354029.470001</v>
      </c>
      <c r="I5" s="6">
        <f t="shared" si="0"/>
        <v>1757591970.5300007</v>
      </c>
      <c r="J5" s="6">
        <f t="shared" si="0"/>
        <v>15165665768.68</v>
      </c>
      <c r="K5" s="6">
        <f t="shared" si="0"/>
        <v>10407075659.970001</v>
      </c>
      <c r="L5" s="6">
        <f t="shared" si="0"/>
        <v>10407075659.970001</v>
      </c>
      <c r="M5" s="6">
        <f t="shared" si="0"/>
        <v>10041778085.970001</v>
      </c>
      <c r="N5" s="8">
        <f>+IF(F5=0,0,J5/F5)</f>
        <v>0.47784782655360997</v>
      </c>
      <c r="O5" s="9">
        <f>+IF(F5=0,0,K5/F5)</f>
        <v>0.32791164995643207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90" t="s">
        <v>20</v>
      </c>
      <c r="B6" s="90"/>
      <c r="C6" s="6">
        <f>+C7</f>
        <v>16720070000</v>
      </c>
      <c r="D6" s="6">
        <f>+D7+D37+D38</f>
        <v>45000000</v>
      </c>
      <c r="E6" s="6">
        <f>+E7+E37+E38</f>
        <v>45000000</v>
      </c>
      <c r="F6" s="6">
        <f>+F7</f>
        <v>16720070000.000099</v>
      </c>
      <c r="G6" s="6">
        <f>+G7</f>
        <v>738422000.00010002</v>
      </c>
      <c r="H6" s="6">
        <f t="shared" ref="H6:M6" si="1">+H7+H37+H38</f>
        <v>15981648000</v>
      </c>
      <c r="I6" s="6">
        <f>I37+I38</f>
        <v>0</v>
      </c>
      <c r="J6" s="6">
        <f t="shared" si="1"/>
        <v>7134703908</v>
      </c>
      <c r="K6" s="6">
        <f t="shared" si="1"/>
        <v>7117840569</v>
      </c>
      <c r="L6" s="6">
        <f t="shared" si="1"/>
        <v>7117840569</v>
      </c>
      <c r="M6" s="6">
        <f t="shared" si="1"/>
        <v>6767767718</v>
      </c>
      <c r="N6" s="8">
        <f t="shared" ref="N6" si="2">+IF(F6=0,0,J6/F6)</f>
        <v>0.4267149544230352</v>
      </c>
      <c r="O6" s="9">
        <f t="shared" ref="O6" si="3">+IF(F6=0,0,K6/F6)</f>
        <v>0.42570638573881314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45000000</v>
      </c>
      <c r="E7" s="17">
        <f>+E8+E21+E31</f>
        <v>45000000</v>
      </c>
      <c r="F7" s="17">
        <f>+F8+F21+F31+F37</f>
        <v>16720070000.000099</v>
      </c>
      <c r="G7" s="17">
        <f>+G8+G21+G31+G37</f>
        <v>738422000.00010002</v>
      </c>
      <c r="H7" s="17">
        <f>+H8+H21+H31</f>
        <v>15981648000</v>
      </c>
      <c r="I7" s="18">
        <f>+F7-G7-H7</f>
        <v>0</v>
      </c>
      <c r="J7" s="17">
        <f>+J8+J21+J31</f>
        <v>7134703908</v>
      </c>
      <c r="K7" s="17">
        <f>+K8+K21+K31</f>
        <v>7117840569</v>
      </c>
      <c r="L7" s="17">
        <f>+L8+L21+L31</f>
        <v>7117840569</v>
      </c>
      <c r="M7" s="17">
        <f>+M8+M21+M31</f>
        <v>6767767718</v>
      </c>
      <c r="N7" s="19">
        <f t="shared" ref="N7:N70" si="4">+IF(F7=0,0,J7/F7)</f>
        <v>0.4267149544230352</v>
      </c>
      <c r="O7" s="19">
        <f t="shared" ref="O7:O70" si="5">+IF(F7=0,0,K7/F7)</f>
        <v>0.42570638573881314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6">+C8+D8-E8</f>
        <v>10320372000</v>
      </c>
      <c r="G8" s="17">
        <f>+G9</f>
        <v>0</v>
      </c>
      <c r="H8" s="17">
        <f>+H9</f>
        <v>10320372000</v>
      </c>
      <c r="I8" s="18">
        <f t="shared" ref="I8" si="7">+F8-G8-H8</f>
        <v>0</v>
      </c>
      <c r="J8" s="17">
        <f>+J9</f>
        <v>4971333495</v>
      </c>
      <c r="K8" s="17">
        <f>+K9</f>
        <v>4954470156</v>
      </c>
      <c r="L8" s="17">
        <f>+L9</f>
        <v>4954470156</v>
      </c>
      <c r="M8" s="17">
        <f>+M9</f>
        <v>4604397305</v>
      </c>
      <c r="N8" s="19">
        <f t="shared" si="4"/>
        <v>0.48170099827796903</v>
      </c>
      <c r="O8" s="19">
        <f t="shared" si="5"/>
        <v>0.48006701270070495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45000000</v>
      </c>
      <c r="E9" s="17">
        <f t="shared" si="8"/>
        <v>45000000</v>
      </c>
      <c r="F9" s="17">
        <f t="shared" si="8"/>
        <v>10320372000</v>
      </c>
      <c r="G9" s="17">
        <f t="shared" si="8"/>
        <v>0</v>
      </c>
      <c r="H9" s="17">
        <f t="shared" si="8"/>
        <v>10320372000</v>
      </c>
      <c r="I9" s="17">
        <f t="shared" si="8"/>
        <v>0</v>
      </c>
      <c r="J9" s="17">
        <f t="shared" si="8"/>
        <v>4971333495</v>
      </c>
      <c r="K9" s="17">
        <f t="shared" si="8"/>
        <v>4954470156</v>
      </c>
      <c r="L9" s="17">
        <f t="shared" si="8"/>
        <v>4954470156</v>
      </c>
      <c r="M9" s="17">
        <f t="shared" si="8"/>
        <v>4604397305</v>
      </c>
      <c r="N9" s="19">
        <f t="shared" si="4"/>
        <v>0.48170099827796903</v>
      </c>
      <c r="O9" s="19">
        <f t="shared" si="5"/>
        <v>0.48006701270070495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45000000</v>
      </c>
      <c r="F10" s="12">
        <v>7855372000</v>
      </c>
      <c r="G10" s="12">
        <v>0</v>
      </c>
      <c r="H10" s="12">
        <v>7855372000</v>
      </c>
      <c r="I10" s="12">
        <v>0</v>
      </c>
      <c r="J10" s="12">
        <v>4074638266</v>
      </c>
      <c r="K10" s="12">
        <v>4074638266</v>
      </c>
      <c r="L10" s="12">
        <v>4074638266</v>
      </c>
      <c r="M10" s="12">
        <v>4074638266</v>
      </c>
      <c r="N10" s="14">
        <f t="shared" si="4"/>
        <v>0.51870723194267565</v>
      </c>
      <c r="O10" s="14">
        <f t="shared" si="5"/>
        <v>0.51870723194267565</v>
      </c>
      <c r="P10" s="34"/>
      <c r="Q10" s="34" t="b">
        <f>+A10=datos31dic!C5</f>
        <v>1</v>
      </c>
      <c r="R10" s="34"/>
    </row>
    <row r="11" spans="1:22" hidden="1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4"/>
        <v>0</v>
      </c>
      <c r="O11" s="14">
        <f t="shared" si="5"/>
        <v>0</v>
      </c>
      <c r="P11" s="34"/>
      <c r="Q11" s="34" t="b">
        <f>+A11=datos31dic!C6</f>
        <v>0</v>
      </c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247699079</v>
      </c>
      <c r="K12" s="12">
        <v>247699079</v>
      </c>
      <c r="L12" s="12">
        <v>247699079</v>
      </c>
      <c r="M12" s="12">
        <v>247699079</v>
      </c>
      <c r="N12" s="14">
        <f t="shared" si="4"/>
        <v>0.49539815799999998</v>
      </c>
      <c r="O12" s="14">
        <f t="shared" si="5"/>
        <v>0.49539815799999998</v>
      </c>
      <c r="P12" s="34"/>
      <c r="Q12" s="34" t="b">
        <f>+A12=datos31dic!C6</f>
        <v>1</v>
      </c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6775046</v>
      </c>
      <c r="K13" s="12">
        <v>6775046</v>
      </c>
      <c r="L13" s="12">
        <v>6775046</v>
      </c>
      <c r="M13" s="12">
        <v>6775046</v>
      </c>
      <c r="N13" s="14">
        <f t="shared" si="4"/>
        <v>0.33875230000000001</v>
      </c>
      <c r="O13" s="14">
        <f t="shared" si="5"/>
        <v>0.33875230000000001</v>
      </c>
      <c r="P13" s="34"/>
      <c r="Q13" s="34" t="b">
        <f>+A13=datos31dic!C7</f>
        <v>1</v>
      </c>
      <c r="R13" s="34"/>
    </row>
    <row r="14" spans="1:22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  <c r="P14" s="34"/>
      <c r="Q14" s="34" t="b">
        <f>+A14=datos31dic!C8</f>
        <v>0</v>
      </c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45000000</v>
      </c>
      <c r="E15" s="12">
        <v>0</v>
      </c>
      <c r="F15" s="12">
        <v>395000000</v>
      </c>
      <c r="G15" s="12">
        <v>0</v>
      </c>
      <c r="H15" s="12">
        <v>395000000</v>
      </c>
      <c r="I15" s="12">
        <v>0</v>
      </c>
      <c r="J15" s="12">
        <v>378929341</v>
      </c>
      <c r="K15" s="12">
        <v>362066002</v>
      </c>
      <c r="L15" s="12">
        <v>362066002</v>
      </c>
      <c r="M15" s="12">
        <v>11993151</v>
      </c>
      <c r="N15" s="14">
        <f t="shared" si="4"/>
        <v>0.95931478734177211</v>
      </c>
      <c r="O15" s="14">
        <f t="shared" si="5"/>
        <v>0.91662278987341772</v>
      </c>
      <c r="P15" s="34"/>
      <c r="Q15" s="34" t="b">
        <f>+A15=datos31dic!C8</f>
        <v>1</v>
      </c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134931609</v>
      </c>
      <c r="K16" s="12">
        <v>134931609</v>
      </c>
      <c r="L16" s="12">
        <v>134931609</v>
      </c>
      <c r="M16" s="12">
        <v>134931609</v>
      </c>
      <c r="N16" s="14">
        <f t="shared" si="4"/>
        <v>0.44977202999999999</v>
      </c>
      <c r="O16" s="14">
        <f t="shared" si="5"/>
        <v>0.44977202999999999</v>
      </c>
      <c r="P16" s="34"/>
      <c r="Q16" s="34" t="b">
        <f>+A16=datos31dic!C9</f>
        <v>1</v>
      </c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15845774</v>
      </c>
      <c r="K17" s="12">
        <v>15845774</v>
      </c>
      <c r="L17" s="12">
        <v>15845774</v>
      </c>
      <c r="M17" s="12">
        <v>15845774</v>
      </c>
      <c r="N17" s="14">
        <f t="shared" si="4"/>
        <v>0.39614434999999998</v>
      </c>
      <c r="O17" s="14">
        <f t="shared" si="5"/>
        <v>0.39614434999999998</v>
      </c>
      <c r="P17" s="34"/>
      <c r="Q17" s="34" t="b">
        <f>+A17=datos31dic!C10</f>
        <v>1</v>
      </c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7217599</v>
      </c>
      <c r="K18" s="12">
        <v>7217599</v>
      </c>
      <c r="L18" s="12">
        <v>7217599</v>
      </c>
      <c r="M18" s="12">
        <v>7217599</v>
      </c>
      <c r="N18" s="14">
        <f t="shared" si="4"/>
        <v>9.0219987499999994E-3</v>
      </c>
      <c r="O18" s="14">
        <f t="shared" si="5"/>
        <v>9.0219987499999994E-3</v>
      </c>
      <c r="P18" s="34"/>
      <c r="Q18" s="34" t="b">
        <f>+A18=datos31dic!C11</f>
        <v>1</v>
      </c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100688922</v>
      </c>
      <c r="K19" s="12">
        <v>100688922</v>
      </c>
      <c r="L19" s="12">
        <v>100688922</v>
      </c>
      <c r="M19" s="12">
        <v>100688922</v>
      </c>
      <c r="N19" s="14">
        <f t="shared" si="4"/>
        <v>0.25172230499999998</v>
      </c>
      <c r="O19" s="14">
        <f t="shared" si="5"/>
        <v>0.25172230499999998</v>
      </c>
      <c r="P19" s="34"/>
      <c r="Q19" s="34" t="b">
        <f>+A19=datos31dic!C12</f>
        <v>1</v>
      </c>
      <c r="R19" s="34"/>
    </row>
    <row r="20" spans="1:18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4607859</v>
      </c>
      <c r="K20" s="12">
        <v>4607859</v>
      </c>
      <c r="L20" s="12">
        <v>4607859</v>
      </c>
      <c r="M20" s="12">
        <v>4607859</v>
      </c>
      <c r="N20" s="14">
        <f t="shared" si="4"/>
        <v>0.46078590000000003</v>
      </c>
      <c r="O20" s="14">
        <f t="shared" si="5"/>
        <v>0.46078590000000003</v>
      </c>
      <c r="P20" s="34"/>
      <c r="Q20" s="34" t="b">
        <f>+A20=datos31dic!C13</f>
        <v>1</v>
      </c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9">SUM(D22:D30)</f>
        <v>0</v>
      </c>
      <c r="E21" s="17">
        <f t="shared" si="9"/>
        <v>0</v>
      </c>
      <c r="F21" s="18">
        <f t="shared" si="6"/>
        <v>3819679000</v>
      </c>
      <c r="G21" s="17">
        <f t="shared" ref="G21:H21" si="10">SUM(G22:G30)</f>
        <v>0</v>
      </c>
      <c r="H21" s="17">
        <f t="shared" si="10"/>
        <v>3819679000</v>
      </c>
      <c r="I21" s="18">
        <f>+F21-G21-H21</f>
        <v>0</v>
      </c>
      <c r="J21" s="17">
        <f t="shared" ref="J21" si="11">SUM(J22:J30)</f>
        <v>1824681380</v>
      </c>
      <c r="K21" s="17">
        <f t="shared" ref="K21:M21" si="12">SUM(K22:K30)</f>
        <v>1824681380</v>
      </c>
      <c r="L21" s="17">
        <f t="shared" si="12"/>
        <v>1824681380</v>
      </c>
      <c r="M21" s="17">
        <f t="shared" si="12"/>
        <v>1824681380</v>
      </c>
      <c r="N21" s="19">
        <f t="shared" si="4"/>
        <v>0.47770542498466495</v>
      </c>
      <c r="O21" s="19">
        <f t="shared" si="5"/>
        <v>0.47770542498466495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569928679</v>
      </c>
      <c r="K22" s="12">
        <v>569928679</v>
      </c>
      <c r="L22" s="12">
        <v>569928679</v>
      </c>
      <c r="M22" s="12">
        <v>569928679</v>
      </c>
      <c r="N22" s="14">
        <f t="shared" si="4"/>
        <v>0.50436166283185846</v>
      </c>
      <c r="O22" s="14">
        <f t="shared" si="5"/>
        <v>0.50436166283185846</v>
      </c>
      <c r="P22" s="34"/>
      <c r="Q22" s="34" t="b">
        <f>+A22=datos31dic!C14</f>
        <v>1</v>
      </c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403707979</v>
      </c>
      <c r="K23" s="12">
        <v>403707979</v>
      </c>
      <c r="L23" s="12">
        <v>403707979</v>
      </c>
      <c r="M23" s="12">
        <v>403707979</v>
      </c>
      <c r="N23" s="14">
        <f t="shared" si="4"/>
        <v>0.50463497374999999</v>
      </c>
      <c r="O23" s="14">
        <f t="shared" si="5"/>
        <v>0.50463497374999999</v>
      </c>
      <c r="P23" s="34"/>
      <c r="Q23" s="34" t="b">
        <f>+A23=datos31dic!C15</f>
        <v>1</v>
      </c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411954722</v>
      </c>
      <c r="K24" s="12">
        <v>411954722</v>
      </c>
      <c r="L24" s="12">
        <v>411954722</v>
      </c>
      <c r="M24" s="12">
        <v>411954722</v>
      </c>
      <c r="N24" s="14">
        <f t="shared" si="4"/>
        <v>0.44793316146177092</v>
      </c>
      <c r="O24" s="14">
        <f t="shared" si="5"/>
        <v>0.44793316146177092</v>
      </c>
      <c r="P24" s="34"/>
      <c r="Q24" s="34" t="b">
        <f>+A24=datos31dic!C16</f>
        <v>1</v>
      </c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183882300</v>
      </c>
      <c r="K25" s="12">
        <v>183882300</v>
      </c>
      <c r="L25" s="12">
        <v>183882300</v>
      </c>
      <c r="M25" s="12">
        <v>183882300</v>
      </c>
      <c r="N25" s="14">
        <f t="shared" si="4"/>
        <v>0.45970575000000002</v>
      </c>
      <c r="O25" s="14">
        <f t="shared" si="5"/>
        <v>0.45970575000000002</v>
      </c>
      <c r="P25" s="34"/>
      <c r="Q25" s="34" t="b">
        <f>+A25=datos31dic!C17</f>
        <v>1</v>
      </c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25212500</v>
      </c>
      <c r="K26" s="12">
        <v>25212500</v>
      </c>
      <c r="L26" s="12">
        <v>25212500</v>
      </c>
      <c r="M26" s="12">
        <v>25212500</v>
      </c>
      <c r="N26" s="14">
        <f t="shared" si="4"/>
        <v>0.42020833333333335</v>
      </c>
      <c r="O26" s="14">
        <f t="shared" si="5"/>
        <v>0.42020833333333335</v>
      </c>
      <c r="P26" s="34"/>
      <c r="Q26" s="34" t="b">
        <f>+A26=datos31dic!C18</f>
        <v>1</v>
      </c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137924800</v>
      </c>
      <c r="K27" s="12">
        <v>137924800</v>
      </c>
      <c r="L27" s="12">
        <v>137924800</v>
      </c>
      <c r="M27" s="12">
        <v>137924800</v>
      </c>
      <c r="N27" s="14">
        <f t="shared" si="4"/>
        <v>0.45974933333333334</v>
      </c>
      <c r="O27" s="14">
        <f t="shared" si="5"/>
        <v>0.45974933333333334</v>
      </c>
      <c r="P27" s="34"/>
      <c r="Q27" s="34" t="b">
        <f>+A27=datos31dic!C19</f>
        <v>1</v>
      </c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23031200</v>
      </c>
      <c r="K28" s="12">
        <v>23031200</v>
      </c>
      <c r="L28" s="12">
        <v>23031200</v>
      </c>
      <c r="M28" s="12">
        <v>23031200</v>
      </c>
      <c r="N28" s="14">
        <f t="shared" si="4"/>
        <v>0.4187490909090909</v>
      </c>
      <c r="O28" s="14">
        <f t="shared" si="5"/>
        <v>0.4187490909090909</v>
      </c>
      <c r="P28" s="34"/>
      <c r="Q28" s="34" t="b">
        <f>+A28=datos31dic!C20</f>
        <v>1</v>
      </c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23031200</v>
      </c>
      <c r="K29" s="12">
        <v>23031200</v>
      </c>
      <c r="L29" s="12">
        <v>23031200</v>
      </c>
      <c r="M29" s="12">
        <v>23031200</v>
      </c>
      <c r="N29" s="14">
        <f t="shared" si="4"/>
        <v>0.4187490909090909</v>
      </c>
      <c r="O29" s="14">
        <f t="shared" si="5"/>
        <v>0.4187490909090909</v>
      </c>
      <c r="P29" s="34"/>
      <c r="Q29" s="34" t="b">
        <f>+A29=datos31dic!C21</f>
        <v>1</v>
      </c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46008000</v>
      </c>
      <c r="K30" s="12">
        <v>46008000</v>
      </c>
      <c r="L30" s="12">
        <v>46008000</v>
      </c>
      <c r="M30" s="12">
        <v>46008000</v>
      </c>
      <c r="N30" s="14">
        <f t="shared" si="4"/>
        <v>0.46007999999999999</v>
      </c>
      <c r="O30" s="14">
        <f t="shared" si="5"/>
        <v>0.46007999999999999</v>
      </c>
      <c r="P30" s="34"/>
      <c r="Q30" s="34" t="b">
        <f>+A30=datos31dic!C22</f>
        <v>1</v>
      </c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3">SUM(D32:D36)</f>
        <v>0</v>
      </c>
      <c r="E31" s="17">
        <f t="shared" si="13"/>
        <v>0</v>
      </c>
      <c r="F31" s="18">
        <f t="shared" si="6"/>
        <v>1841597000</v>
      </c>
      <c r="G31" s="17">
        <f t="shared" ref="G31:H31" si="14">SUM(G32:G36)</f>
        <v>0</v>
      </c>
      <c r="H31" s="17">
        <f t="shared" si="14"/>
        <v>1841597000</v>
      </c>
      <c r="I31" s="18">
        <f>+F31-G31-H31</f>
        <v>0</v>
      </c>
      <c r="J31" s="17">
        <f t="shared" ref="J31" si="15">SUM(J32:J36)</f>
        <v>338689033</v>
      </c>
      <c r="K31" s="17">
        <f t="shared" ref="K31:M31" si="16">SUM(K32:K36)</f>
        <v>338689033</v>
      </c>
      <c r="L31" s="17">
        <f t="shared" si="16"/>
        <v>338689033</v>
      </c>
      <c r="M31" s="17">
        <f t="shared" si="16"/>
        <v>338689033</v>
      </c>
      <c r="N31" s="19">
        <f t="shared" si="4"/>
        <v>0.18391050430685976</v>
      </c>
      <c r="O31" s="19">
        <f t="shared" si="5"/>
        <v>0.18391050430685976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131888775</v>
      </c>
      <c r="K32" s="12">
        <v>131888775</v>
      </c>
      <c r="L32" s="12">
        <v>131888775</v>
      </c>
      <c r="M32" s="12">
        <v>131888775</v>
      </c>
      <c r="N32" s="14">
        <f t="shared" si="4"/>
        <v>0.14006923875076069</v>
      </c>
      <c r="O32" s="14">
        <f t="shared" si="5"/>
        <v>0.14006923875076069</v>
      </c>
      <c r="P32" s="34"/>
      <c r="Q32" s="34" t="b">
        <f>+A32=datos31dic!C23</f>
        <v>1</v>
      </c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22948207</v>
      </c>
      <c r="K33" s="12">
        <v>22948207</v>
      </c>
      <c r="L33" s="12">
        <v>22948207</v>
      </c>
      <c r="M33" s="12">
        <v>22948207</v>
      </c>
      <c r="N33" s="14">
        <f t="shared" si="4"/>
        <v>5.7370517500000003E-2</v>
      </c>
      <c r="O33" s="14">
        <f t="shared" si="5"/>
        <v>5.7370517500000003E-2</v>
      </c>
      <c r="P33" s="34"/>
      <c r="Q33" s="34" t="b">
        <f>+A33=datos31dic!C24</f>
        <v>1</v>
      </c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11639173</v>
      </c>
      <c r="K34" s="12">
        <v>11639173</v>
      </c>
      <c r="L34" s="12">
        <v>11639173</v>
      </c>
      <c r="M34" s="12">
        <v>11639173</v>
      </c>
      <c r="N34" s="14">
        <f t="shared" si="4"/>
        <v>0.11639173</v>
      </c>
      <c r="O34" s="14">
        <f t="shared" si="5"/>
        <v>0.11639173</v>
      </c>
      <c r="P34" s="34"/>
      <c r="Q34" s="34" t="b">
        <f>+A34=datos31dic!C25</f>
        <v>1</v>
      </c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123812010</v>
      </c>
      <c r="K35" s="12">
        <v>123812010</v>
      </c>
      <c r="L35" s="12">
        <v>123812010</v>
      </c>
      <c r="M35" s="12">
        <v>123812010</v>
      </c>
      <c r="N35" s="14">
        <f t="shared" si="4"/>
        <v>0.49524804</v>
      </c>
      <c r="O35" s="14">
        <f t="shared" si="5"/>
        <v>0.49524804</v>
      </c>
      <c r="P35" s="34"/>
      <c r="Q35" s="34" t="b">
        <f>+A35=datos31dic!C26</f>
        <v>1</v>
      </c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48400868</v>
      </c>
      <c r="K36" s="12">
        <v>48400868</v>
      </c>
      <c r="L36" s="12">
        <v>48400868</v>
      </c>
      <c r="M36" s="12">
        <v>48400868</v>
      </c>
      <c r="N36" s="14">
        <f t="shared" si="4"/>
        <v>0.32267245333333333</v>
      </c>
      <c r="O36" s="14">
        <f t="shared" si="5"/>
        <v>0.32267245333333333</v>
      </c>
      <c r="P36" s="34"/>
      <c r="Q36" s="34" t="b">
        <f>+A36=datos31dic!C27</f>
        <v>1</v>
      </c>
      <c r="R36" s="34"/>
    </row>
    <row r="37" spans="1:22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f>+F37</f>
        <v>738422000.00010002</v>
      </c>
      <c r="H37" s="12">
        <v>0</v>
      </c>
      <c r="I37" s="13">
        <f>+F37-G37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4"/>
        <v>0</v>
      </c>
      <c r="O37" s="14">
        <f t="shared" si="5"/>
        <v>0</v>
      </c>
      <c r="P37" s="34"/>
      <c r="Q37" s="34" t="b">
        <f>+A37=datos31dic!C28</f>
        <v>0</v>
      </c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4"/>
        <v>0</v>
      </c>
      <c r="O38" s="14">
        <f t="shared" si="5"/>
        <v>0</v>
      </c>
      <c r="P38" s="34"/>
      <c r="Q38" s="34"/>
      <c r="R38" s="34"/>
    </row>
    <row r="39" spans="1:22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7">+D40+D44</f>
        <v>2828202120</v>
      </c>
      <c r="E39" s="7">
        <f t="shared" si="17"/>
        <v>2828202120</v>
      </c>
      <c r="F39" s="7">
        <f t="shared" si="17"/>
        <v>10288298000</v>
      </c>
      <c r="G39" s="7">
        <f t="shared" si="17"/>
        <v>0</v>
      </c>
      <c r="H39" s="7">
        <f t="shared" si="17"/>
        <v>9356367029.4699993</v>
      </c>
      <c r="I39" s="7">
        <f t="shared" si="17"/>
        <v>931930970.53000069</v>
      </c>
      <c r="J39" s="7">
        <f t="shared" si="17"/>
        <v>7987136390.6799994</v>
      </c>
      <c r="K39" s="7">
        <f t="shared" si="17"/>
        <v>3245462879.9700003</v>
      </c>
      <c r="L39" s="7">
        <f t="shared" si="17"/>
        <v>3245462879.9700003</v>
      </c>
      <c r="M39" s="7">
        <f t="shared" si="17"/>
        <v>3230238156.9700003</v>
      </c>
      <c r="N39" s="8">
        <f t="shared" si="4"/>
        <v>0.7763321387735852</v>
      </c>
      <c r="O39" s="9">
        <f t="shared" si="5"/>
        <v>0.31545187357228577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0</v>
      </c>
      <c r="E40" s="17">
        <f t="shared" si="18"/>
        <v>0</v>
      </c>
      <c r="F40" s="18">
        <f t="shared" ref="F40:F54" si="19">+C40+D40-E40</f>
        <v>136931000</v>
      </c>
      <c r="G40" s="17">
        <f t="shared" ref="G40:H40" si="20">+G41</f>
        <v>0</v>
      </c>
      <c r="H40" s="17">
        <f t="shared" si="20"/>
        <v>58836300</v>
      </c>
      <c r="I40" s="18">
        <f t="shared" ref="I40:I54" si="21">+F40-G40-H40</f>
        <v>78094700</v>
      </c>
      <c r="J40" s="17">
        <f t="shared" ref="J40:M40" si="22">+J41</f>
        <v>1749300</v>
      </c>
      <c r="K40" s="17">
        <f t="shared" si="22"/>
        <v>1749300</v>
      </c>
      <c r="L40" s="17">
        <f t="shared" si="22"/>
        <v>1749300</v>
      </c>
      <c r="M40" s="17">
        <f t="shared" si="22"/>
        <v>1749300</v>
      </c>
      <c r="N40" s="19">
        <f t="shared" si="4"/>
        <v>1.2775047286589597E-2</v>
      </c>
      <c r="O40" s="19">
        <f t="shared" si="5"/>
        <v>1.2775047286589597E-2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0</v>
      </c>
      <c r="E41" s="17">
        <f t="shared" si="23"/>
        <v>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58836300</v>
      </c>
      <c r="I41" s="18">
        <f t="shared" si="21"/>
        <v>78094700</v>
      </c>
      <c r="J41" s="17">
        <f t="shared" ref="J41:M41" si="25">SUM(J42:J43)</f>
        <v>1749300</v>
      </c>
      <c r="K41" s="17">
        <f t="shared" si="25"/>
        <v>1749300</v>
      </c>
      <c r="L41" s="17">
        <f t="shared" si="25"/>
        <v>1749300</v>
      </c>
      <c r="M41" s="17">
        <f t="shared" si="25"/>
        <v>1749300</v>
      </c>
      <c r="N41" s="19">
        <f t="shared" si="4"/>
        <v>1.2775047286589597E-2</v>
      </c>
      <c r="O41" s="19">
        <f t="shared" si="5"/>
        <v>1.2775047286589597E-2</v>
      </c>
      <c r="P41" s="34"/>
      <c r="Q41" s="34"/>
      <c r="R41" s="34"/>
    </row>
    <row r="42" spans="1:22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57087000</v>
      </c>
      <c r="I42" s="12">
        <v>22913000</v>
      </c>
      <c r="J42" s="12">
        <v>0</v>
      </c>
      <c r="K42" s="12">
        <v>0</v>
      </c>
      <c r="L42" s="12">
        <v>0</v>
      </c>
      <c r="M42" s="12">
        <v>0</v>
      </c>
      <c r="N42" s="14">
        <f t="shared" si="4"/>
        <v>0</v>
      </c>
      <c r="O42" s="14">
        <f t="shared" si="5"/>
        <v>0</v>
      </c>
      <c r="P42" s="34"/>
      <c r="Q42" s="34" t="b">
        <f>+A42=datos31dic!C28</f>
        <v>1</v>
      </c>
      <c r="R42" s="34"/>
    </row>
    <row r="43" spans="1:22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1749300</v>
      </c>
      <c r="L43" s="12">
        <v>1749300</v>
      </c>
      <c r="M43" s="12">
        <v>1749300</v>
      </c>
      <c r="N43" s="14">
        <f t="shared" si="4"/>
        <v>3.0726669125783843E-2</v>
      </c>
      <c r="O43" s="14">
        <f t="shared" si="5"/>
        <v>3.0726669125783843E-2</v>
      </c>
      <c r="P43" s="34"/>
      <c r="Q43" s="34" t="b">
        <f>+A43=datos31dic!C29</f>
        <v>1</v>
      </c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6">+D45+D54</f>
        <v>2828202120</v>
      </c>
      <c r="E44" s="17">
        <f t="shared" si="26"/>
        <v>2828202120</v>
      </c>
      <c r="F44" s="18">
        <f t="shared" si="19"/>
        <v>10151367000</v>
      </c>
      <c r="G44" s="17">
        <f t="shared" ref="G44:H44" si="27">+G45+G54</f>
        <v>0</v>
      </c>
      <c r="H44" s="17">
        <f t="shared" si="27"/>
        <v>9297530729.4699993</v>
      </c>
      <c r="I44" s="18">
        <f t="shared" si="21"/>
        <v>853836270.53000069</v>
      </c>
      <c r="J44" s="17">
        <f t="shared" ref="J44:M44" si="28">+J45+J54</f>
        <v>7985387090.6799994</v>
      </c>
      <c r="K44" s="17">
        <f t="shared" si="28"/>
        <v>3243713579.9700003</v>
      </c>
      <c r="L44" s="17">
        <f t="shared" si="28"/>
        <v>3243713579.9700003</v>
      </c>
      <c r="M44" s="17">
        <f t="shared" si="28"/>
        <v>3228488856.9700003</v>
      </c>
      <c r="N44" s="19">
        <f t="shared" si="4"/>
        <v>0.7866317009994811</v>
      </c>
      <c r="O44" s="19">
        <f t="shared" si="5"/>
        <v>0.31953465774313944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9">SUM(D46:D53)</f>
        <v>1370414400</v>
      </c>
      <c r="E45" s="17">
        <f t="shared" si="29"/>
        <v>350000000</v>
      </c>
      <c r="F45" s="18">
        <f>+C45+D45-E45</f>
        <v>1254781400</v>
      </c>
      <c r="G45" s="17">
        <f t="shared" si="29"/>
        <v>0</v>
      </c>
      <c r="H45" s="17">
        <f t="shared" si="29"/>
        <v>901359483.95000005</v>
      </c>
      <c r="I45" s="18">
        <f t="shared" si="21"/>
        <v>353421916.04999995</v>
      </c>
      <c r="J45" s="17">
        <f t="shared" ref="J45" si="30">SUM(J46:J53)</f>
        <v>569154853.95000005</v>
      </c>
      <c r="K45" s="17">
        <f t="shared" ref="K45:M45" si="31">SUM(K46:K53)</f>
        <v>16598122.9</v>
      </c>
      <c r="L45" s="17">
        <f t="shared" si="31"/>
        <v>16598122.9</v>
      </c>
      <c r="M45" s="17">
        <f t="shared" si="31"/>
        <v>16183110.9</v>
      </c>
      <c r="N45" s="19">
        <f t="shared" si="4"/>
        <v>0.45358885137283678</v>
      </c>
      <c r="O45" s="19">
        <f t="shared" si="5"/>
        <v>1.3227900015094263E-2</v>
      </c>
      <c r="P45" s="34"/>
      <c r="Q45" s="34"/>
      <c r="R45" s="34"/>
    </row>
    <row r="46" spans="1:22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4"/>
        <v>0.3</v>
      </c>
      <c r="O46" s="14">
        <f t="shared" si="5"/>
        <v>0.3</v>
      </c>
      <c r="P46" s="34"/>
      <c r="Q46" s="34" t="b">
        <f>+A46=datos31dic!C30</f>
        <v>1</v>
      </c>
      <c r="R46" s="34"/>
    </row>
    <row r="47" spans="1:22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0</v>
      </c>
      <c r="I47" s="12">
        <v>20000000</v>
      </c>
      <c r="J47" s="12">
        <v>0</v>
      </c>
      <c r="K47" s="12">
        <v>0</v>
      </c>
      <c r="L47" s="12">
        <v>0</v>
      </c>
      <c r="M47" s="12">
        <v>0</v>
      </c>
      <c r="N47" s="14">
        <f t="shared" si="4"/>
        <v>0</v>
      </c>
      <c r="O47" s="14">
        <f t="shared" si="5"/>
        <v>0</v>
      </c>
      <c r="P47" s="34"/>
      <c r="Q47" s="34" t="b">
        <f>+A47=datos31dic!C31</f>
        <v>1</v>
      </c>
      <c r="R47" s="34"/>
    </row>
    <row r="48" spans="1:22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2599285</v>
      </c>
      <c r="L48" s="12">
        <v>2599285</v>
      </c>
      <c r="M48" s="12">
        <v>2184273</v>
      </c>
      <c r="N48" s="14">
        <f t="shared" si="4"/>
        <v>0.51985700000000001</v>
      </c>
      <c r="O48" s="14">
        <f t="shared" si="5"/>
        <v>0.51985700000000001</v>
      </c>
      <c r="P48" s="34"/>
      <c r="Q48" s="34" t="b">
        <f>+A48=datos31dic!C32</f>
        <v>1</v>
      </c>
      <c r="R48" s="34"/>
    </row>
    <row r="49" spans="1:18" s="20" customFormat="1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4898837.9000000004</v>
      </c>
      <c r="L49" s="12">
        <v>4898837.9000000004</v>
      </c>
      <c r="M49" s="12">
        <v>4898837.9000000004</v>
      </c>
      <c r="N49" s="14">
        <f t="shared" si="4"/>
        <v>0.96430199999999999</v>
      </c>
      <c r="O49" s="14">
        <f t="shared" si="5"/>
        <v>0.16329459666666668</v>
      </c>
      <c r="P49" s="34"/>
      <c r="Q49" s="34" t="b">
        <f>+A49=datos31dic!C33</f>
        <v>1</v>
      </c>
      <c r="R49" s="34"/>
    </row>
    <row r="50" spans="1:18" s="20" customFormat="1" ht="22.5" x14ac:dyDescent="0.25">
      <c r="A50" s="10" t="s">
        <v>311</v>
      </c>
      <c r="B50" s="11" t="s">
        <v>312</v>
      </c>
      <c r="C50" s="12">
        <v>0</v>
      </c>
      <c r="D50" s="12">
        <v>25414400</v>
      </c>
      <c r="E50" s="12">
        <v>0</v>
      </c>
      <c r="F50" s="12">
        <v>25414400</v>
      </c>
      <c r="G50" s="12">
        <v>0</v>
      </c>
      <c r="H50" s="12">
        <v>16174500</v>
      </c>
      <c r="I50" s="12">
        <v>9239900</v>
      </c>
      <c r="J50" s="12">
        <v>16174500</v>
      </c>
      <c r="K50" s="12">
        <v>8100000</v>
      </c>
      <c r="L50" s="12">
        <v>8100000</v>
      </c>
      <c r="M50" s="12">
        <v>8100000</v>
      </c>
      <c r="N50" s="14">
        <f t="shared" si="4"/>
        <v>0.63643052757491814</v>
      </c>
      <c r="O50" s="14">
        <f t="shared" si="5"/>
        <v>0.31871694787207255</v>
      </c>
      <c r="P50" s="34"/>
      <c r="Q50" s="34" t="b">
        <f>+A50=datos31dic!C35</f>
        <v>0</v>
      </c>
      <c r="R50" s="34"/>
    </row>
    <row r="51" spans="1:18" s="20" customFormat="1" ht="11.25" x14ac:dyDescent="0.25">
      <c r="A51" s="10" t="s">
        <v>232</v>
      </c>
      <c r="B51" s="11" t="s">
        <v>233</v>
      </c>
      <c r="C51" s="12">
        <v>5000000</v>
      </c>
      <c r="D51" s="12">
        <v>0</v>
      </c>
      <c r="E51" s="12">
        <v>0</v>
      </c>
      <c r="F51" s="12">
        <v>5000000</v>
      </c>
      <c r="G51" s="12">
        <v>0</v>
      </c>
      <c r="H51" s="12">
        <v>700000</v>
      </c>
      <c r="I51" s="12">
        <v>4300000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4"/>
        <v>0.14000000000000001</v>
      </c>
      <c r="O51" s="14">
        <f t="shared" si="5"/>
        <v>0.14000000000000001</v>
      </c>
      <c r="P51" s="34"/>
      <c r="Q51" s="34" t="b">
        <f>+A51=datos31dic!C35</f>
        <v>1</v>
      </c>
      <c r="R51" s="34"/>
    </row>
    <row r="52" spans="1:18" s="20" customFormat="1" ht="22.5" x14ac:dyDescent="0.25">
      <c r="A52" s="10" t="s">
        <v>234</v>
      </c>
      <c r="B52" s="11" t="s">
        <v>221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15594627.51</v>
      </c>
      <c r="I52" s="12">
        <v>39405372.490000002</v>
      </c>
      <c r="J52" s="12">
        <v>15594627.51</v>
      </c>
      <c r="K52" s="12">
        <v>0</v>
      </c>
      <c r="L52" s="12">
        <v>0</v>
      </c>
      <c r="M52" s="12">
        <v>0</v>
      </c>
      <c r="N52" s="14">
        <f t="shared" si="4"/>
        <v>0.28353868199999999</v>
      </c>
      <c r="O52" s="14">
        <f t="shared" si="5"/>
        <v>0</v>
      </c>
      <c r="P52" s="34"/>
      <c r="Q52" s="34" t="b">
        <f>+A52=datos31dic!C36</f>
        <v>1</v>
      </c>
      <c r="R52" s="34"/>
    </row>
    <row r="53" spans="1:18" s="20" customFormat="1" ht="22.5" x14ac:dyDescent="0.25">
      <c r="A53" s="10" t="s">
        <v>235</v>
      </c>
      <c r="B53" s="11" t="s">
        <v>236</v>
      </c>
      <c r="C53" s="12">
        <v>118367000</v>
      </c>
      <c r="D53" s="12">
        <v>1345000000</v>
      </c>
      <c r="E53" s="12">
        <v>350000000</v>
      </c>
      <c r="F53" s="12">
        <v>1113367000</v>
      </c>
      <c r="G53" s="12">
        <v>0</v>
      </c>
      <c r="H53" s="12">
        <v>837062011.44000006</v>
      </c>
      <c r="I53" s="12">
        <v>276304988.56</v>
      </c>
      <c r="J53" s="12">
        <v>504857381.44</v>
      </c>
      <c r="K53" s="12">
        <v>0</v>
      </c>
      <c r="L53" s="12">
        <v>0</v>
      </c>
      <c r="M53" s="12">
        <v>0</v>
      </c>
      <c r="N53" s="14">
        <f t="shared" si="4"/>
        <v>0.45345100172719327</v>
      </c>
      <c r="O53" s="14">
        <f t="shared" si="5"/>
        <v>0</v>
      </c>
      <c r="P53" s="34"/>
      <c r="Q53" s="34" t="b">
        <f>+A53=datos31dic!C38</f>
        <v>1</v>
      </c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1457787720</v>
      </c>
      <c r="E54" s="17">
        <f>SUM(E55:E76)</f>
        <v>2478202120</v>
      </c>
      <c r="F54" s="18">
        <f t="shared" si="19"/>
        <v>8896585600</v>
      </c>
      <c r="G54" s="17">
        <f>SUM(G55:G76)</f>
        <v>0</v>
      </c>
      <c r="H54" s="17">
        <f>SUM(H55:H76)</f>
        <v>8396171245.5199995</v>
      </c>
      <c r="I54" s="18">
        <f t="shared" si="21"/>
        <v>500414354.4800005</v>
      </c>
      <c r="J54" s="17">
        <f>SUM(J55:J76)</f>
        <v>7416232236.7299995</v>
      </c>
      <c r="K54" s="17">
        <f>SUM(K55:K76)</f>
        <v>3227115457.0700002</v>
      </c>
      <c r="L54" s="17">
        <f>SUM(L55:L76)</f>
        <v>3227115457.0700002</v>
      </c>
      <c r="M54" s="17">
        <f>SUM(M55:M76)</f>
        <v>3212305746.0700002</v>
      </c>
      <c r="N54" s="19">
        <f t="shared" si="4"/>
        <v>0.83360432531891782</v>
      </c>
      <c r="O54" s="19">
        <f t="shared" si="5"/>
        <v>0.36273640272398439</v>
      </c>
      <c r="P54" s="34"/>
      <c r="Q54" s="34"/>
      <c r="R54" s="34"/>
    </row>
    <row r="55" spans="1:18" s="20" customFormat="1" ht="22.5" x14ac:dyDescent="0.25">
      <c r="A55" s="10" t="s">
        <v>237</v>
      </c>
      <c r="B55" s="11" t="s">
        <v>238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1107319</v>
      </c>
      <c r="K55" s="12">
        <v>1107319</v>
      </c>
      <c r="L55" s="12">
        <v>1107319</v>
      </c>
      <c r="M55" s="12">
        <v>1107319</v>
      </c>
      <c r="N55" s="14">
        <f t="shared" si="4"/>
        <v>0.11073189999999999</v>
      </c>
      <c r="O55" s="14">
        <f t="shared" si="5"/>
        <v>0.11073189999999999</v>
      </c>
      <c r="P55" s="34"/>
      <c r="Q55" s="34" t="b">
        <f>+A55=datos31dic!C39</f>
        <v>1</v>
      </c>
      <c r="R55" s="34"/>
    </row>
    <row r="56" spans="1:18" s="20" customFormat="1" ht="15" customHeight="1" x14ac:dyDescent="0.25">
      <c r="A56" s="10" t="s">
        <v>239</v>
      </c>
      <c r="B56" s="11" t="s">
        <v>240</v>
      </c>
      <c r="C56" s="12">
        <v>1571000000</v>
      </c>
      <c r="D56" s="12">
        <v>30000000</v>
      </c>
      <c r="E56" s="12">
        <v>750100000</v>
      </c>
      <c r="F56" s="12">
        <v>850900000</v>
      </c>
      <c r="G56" s="12">
        <v>0</v>
      </c>
      <c r="H56" s="12">
        <v>849836245</v>
      </c>
      <c r="I56" s="12">
        <v>1063755</v>
      </c>
      <c r="J56" s="12">
        <v>663602197</v>
      </c>
      <c r="K56" s="12">
        <v>185631885</v>
      </c>
      <c r="L56" s="12">
        <v>185631885</v>
      </c>
      <c r="M56" s="12">
        <v>185631885</v>
      </c>
      <c r="N56" s="14">
        <f t="shared" si="4"/>
        <v>0.77988270889646261</v>
      </c>
      <c r="O56" s="14">
        <f t="shared" si="5"/>
        <v>0.21815946057115995</v>
      </c>
      <c r="P56" s="34"/>
      <c r="Q56" s="34" t="b">
        <f>+A56=datos31dic!C40</f>
        <v>1</v>
      </c>
      <c r="R56" s="34"/>
    </row>
    <row r="57" spans="1:18" s="20" customFormat="1" ht="13.5" customHeight="1" x14ac:dyDescent="0.25">
      <c r="A57" s="10" t="s">
        <v>304</v>
      </c>
      <c r="B57" s="11" t="s">
        <v>305</v>
      </c>
      <c r="C57" s="12">
        <v>1000000</v>
      </c>
      <c r="D57" s="12">
        <v>0</v>
      </c>
      <c r="E57" s="12">
        <v>0</v>
      </c>
      <c r="F57" s="12">
        <v>1000000</v>
      </c>
      <c r="G57" s="12">
        <v>0</v>
      </c>
      <c r="H57" s="12">
        <v>200000</v>
      </c>
      <c r="I57" s="12">
        <v>800000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4"/>
        <v>0.2</v>
      </c>
      <c r="O57" s="14">
        <f t="shared" si="5"/>
        <v>0.2</v>
      </c>
      <c r="P57" s="34"/>
      <c r="Q57" s="34" t="b">
        <f>+A57=datos31dic!C41</f>
        <v>1</v>
      </c>
      <c r="R57" s="34"/>
    </row>
    <row r="58" spans="1:18" s="20" customFormat="1" ht="11.25" x14ac:dyDescent="0.25">
      <c r="A58" s="10" t="s">
        <v>241</v>
      </c>
      <c r="B58" s="11" t="s">
        <v>242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1810260</v>
      </c>
      <c r="L58" s="12">
        <v>1810260</v>
      </c>
      <c r="M58" s="12">
        <v>1810260</v>
      </c>
      <c r="N58" s="14">
        <f t="shared" si="4"/>
        <v>0.97501659259259255</v>
      </c>
      <c r="O58" s="14">
        <f t="shared" si="5"/>
        <v>6.7046666666666671E-2</v>
      </c>
      <c r="P58" s="34"/>
      <c r="Q58" s="34" t="b">
        <f>+A58=datos31dic!C41</f>
        <v>0</v>
      </c>
      <c r="R58" s="34"/>
    </row>
    <row r="59" spans="1:18" s="20" customFormat="1" ht="22.5" x14ac:dyDescent="0.25">
      <c r="A59" s="10" t="s">
        <v>243</v>
      </c>
      <c r="B59" s="11" t="s">
        <v>244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32150445</v>
      </c>
      <c r="K59" s="12">
        <v>32150445</v>
      </c>
      <c r="L59" s="12">
        <v>32150445</v>
      </c>
      <c r="M59" s="12">
        <v>32150445</v>
      </c>
      <c r="N59" s="14">
        <f t="shared" si="4"/>
        <v>0.32150445</v>
      </c>
      <c r="O59" s="14">
        <f t="shared" si="5"/>
        <v>0.32150445</v>
      </c>
      <c r="P59" s="34"/>
      <c r="Q59" s="34" t="b">
        <f>+A59=datos31dic!C42</f>
        <v>0</v>
      </c>
      <c r="R59" s="34"/>
    </row>
    <row r="60" spans="1:18" s="20" customFormat="1" ht="14.25" customHeight="1" x14ac:dyDescent="0.25">
      <c r="A60" s="10" t="s">
        <v>245</v>
      </c>
      <c r="B60" s="11" t="s">
        <v>246</v>
      </c>
      <c r="C60" s="12">
        <v>13000000</v>
      </c>
      <c r="D60" s="12">
        <v>0</v>
      </c>
      <c r="E60" s="12">
        <v>0</v>
      </c>
      <c r="F60" s="12">
        <v>13000000</v>
      </c>
      <c r="G60" s="12">
        <v>0</v>
      </c>
      <c r="H60" s="12">
        <v>5000000</v>
      </c>
      <c r="I60" s="12">
        <v>8000000</v>
      </c>
      <c r="J60" s="12">
        <v>5000000</v>
      </c>
      <c r="K60" s="12">
        <v>4837277</v>
      </c>
      <c r="L60" s="12">
        <v>4837277</v>
      </c>
      <c r="M60" s="12">
        <v>1230977</v>
      </c>
      <c r="N60" s="14">
        <f t="shared" si="4"/>
        <v>0.38461538461538464</v>
      </c>
      <c r="O60" s="14">
        <f t="shared" si="5"/>
        <v>0.37209823076923076</v>
      </c>
      <c r="P60" s="34"/>
      <c r="Q60" s="34" t="b">
        <f>+A60=datos31dic!C43</f>
        <v>0</v>
      </c>
      <c r="R60" s="34"/>
    </row>
    <row r="61" spans="1:18" s="20" customFormat="1" ht="12.75" customHeight="1" x14ac:dyDescent="0.25">
      <c r="A61" s="10" t="s">
        <v>247</v>
      </c>
      <c r="B61" s="11" t="s">
        <v>248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3807184680</v>
      </c>
      <c r="I61" s="12">
        <v>27600</v>
      </c>
      <c r="J61" s="12">
        <v>3807184650</v>
      </c>
      <c r="K61" s="12">
        <v>2009542886</v>
      </c>
      <c r="L61" s="12">
        <v>2009542886</v>
      </c>
      <c r="M61" s="12">
        <v>2009542886</v>
      </c>
      <c r="N61" s="14">
        <f t="shared" si="4"/>
        <v>0.99999274272145389</v>
      </c>
      <c r="O61" s="14">
        <f t="shared" si="5"/>
        <v>0.52782527955073733</v>
      </c>
      <c r="P61" s="34"/>
      <c r="Q61" s="34" t="b">
        <f>+A61=datos31dic!C44</f>
        <v>0</v>
      </c>
      <c r="R61" s="34"/>
    </row>
    <row r="62" spans="1:18" s="20" customFormat="1" ht="13.5" customHeight="1" x14ac:dyDescent="0.25">
      <c r="A62" s="10" t="s">
        <v>249</v>
      </c>
      <c r="B62" s="11" t="s">
        <v>250</v>
      </c>
      <c r="C62" s="12">
        <v>800000000</v>
      </c>
      <c r="D62" s="12">
        <v>109553720</v>
      </c>
      <c r="E62" s="12">
        <v>30000000</v>
      </c>
      <c r="F62" s="12">
        <v>879553720</v>
      </c>
      <c r="G62" s="12">
        <v>0</v>
      </c>
      <c r="H62" s="12">
        <v>809107000</v>
      </c>
      <c r="I62" s="12">
        <v>70446720</v>
      </c>
      <c r="J62" s="12">
        <v>809107000</v>
      </c>
      <c r="K62" s="12">
        <v>298284900</v>
      </c>
      <c r="L62" s="12">
        <v>298284900</v>
      </c>
      <c r="M62" s="12">
        <v>298284900</v>
      </c>
      <c r="N62" s="14">
        <f t="shared" si="4"/>
        <v>0.91990629065840346</v>
      </c>
      <c r="O62" s="14">
        <f t="shared" si="5"/>
        <v>0.33913209985627712</v>
      </c>
      <c r="P62" s="34"/>
      <c r="Q62" s="34" t="b">
        <f>+A62=datos31dic!C45</f>
        <v>0</v>
      </c>
      <c r="R62" s="34"/>
    </row>
    <row r="63" spans="1:18" s="20" customFormat="1" ht="22.5" x14ac:dyDescent="0.25">
      <c r="A63" s="10" t="s">
        <v>251</v>
      </c>
      <c r="B63" s="11" t="s">
        <v>252</v>
      </c>
      <c r="C63" s="12">
        <v>337000000</v>
      </c>
      <c r="D63" s="12">
        <v>282234000</v>
      </c>
      <c r="E63" s="12">
        <v>8000000</v>
      </c>
      <c r="F63" s="12">
        <v>611234000</v>
      </c>
      <c r="G63" s="12">
        <v>0</v>
      </c>
      <c r="H63" s="12">
        <v>542887355</v>
      </c>
      <c r="I63" s="12">
        <v>68346645</v>
      </c>
      <c r="J63" s="12">
        <v>542887355</v>
      </c>
      <c r="K63" s="12">
        <v>179884547</v>
      </c>
      <c r="L63" s="12">
        <v>179884547</v>
      </c>
      <c r="M63" s="12">
        <v>179884547</v>
      </c>
      <c r="N63" s="14">
        <f t="shared" si="4"/>
        <v>0.88818252093306327</v>
      </c>
      <c r="O63" s="14">
        <f t="shared" si="5"/>
        <v>0.29429735093270337</v>
      </c>
      <c r="P63" s="34"/>
      <c r="Q63" s="34" t="b">
        <f>+A63=datos31dic!C46</f>
        <v>0</v>
      </c>
      <c r="R63" s="34"/>
    </row>
    <row r="64" spans="1:18" s="20" customFormat="1" ht="22.5" x14ac:dyDescent="0.25">
      <c r="A64" s="10" t="s">
        <v>253</v>
      </c>
      <c r="B64" s="11" t="s">
        <v>254</v>
      </c>
      <c r="C64" s="12">
        <v>119000000</v>
      </c>
      <c r="D64" s="12">
        <v>50000000</v>
      </c>
      <c r="E64" s="12">
        <v>0</v>
      </c>
      <c r="F64" s="12">
        <v>169000000</v>
      </c>
      <c r="G64" s="12">
        <v>0</v>
      </c>
      <c r="H64" s="12">
        <v>110271457.2</v>
      </c>
      <c r="I64" s="12">
        <v>58728542.799999997</v>
      </c>
      <c r="J64" s="12">
        <v>67517906.409999996</v>
      </c>
      <c r="K64" s="12">
        <v>46823830.210000001</v>
      </c>
      <c r="L64" s="12">
        <v>46823830.210000001</v>
      </c>
      <c r="M64" s="12">
        <v>46823830.210000001</v>
      </c>
      <c r="N64" s="14">
        <f t="shared" si="4"/>
        <v>0.39951423911242601</v>
      </c>
      <c r="O64" s="14">
        <f t="shared" si="5"/>
        <v>0.27706408408284022</v>
      </c>
      <c r="P64" s="34"/>
      <c r="Q64" s="34" t="b">
        <f>+A64=datos31dic!C47</f>
        <v>0</v>
      </c>
      <c r="R64" s="34"/>
    </row>
    <row r="65" spans="1:22" s="20" customFormat="1" ht="11.25" x14ac:dyDescent="0.25">
      <c r="A65" s="10" t="s">
        <v>255</v>
      </c>
      <c r="B65" s="11" t="s">
        <v>256</v>
      </c>
      <c r="C65" s="12">
        <v>682000000</v>
      </c>
      <c r="D65" s="12">
        <v>123000000</v>
      </c>
      <c r="E65" s="12">
        <v>239600000</v>
      </c>
      <c r="F65" s="12">
        <v>565400000</v>
      </c>
      <c r="G65" s="12">
        <v>0</v>
      </c>
      <c r="H65" s="12">
        <v>564542959.62</v>
      </c>
      <c r="I65" s="12">
        <v>857040.38</v>
      </c>
      <c r="J65" s="12">
        <v>564542959.62</v>
      </c>
      <c r="K65" s="12">
        <v>167967952.34</v>
      </c>
      <c r="L65" s="12">
        <v>167967952.34</v>
      </c>
      <c r="M65" s="12">
        <v>167967952.34</v>
      </c>
      <c r="N65" s="14">
        <f t="shared" si="4"/>
        <v>0.99848418751326495</v>
      </c>
      <c r="O65" s="14">
        <f t="shared" si="5"/>
        <v>0.2970780904492395</v>
      </c>
      <c r="P65" s="34"/>
      <c r="Q65" s="34" t="b">
        <f>+A65=datos31dic!C48</f>
        <v>0</v>
      </c>
      <c r="R65" s="34"/>
    </row>
    <row r="66" spans="1:22" s="20" customFormat="1" ht="22.5" x14ac:dyDescent="0.25">
      <c r="A66" s="10" t="s">
        <v>257</v>
      </c>
      <c r="B66" s="11" t="s">
        <v>258</v>
      </c>
      <c r="C66" s="12">
        <v>350000000</v>
      </c>
      <c r="D66" s="12">
        <v>350000000</v>
      </c>
      <c r="E66" s="12">
        <v>24300000</v>
      </c>
      <c r="F66" s="12">
        <v>675700000</v>
      </c>
      <c r="G66" s="12">
        <v>0</v>
      </c>
      <c r="H66" s="12">
        <v>657781227.70000005</v>
      </c>
      <c r="I66" s="12">
        <v>17918772.300000001</v>
      </c>
      <c r="J66" s="12">
        <v>256871599.69999999</v>
      </c>
      <c r="K66" s="12">
        <v>82498763.519999996</v>
      </c>
      <c r="L66" s="12">
        <v>82498763.519999996</v>
      </c>
      <c r="M66" s="12">
        <v>82498763.519999996</v>
      </c>
      <c r="N66" s="14">
        <f t="shared" si="4"/>
        <v>0.38015628192985051</v>
      </c>
      <c r="O66" s="14">
        <f t="shared" si="5"/>
        <v>0.12209377463371318</v>
      </c>
      <c r="P66" s="34"/>
      <c r="Q66" s="34" t="b">
        <f>+A66=datos31dic!C49</f>
        <v>0</v>
      </c>
      <c r="R66" s="34"/>
    </row>
    <row r="67" spans="1:22" s="20" customFormat="1" ht="33.75" x14ac:dyDescent="0.25">
      <c r="A67" s="10" t="s">
        <v>259</v>
      </c>
      <c r="B67" s="11" t="s">
        <v>260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22800000</v>
      </c>
      <c r="K67" s="12">
        <v>9018700</v>
      </c>
      <c r="L67" s="12">
        <v>9018700</v>
      </c>
      <c r="M67" s="12">
        <v>9018700</v>
      </c>
      <c r="N67" s="14">
        <f t="shared" si="4"/>
        <v>0.95</v>
      </c>
      <c r="O67" s="14">
        <f t="shared" si="5"/>
        <v>0.37577916666666666</v>
      </c>
      <c r="P67" s="34"/>
      <c r="Q67" s="34" t="b">
        <f>+A67=datos31dic!C50</f>
        <v>0</v>
      </c>
      <c r="R67" s="34"/>
    </row>
    <row r="68" spans="1:22" x14ac:dyDescent="0.25">
      <c r="A68" s="10" t="s">
        <v>261</v>
      </c>
      <c r="B68" s="11" t="s">
        <v>262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4"/>
        <v>0</v>
      </c>
      <c r="O68" s="14">
        <f t="shared" si="5"/>
        <v>0</v>
      </c>
      <c r="P68" s="34"/>
      <c r="Q68" s="34" t="b">
        <f>+A68=datos31dic!C51</f>
        <v>0</v>
      </c>
      <c r="R68" s="34"/>
    </row>
    <row r="69" spans="1:22" ht="22.5" x14ac:dyDescent="0.25">
      <c r="A69" s="10" t="s">
        <v>263</v>
      </c>
      <c r="B69" s="11" t="s">
        <v>264</v>
      </c>
      <c r="C69" s="12">
        <v>114000000</v>
      </c>
      <c r="D69" s="12">
        <v>0</v>
      </c>
      <c r="E69" s="12">
        <v>28414400</v>
      </c>
      <c r="F69" s="12">
        <v>85585600</v>
      </c>
      <c r="G69" s="12">
        <v>0</v>
      </c>
      <c r="H69" s="12">
        <v>66534873</v>
      </c>
      <c r="I69" s="12">
        <v>19050727</v>
      </c>
      <c r="J69" s="12">
        <v>0</v>
      </c>
      <c r="K69" s="12">
        <v>0</v>
      </c>
      <c r="L69" s="12">
        <v>0</v>
      </c>
      <c r="M69" s="12">
        <v>0</v>
      </c>
      <c r="N69" s="14">
        <f t="shared" si="4"/>
        <v>0</v>
      </c>
      <c r="O69" s="14">
        <f t="shared" si="5"/>
        <v>0</v>
      </c>
      <c r="P69" s="34"/>
      <c r="Q69" s="34" t="b">
        <f>+A69=datos31dic!C52</f>
        <v>0</v>
      </c>
      <c r="R69" s="34"/>
    </row>
    <row r="70" spans="1:22" ht="33.75" x14ac:dyDescent="0.25">
      <c r="A70" s="10" t="s">
        <v>265</v>
      </c>
      <c r="B70" s="11" t="s">
        <v>266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1417015</v>
      </c>
      <c r="K70" s="12">
        <v>1417015</v>
      </c>
      <c r="L70" s="12">
        <v>1417015</v>
      </c>
      <c r="M70" s="12">
        <v>1417015</v>
      </c>
      <c r="N70" s="14">
        <f t="shared" si="4"/>
        <v>7.0850750000000004E-2</v>
      </c>
      <c r="O70" s="14">
        <f t="shared" si="5"/>
        <v>7.0850750000000004E-2</v>
      </c>
      <c r="P70" s="34"/>
      <c r="Q70" s="34" t="b">
        <f>+A70=datos31dic!C53</f>
        <v>0</v>
      </c>
      <c r="R70" s="34"/>
    </row>
    <row r="71" spans="1:22" ht="22.5" x14ac:dyDescent="0.25">
      <c r="A71" s="10" t="s">
        <v>267</v>
      </c>
      <c r="B71" s="11" t="s">
        <v>268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504000000</v>
      </c>
      <c r="K71" s="12">
        <v>94421335</v>
      </c>
      <c r="L71" s="12">
        <v>94421335</v>
      </c>
      <c r="M71" s="12">
        <v>83217924</v>
      </c>
      <c r="N71" s="14">
        <f t="shared" ref="N71:N108" si="32">+IF(F71=0,0,J71/F71)</f>
        <v>0.858603066439523</v>
      </c>
      <c r="O71" s="14">
        <f t="shared" ref="O71:O108" si="33">+IF(F71=0,0,K71/F71)</f>
        <v>0.16085406303236796</v>
      </c>
      <c r="P71" s="34"/>
      <c r="Q71" s="34" t="b">
        <f>+A71=datos31dic!C54</f>
        <v>0</v>
      </c>
      <c r="R71" s="34"/>
    </row>
    <row r="72" spans="1:22" x14ac:dyDescent="0.25">
      <c r="A72" s="10" t="s">
        <v>306</v>
      </c>
      <c r="B72" s="11" t="s">
        <v>307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2"/>
        <v>0</v>
      </c>
      <c r="O72" s="14">
        <f t="shared" si="33"/>
        <v>0</v>
      </c>
      <c r="P72" s="34"/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30000000</v>
      </c>
      <c r="F73" s="12">
        <v>470000000</v>
      </c>
      <c r="G73" s="12">
        <v>0</v>
      </c>
      <c r="H73" s="12">
        <v>300000000</v>
      </c>
      <c r="I73" s="12">
        <v>170000000</v>
      </c>
      <c r="J73" s="12">
        <v>111518342</v>
      </c>
      <c r="K73" s="12">
        <v>111518342</v>
      </c>
      <c r="L73" s="12">
        <v>111518342</v>
      </c>
      <c r="M73" s="12">
        <v>111518342</v>
      </c>
      <c r="N73" s="14">
        <f t="shared" si="32"/>
        <v>0.23727306808510637</v>
      </c>
      <c r="O73" s="14">
        <f t="shared" si="33"/>
        <v>0.23727306808510637</v>
      </c>
      <c r="P73" s="34"/>
      <c r="Q73" s="34" t="b">
        <f>+A73=datos31dic!C55</f>
        <v>0</v>
      </c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>
        <f t="shared" si="32"/>
        <v>0</v>
      </c>
      <c r="O74" s="14">
        <f t="shared" si="33"/>
        <v>0</v>
      </c>
      <c r="P74" s="34"/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2"/>
        <v>0</v>
      </c>
      <c r="O75" s="14">
        <f t="shared" si="33"/>
        <v>0</v>
      </c>
      <c r="P75" s="34"/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2"/>
        <v>0</v>
      </c>
      <c r="O76" s="14">
        <f t="shared" si="33"/>
        <v>0</v>
      </c>
      <c r="P76" s="34"/>
      <c r="Q76" s="34"/>
      <c r="R76" s="34"/>
    </row>
    <row r="77" spans="1:22" s="3" customFormat="1" x14ac:dyDescent="0.25">
      <c r="A77" s="79" t="s">
        <v>24</v>
      </c>
      <c r="B77" s="79"/>
      <c r="C77" s="7">
        <f>SUM(C78:C81)</f>
        <v>4649070000</v>
      </c>
      <c r="D77" s="7">
        <f>SUM(D78:D81)</f>
        <v>0</v>
      </c>
      <c r="E77" s="7">
        <f t="shared" ref="E77" si="34">SUM(E78:E81)</f>
        <v>0</v>
      </c>
      <c r="F77" s="7">
        <f>SUM(F78:F81)</f>
        <v>4649070000.0000095</v>
      </c>
      <c r="G77" s="7">
        <f t="shared" ref="G77:M77" si="35">SUM(G78:G81)</f>
        <v>3783070000.00001</v>
      </c>
      <c r="H77" s="7">
        <f t="shared" si="35"/>
        <v>108000000</v>
      </c>
      <c r="I77" s="7">
        <f t="shared" si="35"/>
        <v>758000000</v>
      </c>
      <c r="J77" s="7">
        <f t="shared" si="35"/>
        <v>31486470</v>
      </c>
      <c r="K77" s="7">
        <f t="shared" si="35"/>
        <v>31433211</v>
      </c>
      <c r="L77" s="7">
        <f t="shared" si="35"/>
        <v>31433211</v>
      </c>
      <c r="M77" s="7">
        <f t="shared" si="35"/>
        <v>31433211</v>
      </c>
      <c r="N77" s="8">
        <f t="shared" si="32"/>
        <v>6.7726383986474572E-3</v>
      </c>
      <c r="O77" s="9">
        <f t="shared" si="33"/>
        <v>6.7611825590924495E-3</v>
      </c>
      <c r="P77" s="34"/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f>+F78</f>
        <v>3783070000.00001</v>
      </c>
      <c r="H78" s="29">
        <v>0</v>
      </c>
      <c r="I78" s="30">
        <f t="shared" ref="I78" si="36">+F78-G78-H78</f>
        <v>0</v>
      </c>
      <c r="J78" s="29">
        <v>0</v>
      </c>
      <c r="K78" s="29">
        <v>0</v>
      </c>
      <c r="L78" s="29">
        <v>0</v>
      </c>
      <c r="M78" s="29">
        <v>0</v>
      </c>
      <c r="N78" s="31">
        <f t="shared" si="32"/>
        <v>0</v>
      </c>
      <c r="O78" s="31">
        <f t="shared" si="33"/>
        <v>0</v>
      </c>
      <c r="P78" s="34"/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31156250</v>
      </c>
      <c r="K79" s="12">
        <v>31102991</v>
      </c>
      <c r="L79" s="12">
        <v>31102991</v>
      </c>
      <c r="M79" s="12">
        <v>31102991</v>
      </c>
      <c r="N79" s="14">
        <f t="shared" si="32"/>
        <v>0.39943910256410259</v>
      </c>
      <c r="O79" s="14">
        <f t="shared" si="33"/>
        <v>0.39875629487179487</v>
      </c>
      <c r="P79" s="34"/>
      <c r="Q79" s="34" t="b">
        <f>+A79=datos31dic!C56</f>
        <v>0</v>
      </c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330220</v>
      </c>
      <c r="K80" s="12">
        <v>330220</v>
      </c>
      <c r="L80" s="12">
        <v>330220</v>
      </c>
      <c r="M80" s="12">
        <v>330220</v>
      </c>
      <c r="N80" s="14">
        <f t="shared" si="32"/>
        <v>1.1007333333333333E-2</v>
      </c>
      <c r="O80" s="14">
        <f t="shared" si="33"/>
        <v>1.1007333333333333E-2</v>
      </c>
      <c r="P80" s="34"/>
      <c r="Q80" s="34" t="b">
        <f>+A80=datos31dic!C57</f>
        <v>0</v>
      </c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32"/>
        <v>0</v>
      </c>
      <c r="O81" s="14">
        <f t="shared" si="33"/>
        <v>0</v>
      </c>
      <c r="P81" s="34"/>
      <c r="Q81" s="34" t="b">
        <f>+A81=datos31dic!C58</f>
        <v>0</v>
      </c>
      <c r="R81" s="34"/>
    </row>
    <row r="82" spans="1:22" s="3" customFormat="1" x14ac:dyDescent="0.25">
      <c r="A82" s="79" t="s">
        <v>25</v>
      </c>
      <c r="B82" s="79"/>
      <c r="C82" s="7">
        <f>+C83+C87</f>
        <v>80000000</v>
      </c>
      <c r="D82" s="7">
        <f t="shared" ref="D82:M82" si="37">+D83+D87</f>
        <v>0</v>
      </c>
      <c r="E82" s="7">
        <f t="shared" si="37"/>
        <v>0</v>
      </c>
      <c r="F82" s="7">
        <f t="shared" si="37"/>
        <v>80000000</v>
      </c>
      <c r="G82" s="7">
        <f t="shared" si="37"/>
        <v>0</v>
      </c>
      <c r="H82" s="7">
        <f t="shared" si="37"/>
        <v>12339000</v>
      </c>
      <c r="I82" s="7">
        <f t="shared" si="37"/>
        <v>67661000</v>
      </c>
      <c r="J82" s="7">
        <f t="shared" si="37"/>
        <v>12339000</v>
      </c>
      <c r="K82" s="7">
        <f t="shared" si="37"/>
        <v>12339000</v>
      </c>
      <c r="L82" s="7">
        <f t="shared" si="37"/>
        <v>12339000</v>
      </c>
      <c r="M82" s="7">
        <f t="shared" si="37"/>
        <v>12339000</v>
      </c>
      <c r="N82" s="8">
        <f t="shared" si="32"/>
        <v>0.1542375</v>
      </c>
      <c r="O82" s="9">
        <f t="shared" si="33"/>
        <v>0.1542375</v>
      </c>
      <c r="P82" s="34"/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8">+D84</f>
        <v>0</v>
      </c>
      <c r="E83" s="17">
        <f t="shared" si="38"/>
        <v>0</v>
      </c>
      <c r="F83" s="18">
        <f t="shared" ref="F83:F84" si="39">+C83+D83-E83</f>
        <v>20000000</v>
      </c>
      <c r="G83" s="17">
        <f t="shared" ref="G83:H83" si="40">+G84</f>
        <v>0</v>
      </c>
      <c r="H83" s="17">
        <f t="shared" si="40"/>
        <v>12339000</v>
      </c>
      <c r="I83" s="18">
        <f t="shared" ref="I83:I84" si="41">+F83-G83-H83</f>
        <v>7661000</v>
      </c>
      <c r="J83" s="17">
        <f t="shared" ref="J83:M83" si="42">+J84</f>
        <v>12339000</v>
      </c>
      <c r="K83" s="17">
        <f t="shared" si="42"/>
        <v>12339000</v>
      </c>
      <c r="L83" s="17">
        <f t="shared" si="42"/>
        <v>12339000</v>
      </c>
      <c r="M83" s="17">
        <f t="shared" si="42"/>
        <v>12339000</v>
      </c>
      <c r="N83" s="19">
        <f t="shared" si="32"/>
        <v>0.61695</v>
      </c>
      <c r="O83" s="19">
        <f t="shared" si="33"/>
        <v>0.61695</v>
      </c>
      <c r="P83" s="34"/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3">SUM(D85:D86)</f>
        <v>0</v>
      </c>
      <c r="E84" s="17">
        <f t="shared" si="43"/>
        <v>0</v>
      </c>
      <c r="F84" s="18">
        <f t="shared" si="39"/>
        <v>20000000</v>
      </c>
      <c r="G84" s="17">
        <f t="shared" ref="G84:H84" si="44">SUM(G85:G86)</f>
        <v>0</v>
      </c>
      <c r="H84" s="17">
        <f t="shared" si="44"/>
        <v>12339000</v>
      </c>
      <c r="I84" s="18">
        <f t="shared" si="41"/>
        <v>7661000</v>
      </c>
      <c r="J84" s="17">
        <f t="shared" ref="J84:M84" si="45">SUM(J85:J86)</f>
        <v>12339000</v>
      </c>
      <c r="K84" s="17">
        <f t="shared" si="45"/>
        <v>12339000</v>
      </c>
      <c r="L84" s="17">
        <f t="shared" si="45"/>
        <v>12339000</v>
      </c>
      <c r="M84" s="17">
        <f t="shared" si="45"/>
        <v>12339000</v>
      </c>
      <c r="N84" s="19">
        <f t="shared" si="32"/>
        <v>0.61695</v>
      </c>
      <c r="O84" s="19">
        <f t="shared" si="33"/>
        <v>0.61695</v>
      </c>
      <c r="P84" s="34"/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11973000</v>
      </c>
      <c r="I85" s="12">
        <v>3027000</v>
      </c>
      <c r="J85" s="12">
        <v>11973000</v>
      </c>
      <c r="K85" s="12">
        <v>11973000</v>
      </c>
      <c r="L85" s="12">
        <v>11973000</v>
      </c>
      <c r="M85" s="12">
        <v>11973000</v>
      </c>
      <c r="N85" s="14">
        <f t="shared" si="32"/>
        <v>0.79820000000000002</v>
      </c>
      <c r="O85" s="14">
        <f t="shared" si="33"/>
        <v>0.79820000000000002</v>
      </c>
      <c r="P85" s="34"/>
      <c r="Q85" s="34" t="b">
        <f>+A85=datos31dic!C58</f>
        <v>0</v>
      </c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366000</v>
      </c>
      <c r="I86" s="12">
        <v>4634000</v>
      </c>
      <c r="J86" s="12">
        <v>366000</v>
      </c>
      <c r="K86" s="12">
        <v>366000</v>
      </c>
      <c r="L86" s="12">
        <v>366000</v>
      </c>
      <c r="M86" s="12">
        <v>366000</v>
      </c>
      <c r="N86" s="14">
        <f t="shared" si="32"/>
        <v>7.3200000000000001E-2</v>
      </c>
      <c r="O86" s="14">
        <f t="shared" si="33"/>
        <v>7.3200000000000001E-2</v>
      </c>
      <c r="P86" s="34"/>
      <c r="Q86" s="34" t="b">
        <f>+A86=datos31dic!C59</f>
        <v>0</v>
      </c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v>60000000</v>
      </c>
      <c r="G87" s="17">
        <v>0</v>
      </c>
      <c r="H87" s="17">
        <v>0</v>
      </c>
      <c r="I87" s="18"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32"/>
        <v>0</v>
      </c>
      <c r="O87" s="19">
        <f t="shared" si="33"/>
        <v>0</v>
      </c>
      <c r="P87" s="34"/>
      <c r="Q87" s="34"/>
      <c r="R87" s="34"/>
    </row>
    <row r="88" spans="1:22" s="20" customFormat="1" ht="12.75" x14ac:dyDescent="0.25">
      <c r="A88" s="80" t="s">
        <v>21</v>
      </c>
      <c r="B88" s="80"/>
      <c r="C88" s="7">
        <f t="shared" ref="C88:M88" si="46">+C89+C91+C95+C98+C103+C106</f>
        <v>21283374779</v>
      </c>
      <c r="D88" s="7">
        <f t="shared" si="46"/>
        <v>234745370</v>
      </c>
      <c r="E88" s="7">
        <f t="shared" si="46"/>
        <v>234745370</v>
      </c>
      <c r="F88" s="7">
        <f t="shared" si="46"/>
        <v>21283374779</v>
      </c>
      <c r="G88" s="7">
        <f t="shared" si="46"/>
        <v>0</v>
      </c>
      <c r="H88" s="7">
        <f t="shared" si="46"/>
        <v>13295524043.07</v>
      </c>
      <c r="I88" s="7">
        <f t="shared" si="46"/>
        <v>7987850735.9299994</v>
      </c>
      <c r="J88" s="7">
        <f t="shared" si="46"/>
        <v>10590159997.07</v>
      </c>
      <c r="K88" s="7">
        <f t="shared" si="46"/>
        <v>2272228996.3000002</v>
      </c>
      <c r="L88" s="7">
        <f t="shared" si="46"/>
        <v>2272228996.3000002</v>
      </c>
      <c r="M88" s="7">
        <f t="shared" si="46"/>
        <v>2269335986.3000002</v>
      </c>
      <c r="N88" s="8">
        <f t="shared" si="32"/>
        <v>0.49757898392688921</v>
      </c>
      <c r="O88" s="9">
        <f t="shared" si="33"/>
        <v>0.10676074729191801</v>
      </c>
      <c r="P88" s="34"/>
      <c r="Q88" s="34" t="e">
        <f>+C88-#REF!</f>
        <v>#REF!</v>
      </c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7">+D90</f>
        <v>0</v>
      </c>
      <c r="E89" s="17">
        <f t="shared" si="47"/>
        <v>0</v>
      </c>
      <c r="F89" s="17">
        <f t="shared" si="47"/>
        <v>530450000</v>
      </c>
      <c r="G89" s="17">
        <f t="shared" si="47"/>
        <v>0</v>
      </c>
      <c r="H89" s="17">
        <f t="shared" si="47"/>
        <v>530450000</v>
      </c>
      <c r="I89" s="17">
        <f t="shared" si="47"/>
        <v>0</v>
      </c>
      <c r="J89" s="17">
        <f t="shared" si="47"/>
        <v>0</v>
      </c>
      <c r="K89" s="17">
        <f t="shared" si="47"/>
        <v>0</v>
      </c>
      <c r="L89" s="17">
        <f t="shared" si="47"/>
        <v>0</v>
      </c>
      <c r="M89" s="17">
        <f t="shared" si="47"/>
        <v>0</v>
      </c>
      <c r="N89" s="19">
        <f t="shared" si="32"/>
        <v>0</v>
      </c>
      <c r="O89" s="19">
        <f t="shared" si="33"/>
        <v>0</v>
      </c>
      <c r="P89" s="34"/>
      <c r="Q89" s="34" t="e">
        <f>+C89-#REF!</f>
        <v>#REF!</v>
      </c>
      <c r="R89" s="34"/>
    </row>
    <row r="90" spans="1:22" s="20" customFormat="1" ht="22.5" x14ac:dyDescent="0.25">
      <c r="A90" s="24" t="s">
        <v>308</v>
      </c>
      <c r="B90" s="11" t="s">
        <v>133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530450000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32"/>
        <v>0</v>
      </c>
      <c r="O90" s="14">
        <f t="shared" si="33"/>
        <v>0</v>
      </c>
      <c r="P90" s="34"/>
      <c r="Q90" s="34" t="e">
        <f>+C90-#REF!</f>
        <v>#REF!</v>
      </c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8">SUM(D92:D94)</f>
        <v>0</v>
      </c>
      <c r="E91" s="17">
        <f t="shared" si="48"/>
        <v>0</v>
      </c>
      <c r="F91" s="17">
        <f t="shared" si="48"/>
        <v>232000000</v>
      </c>
      <c r="G91" s="17">
        <f t="shared" si="48"/>
        <v>0</v>
      </c>
      <c r="H91" s="17">
        <f t="shared" si="48"/>
        <v>209920861</v>
      </c>
      <c r="I91" s="17">
        <f t="shared" si="48"/>
        <v>22079139</v>
      </c>
      <c r="J91" s="17">
        <f t="shared" si="48"/>
        <v>28450800</v>
      </c>
      <c r="K91" s="17">
        <f t="shared" si="48"/>
        <v>3793440</v>
      </c>
      <c r="L91" s="17">
        <f t="shared" si="48"/>
        <v>3793440</v>
      </c>
      <c r="M91" s="17">
        <f t="shared" si="48"/>
        <v>3793440</v>
      </c>
      <c r="N91" s="19">
        <f t="shared" si="32"/>
        <v>0.12263275862068966</v>
      </c>
      <c r="O91" s="19">
        <f t="shared" si="33"/>
        <v>1.6351034482758622E-2</v>
      </c>
      <c r="P91" s="34"/>
      <c r="Q91" s="34" t="e">
        <f>+C91-#REF!</f>
        <v>#REF!</v>
      </c>
      <c r="R91" s="34"/>
    </row>
    <row r="92" spans="1:22" s="20" customFormat="1" ht="22.5" x14ac:dyDescent="0.25">
      <c r="A92" s="24" t="s">
        <v>130</v>
      </c>
      <c r="B92" s="11" t="s">
        <v>132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209920861</v>
      </c>
      <c r="I92" s="12">
        <v>22079139</v>
      </c>
      <c r="J92" s="12">
        <v>28450800</v>
      </c>
      <c r="K92" s="12">
        <v>3793440</v>
      </c>
      <c r="L92" s="12">
        <v>3793440</v>
      </c>
      <c r="M92" s="12">
        <v>3793440</v>
      </c>
      <c r="N92" s="14">
        <f t="shared" si="32"/>
        <v>0.12263275862068966</v>
      </c>
      <c r="O92" s="14">
        <f t="shared" si="33"/>
        <v>1.6351034482758622E-2</v>
      </c>
      <c r="P92" s="34"/>
      <c r="Q92" s="34" t="e">
        <f>+C92-#REF!</f>
        <v>#REF!</v>
      </c>
      <c r="R92" s="34"/>
    </row>
    <row r="93" spans="1:22" s="20" customFormat="1" ht="22.5" hidden="1" x14ac:dyDescent="0.25">
      <c r="A93" s="24" t="s">
        <v>131</v>
      </c>
      <c r="B93" s="11" t="s">
        <v>133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si="32"/>
        <v>0</v>
      </c>
      <c r="O93" s="14">
        <f t="shared" si="33"/>
        <v>0</v>
      </c>
      <c r="P93" s="34"/>
      <c r="Q93" s="34" t="e">
        <f>+C93-#REF!</f>
        <v>#REF!</v>
      </c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>
        <f t="shared" si="32"/>
        <v>0</v>
      </c>
      <c r="O94" s="14">
        <f t="shared" si="33"/>
        <v>0</v>
      </c>
      <c r="P94" s="34"/>
      <c r="Q94" s="34" t="e">
        <f>+C94-#REF!</f>
        <v>#REF!</v>
      </c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49">SUM(D96:D97)</f>
        <v>0</v>
      </c>
      <c r="E95" s="17">
        <f t="shared" si="49"/>
        <v>0</v>
      </c>
      <c r="F95" s="17">
        <f t="shared" si="49"/>
        <v>3068510562</v>
      </c>
      <c r="G95" s="17">
        <f t="shared" si="49"/>
        <v>0</v>
      </c>
      <c r="H95" s="17">
        <f t="shared" si="49"/>
        <v>2422184766.0100002</v>
      </c>
      <c r="I95" s="17">
        <f t="shared" si="49"/>
        <v>646325795.99000001</v>
      </c>
      <c r="J95" s="17">
        <f t="shared" si="49"/>
        <v>1366034828.01</v>
      </c>
      <c r="K95" s="17">
        <f t="shared" si="49"/>
        <v>336948504</v>
      </c>
      <c r="L95" s="17">
        <f t="shared" si="49"/>
        <v>336948504</v>
      </c>
      <c r="M95" s="17">
        <f t="shared" si="49"/>
        <v>336948504</v>
      </c>
      <c r="N95" s="19">
        <f t="shared" si="32"/>
        <v>0.44517846701483832</v>
      </c>
      <c r="O95" s="19">
        <f t="shared" si="33"/>
        <v>0.10980848760070196</v>
      </c>
      <c r="P95" s="34"/>
      <c r="Q95" s="34" t="e">
        <f>+C95-#REF!</f>
        <v>#REF!</v>
      </c>
      <c r="R95" s="34"/>
    </row>
    <row r="96" spans="1:22" s="20" customFormat="1" ht="22.5" x14ac:dyDescent="0.25">
      <c r="A96" s="24" t="s">
        <v>135</v>
      </c>
      <c r="B96" s="11" t="s">
        <v>134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1282061761.01</v>
      </c>
      <c r="I96" s="12">
        <v>493268862.99000001</v>
      </c>
      <c r="J96" s="12">
        <v>1082061761.01</v>
      </c>
      <c r="K96" s="12">
        <v>235877937</v>
      </c>
      <c r="L96" s="12">
        <v>235877937</v>
      </c>
      <c r="M96" s="12">
        <v>235877937</v>
      </c>
      <c r="N96" s="14">
        <f t="shared" si="32"/>
        <v>0.60949873019821232</v>
      </c>
      <c r="O96" s="14">
        <f t="shared" si="33"/>
        <v>0.13286423036433803</v>
      </c>
      <c r="P96" s="34"/>
      <c r="Q96" s="34" t="e">
        <f>+C96-#REF!</f>
        <v>#REF!</v>
      </c>
      <c r="R96" s="34"/>
    </row>
    <row r="97" spans="1:18" s="20" customFormat="1" ht="22.5" x14ac:dyDescent="0.25">
      <c r="A97" s="24" t="s">
        <v>136</v>
      </c>
      <c r="B97" s="11" t="s">
        <v>137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1140123005</v>
      </c>
      <c r="I97" s="12">
        <v>153056933</v>
      </c>
      <c r="J97" s="12">
        <v>283973067</v>
      </c>
      <c r="K97" s="12">
        <v>101070567</v>
      </c>
      <c r="L97" s="12">
        <v>101070567</v>
      </c>
      <c r="M97" s="12">
        <v>101070567</v>
      </c>
      <c r="N97" s="14">
        <f t="shared" si="32"/>
        <v>0.21959284911207771</v>
      </c>
      <c r="O97" s="14">
        <f t="shared" si="33"/>
        <v>7.8156615355720119E-2</v>
      </c>
      <c r="P97" s="34"/>
      <c r="Q97" s="34" t="e">
        <f>+C97-#REF!</f>
        <v>#REF!</v>
      </c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50">SUM(D99:D102)</f>
        <v>234745370</v>
      </c>
      <c r="E98" s="17">
        <f t="shared" si="50"/>
        <v>234745370</v>
      </c>
      <c r="F98" s="17">
        <f t="shared" si="50"/>
        <v>15789028074</v>
      </c>
      <c r="G98" s="17">
        <f t="shared" si="50"/>
        <v>0</v>
      </c>
      <c r="H98" s="17">
        <f t="shared" si="50"/>
        <v>8835568651</v>
      </c>
      <c r="I98" s="17">
        <f t="shared" si="50"/>
        <v>6953459423</v>
      </c>
      <c r="J98" s="17">
        <f t="shared" si="50"/>
        <v>8184991016</v>
      </c>
      <c r="K98" s="17">
        <f t="shared" si="50"/>
        <v>1745950753</v>
      </c>
      <c r="L98" s="17">
        <f t="shared" si="50"/>
        <v>1745950753</v>
      </c>
      <c r="M98" s="17">
        <f t="shared" si="50"/>
        <v>1743057743</v>
      </c>
      <c r="N98" s="19">
        <f t="shared" si="32"/>
        <v>0.51839739454756761</v>
      </c>
      <c r="O98" s="19">
        <f t="shared" si="33"/>
        <v>0.11058000180993281</v>
      </c>
      <c r="P98" s="34"/>
      <c r="Q98" s="34" t="e">
        <f>+C98-#REF!</f>
        <v>#REF!</v>
      </c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6881830117</v>
      </c>
      <c r="I99" s="12">
        <v>6116194137</v>
      </c>
      <c r="J99" s="12">
        <v>6353259306</v>
      </c>
      <c r="K99" s="12">
        <v>1143696459</v>
      </c>
      <c r="L99" s="12">
        <v>1143696459</v>
      </c>
      <c r="M99" s="12">
        <v>1143269629</v>
      </c>
      <c r="N99" s="14">
        <f t="shared" si="32"/>
        <v>0.48878654031168267</v>
      </c>
      <c r="O99" s="14">
        <f t="shared" si="33"/>
        <v>8.7990023456683414E-2</v>
      </c>
      <c r="P99" s="34"/>
      <c r="Q99" s="34" t="e">
        <f>+C99-#REF!</f>
        <v>#REF!</v>
      </c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595191133</v>
      </c>
      <c r="I100" s="12">
        <v>322088987</v>
      </c>
      <c r="J100" s="12">
        <v>548689309</v>
      </c>
      <c r="K100" s="12">
        <v>221890065</v>
      </c>
      <c r="L100" s="12">
        <v>221890065</v>
      </c>
      <c r="M100" s="12">
        <v>219910965</v>
      </c>
      <c r="N100" s="14">
        <f t="shared" si="32"/>
        <v>0.59816984696016307</v>
      </c>
      <c r="O100" s="14">
        <f t="shared" si="33"/>
        <v>0.24190000433019304</v>
      </c>
      <c r="P100" s="34"/>
      <c r="Q100" s="34" t="e">
        <f>+C100-#REF!</f>
        <v>#REF!</v>
      </c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281287500</v>
      </c>
      <c r="I101" s="12">
        <v>108825000</v>
      </c>
      <c r="J101" s="12">
        <v>254765000</v>
      </c>
      <c r="K101" s="12">
        <v>81904000</v>
      </c>
      <c r="L101" s="12">
        <v>81904000</v>
      </c>
      <c r="M101" s="12">
        <v>81904000</v>
      </c>
      <c r="N101" s="14">
        <f t="shared" si="32"/>
        <v>0.65305520843346465</v>
      </c>
      <c r="O101" s="14">
        <f t="shared" si="33"/>
        <v>0.20994969399852606</v>
      </c>
      <c r="P101" s="34"/>
      <c r="Q101" s="34" t="e">
        <f>+C101-#REF!</f>
        <v>#REF!</v>
      </c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1077259901</v>
      </c>
      <c r="I102" s="12">
        <v>406351299</v>
      </c>
      <c r="J102" s="12">
        <v>1028277401</v>
      </c>
      <c r="K102" s="12">
        <v>298460229</v>
      </c>
      <c r="L102" s="12">
        <v>298460229</v>
      </c>
      <c r="M102" s="12">
        <v>297973149</v>
      </c>
      <c r="N102" s="14">
        <f t="shared" si="32"/>
        <v>0.69309088594100665</v>
      </c>
      <c r="O102" s="14">
        <f t="shared" si="33"/>
        <v>0.2011714585330712</v>
      </c>
      <c r="P102" s="34"/>
      <c r="Q102" s="34" t="e">
        <f>+C102-#REF!</f>
        <v>#REF!</v>
      </c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1">SUM(D104:D105)</f>
        <v>0</v>
      </c>
      <c r="E103" s="17">
        <f t="shared" si="51"/>
        <v>0</v>
      </c>
      <c r="F103" s="17">
        <f t="shared" si="51"/>
        <v>762800000</v>
      </c>
      <c r="G103" s="17">
        <f t="shared" si="51"/>
        <v>0</v>
      </c>
      <c r="H103" s="17">
        <f t="shared" si="51"/>
        <v>652641764</v>
      </c>
      <c r="I103" s="17">
        <f t="shared" si="51"/>
        <v>110158236</v>
      </c>
      <c r="J103" s="17">
        <f t="shared" si="51"/>
        <v>588062262</v>
      </c>
      <c r="K103" s="17">
        <f t="shared" si="51"/>
        <v>51919565</v>
      </c>
      <c r="L103" s="17">
        <f t="shared" si="51"/>
        <v>51919565</v>
      </c>
      <c r="M103" s="17">
        <f t="shared" si="51"/>
        <v>51919565</v>
      </c>
      <c r="N103" s="19">
        <f t="shared" si="32"/>
        <v>0.77092588096486625</v>
      </c>
      <c r="O103" s="19">
        <f t="shared" si="33"/>
        <v>6.8064453329837446E-2</v>
      </c>
      <c r="P103" s="34"/>
      <c r="Q103" s="34" t="e">
        <f>+C103-#REF!</f>
        <v>#REF!</v>
      </c>
      <c r="R103" s="34"/>
    </row>
    <row r="104" spans="1:18" s="20" customFormat="1" ht="22.5" x14ac:dyDescent="0.25">
      <c r="A104" s="24" t="s">
        <v>139</v>
      </c>
      <c r="B104" s="11" t="s">
        <v>133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141544502</v>
      </c>
      <c r="I104" s="12">
        <v>96455498</v>
      </c>
      <c r="J104" s="12">
        <v>76965000</v>
      </c>
      <c r="K104" s="12">
        <v>21222333</v>
      </c>
      <c r="L104" s="12">
        <v>21222333</v>
      </c>
      <c r="M104" s="12">
        <v>21222333</v>
      </c>
      <c r="N104" s="14">
        <f t="shared" si="32"/>
        <v>0.32338235294117645</v>
      </c>
      <c r="O104" s="14">
        <f t="shared" si="33"/>
        <v>8.9169466386554624E-2</v>
      </c>
      <c r="P104" s="34"/>
      <c r="Q104" s="34" t="e">
        <f>+C104-#REF!</f>
        <v>#REF!</v>
      </c>
      <c r="R104" s="34"/>
    </row>
    <row r="105" spans="1:18" s="20" customFormat="1" ht="22.5" x14ac:dyDescent="0.25">
      <c r="A105" s="24" t="s">
        <v>138</v>
      </c>
      <c r="B105" s="11" t="s">
        <v>140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511097262</v>
      </c>
      <c r="I105" s="12">
        <v>13702738</v>
      </c>
      <c r="J105" s="12">
        <v>511097262</v>
      </c>
      <c r="K105" s="12">
        <v>30697232</v>
      </c>
      <c r="L105" s="12">
        <v>30697232</v>
      </c>
      <c r="M105" s="12">
        <v>30697232</v>
      </c>
      <c r="N105" s="14">
        <f t="shared" si="32"/>
        <v>0.97388959984756096</v>
      </c>
      <c r="O105" s="14">
        <f t="shared" si="33"/>
        <v>5.8493201219512195E-2</v>
      </c>
      <c r="P105" s="34"/>
      <c r="Q105" s="34" t="e">
        <f>+C105-#REF!</f>
        <v>#REF!</v>
      </c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2">SUM(D107:D108)</f>
        <v>0</v>
      </c>
      <c r="E106" s="17">
        <f t="shared" si="52"/>
        <v>0</v>
      </c>
      <c r="F106" s="17">
        <f t="shared" si="52"/>
        <v>900586143</v>
      </c>
      <c r="G106" s="17">
        <f t="shared" si="52"/>
        <v>0</v>
      </c>
      <c r="H106" s="17">
        <f t="shared" si="52"/>
        <v>644758001.05999994</v>
      </c>
      <c r="I106" s="17">
        <f t="shared" si="52"/>
        <v>255828141.94</v>
      </c>
      <c r="J106" s="17">
        <f t="shared" si="52"/>
        <v>422621091.06</v>
      </c>
      <c r="K106" s="17">
        <f t="shared" si="52"/>
        <v>133616734.3</v>
      </c>
      <c r="L106" s="17">
        <f t="shared" si="52"/>
        <v>133616734.3</v>
      </c>
      <c r="M106" s="17">
        <f t="shared" si="52"/>
        <v>133616734.3</v>
      </c>
      <c r="N106" s="19">
        <f t="shared" si="32"/>
        <v>0.46927336640133049</v>
      </c>
      <c r="O106" s="19">
        <f t="shared" si="33"/>
        <v>0.14836641151828159</v>
      </c>
      <c r="P106" s="34"/>
      <c r="Q106" s="34" t="e">
        <f>+C106-#REF!</f>
        <v>#REF!</v>
      </c>
      <c r="R106" s="34"/>
    </row>
    <row r="107" spans="1:18" s="20" customFormat="1" ht="33.75" x14ac:dyDescent="0.25">
      <c r="A107" s="24" t="s">
        <v>142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58018854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4">
        <f t="shared" si="32"/>
        <v>0</v>
      </c>
      <c r="O107" s="14">
        <f t="shared" si="33"/>
        <v>0</v>
      </c>
      <c r="P107" s="34"/>
      <c r="Q107" s="34" t="e">
        <f>+C107-#REF!</f>
        <v>#REF!</v>
      </c>
      <c r="R107" s="34"/>
    </row>
    <row r="108" spans="1:18" s="20" customFormat="1" ht="22.5" x14ac:dyDescent="0.25">
      <c r="A108" s="24" t="s">
        <v>141</v>
      </c>
      <c r="B108" s="11" t="s">
        <v>140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586739147.05999994</v>
      </c>
      <c r="I108" s="12">
        <v>255828141.94</v>
      </c>
      <c r="J108" s="12">
        <v>422621091.06</v>
      </c>
      <c r="K108" s="12">
        <v>133616734.3</v>
      </c>
      <c r="L108" s="12">
        <v>133616734.3</v>
      </c>
      <c r="M108" s="12">
        <v>133616734.3</v>
      </c>
      <c r="N108" s="14">
        <f t="shared" si="32"/>
        <v>0.50158734688310458</v>
      </c>
      <c r="O108" s="14">
        <f t="shared" si="33"/>
        <v>0.15858286459065229</v>
      </c>
      <c r="P108" s="34"/>
      <c r="Q108" s="34" t="e">
        <f>+C108-#REF!</f>
        <v>#REF!</v>
      </c>
      <c r="R108" s="34"/>
    </row>
    <row r="109" spans="1:18" s="20" customFormat="1" ht="12" x14ac:dyDescent="0.25">
      <c r="A109" s="80" t="s">
        <v>116</v>
      </c>
      <c r="B109" s="80" t="s">
        <v>0</v>
      </c>
      <c r="C109" s="6">
        <f t="shared" ref="C109:M109" si="53">+C5+C88</f>
        <v>53020812779</v>
      </c>
      <c r="D109" s="7">
        <f t="shared" si="53"/>
        <v>3107947490</v>
      </c>
      <c r="E109" s="7">
        <f t="shared" si="53"/>
        <v>3107947490</v>
      </c>
      <c r="F109" s="7">
        <f t="shared" si="53"/>
        <v>53020812779.000107</v>
      </c>
      <c r="G109" s="7">
        <f t="shared" si="53"/>
        <v>4521492000.0001097</v>
      </c>
      <c r="H109" s="7">
        <f t="shared" si="53"/>
        <v>38753878072.540001</v>
      </c>
      <c r="I109" s="7">
        <f t="shared" si="53"/>
        <v>9745442706.4599991</v>
      </c>
      <c r="J109" s="7">
        <f t="shared" si="53"/>
        <v>25755825765.75</v>
      </c>
      <c r="K109" s="7">
        <f t="shared" si="53"/>
        <v>12679304656.27</v>
      </c>
      <c r="L109" s="7">
        <f t="shared" si="53"/>
        <v>12679304656.27</v>
      </c>
      <c r="M109" s="7">
        <f t="shared" si="53"/>
        <v>12311114072.27</v>
      </c>
      <c r="N109" s="8">
        <f>+IF(F109=0,0,J109/F109)</f>
        <v>0.4857682184749737</v>
      </c>
      <c r="O109" s="9">
        <f>+IF(F109=0,0,K109/F109)</f>
        <v>0.2391382551814045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C8D5-3B08-43CF-94BC-CF8138D1EE32}">
  <dimension ref="A1:V110"/>
  <sheetViews>
    <sheetView showGridLines="0" workbookViewId="0">
      <pane xSplit="1" ySplit="4" topLeftCell="B92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P9" sqref="P9:R110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0" bestFit="1" customWidth="1"/>
    <col min="17" max="17" width="14.7109375" style="20" hidden="1" customWidth="1"/>
    <col min="18" max="18" width="12.5703125" style="20" customWidth="1"/>
    <col min="19" max="22" width="11.42578125" style="20"/>
    <col min="23" max="16384" width="11.42578125" style="1"/>
  </cols>
  <sheetData>
    <row r="1" spans="1:22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22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22" ht="15" customHeight="1" x14ac:dyDescent="0.25">
      <c r="A3" s="87" t="s">
        <v>316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36">
        <v>44409</v>
      </c>
    </row>
    <row r="4" spans="1:22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7"/>
      <c r="R4" s="20"/>
      <c r="S4" s="20"/>
      <c r="T4" s="20"/>
      <c r="U4" s="20"/>
      <c r="V4" s="20"/>
    </row>
    <row r="5" spans="1:22" s="2" customFormat="1" ht="15" customHeight="1" x14ac:dyDescent="0.25">
      <c r="A5" s="90" t="s">
        <v>19</v>
      </c>
      <c r="B5" s="90"/>
      <c r="C5" s="6">
        <f t="shared" ref="C5:M5" si="0">+C6+C39+C77+C82</f>
        <v>31737438000</v>
      </c>
      <c r="D5" s="6">
        <f t="shared" si="0"/>
        <v>2914202120</v>
      </c>
      <c r="E5" s="6">
        <f t="shared" si="0"/>
        <v>2914202120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25508407581.309998</v>
      </c>
      <c r="I5" s="6">
        <f t="shared" si="0"/>
        <v>1707538418.6900005</v>
      </c>
      <c r="J5" s="6">
        <f t="shared" si="0"/>
        <v>16693282761.860001</v>
      </c>
      <c r="K5" s="6">
        <f t="shared" si="0"/>
        <v>14236025204.220001</v>
      </c>
      <c r="L5" s="6">
        <f t="shared" si="0"/>
        <v>14172525204.220001</v>
      </c>
      <c r="M5" s="6">
        <f t="shared" si="0"/>
        <v>14172525204.220001</v>
      </c>
      <c r="N5" s="8">
        <f>+IF(F5=0,0,J5/F5)</f>
        <v>0.52598079157681044</v>
      </c>
      <c r="O5" s="9">
        <f>+IF(F5=0,0,K5/F5)</f>
        <v>0.44855621944720153</v>
      </c>
      <c r="P5" s="34"/>
      <c r="Q5" s="34"/>
      <c r="R5" s="34"/>
      <c r="S5" s="20"/>
      <c r="T5" s="20"/>
      <c r="U5" s="20"/>
      <c r="V5" s="20"/>
    </row>
    <row r="6" spans="1:22" s="2" customFormat="1" x14ac:dyDescent="0.25">
      <c r="A6" s="90" t="s">
        <v>20</v>
      </c>
      <c r="B6" s="90"/>
      <c r="C6" s="6">
        <f>+C7</f>
        <v>16720070000</v>
      </c>
      <c r="D6" s="6">
        <f>+D7+D37+D38</f>
        <v>45000000</v>
      </c>
      <c r="E6" s="6">
        <f>+E7+E37+E38</f>
        <v>45000000</v>
      </c>
      <c r="F6" s="6">
        <f>+F7</f>
        <v>16720070000.000099</v>
      </c>
      <c r="G6" s="6">
        <f>+G7</f>
        <v>738422000.00010002</v>
      </c>
      <c r="H6" s="6">
        <f t="shared" ref="H6:M6" si="1">+H7+H37+H38</f>
        <v>15981648000</v>
      </c>
      <c r="I6" s="6">
        <f>I37+I38</f>
        <v>0</v>
      </c>
      <c r="J6" s="6">
        <f t="shared" si="1"/>
        <v>8317036059</v>
      </c>
      <c r="K6" s="6">
        <f t="shared" si="1"/>
        <v>8317036059</v>
      </c>
      <c r="L6" s="6">
        <f t="shared" si="1"/>
        <v>8317036059</v>
      </c>
      <c r="M6" s="6">
        <f t="shared" si="1"/>
        <v>8317036059</v>
      </c>
      <c r="N6" s="8">
        <f t="shared" ref="N6" si="2">+IF(F6=0,0,J6/F6)</f>
        <v>0.49742830376906022</v>
      </c>
      <c r="O6" s="9">
        <f t="shared" ref="O6" si="3">+IF(F6=0,0,K6/F6)</f>
        <v>0.49742830376906022</v>
      </c>
      <c r="P6" s="34"/>
      <c r="Q6" s="34"/>
      <c r="R6" s="34"/>
      <c r="S6" s="20"/>
      <c r="T6" s="20"/>
      <c r="U6" s="20"/>
      <c r="V6" s="20"/>
    </row>
    <row r="7" spans="1:22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45000000</v>
      </c>
      <c r="E7" s="17">
        <f>+E8+E21+E31</f>
        <v>45000000</v>
      </c>
      <c r="F7" s="17">
        <f>+F8+F21+F31+F37</f>
        <v>16720070000.000099</v>
      </c>
      <c r="G7" s="17">
        <f>+G8+G21+G31+G37</f>
        <v>738422000.00010002</v>
      </c>
      <c r="H7" s="17">
        <f>+H8+H21+H31</f>
        <v>15981648000</v>
      </c>
      <c r="I7" s="18">
        <f>+F7-G7-H7</f>
        <v>0</v>
      </c>
      <c r="J7" s="17">
        <f>+J8+J21+J31</f>
        <v>8317036059</v>
      </c>
      <c r="K7" s="17">
        <f>+K8+K21+K31</f>
        <v>8317036059</v>
      </c>
      <c r="L7" s="17">
        <f>+L8+L21+L31</f>
        <v>8317036059</v>
      </c>
      <c r="M7" s="17">
        <f>+M8+M21+M31</f>
        <v>8317036059</v>
      </c>
      <c r="N7" s="19">
        <f t="shared" ref="N7:N70" si="4">+IF(F7=0,0,J7/F7)</f>
        <v>0.49742830376906022</v>
      </c>
      <c r="O7" s="19">
        <f t="shared" ref="O7:O70" si="5">+IF(F7=0,0,K7/F7)</f>
        <v>0.49742830376906022</v>
      </c>
      <c r="P7" s="34"/>
      <c r="Q7" s="34"/>
      <c r="R7" s="34"/>
    </row>
    <row r="8" spans="1:22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6">+C8+D8-E8</f>
        <v>10320372000</v>
      </c>
      <c r="G8" s="17">
        <f>+G9</f>
        <v>0</v>
      </c>
      <c r="H8" s="17">
        <f>+H9</f>
        <v>10320372000</v>
      </c>
      <c r="I8" s="18">
        <f t="shared" ref="I8" si="7">+F8-G8-H8</f>
        <v>0</v>
      </c>
      <c r="J8" s="17">
        <f>+J9</f>
        <v>5741633317</v>
      </c>
      <c r="K8" s="17">
        <f>+K9</f>
        <v>5741633317</v>
      </c>
      <c r="L8" s="17">
        <f>+L9</f>
        <v>5741633317</v>
      </c>
      <c r="M8" s="17">
        <f>+M9</f>
        <v>5741633317</v>
      </c>
      <c r="N8" s="19">
        <f t="shared" si="4"/>
        <v>0.55633976343100811</v>
      </c>
      <c r="O8" s="19">
        <f t="shared" si="5"/>
        <v>0.55633976343100811</v>
      </c>
      <c r="P8" s="34"/>
      <c r="Q8" s="34"/>
      <c r="R8" s="34"/>
    </row>
    <row r="9" spans="1:22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45000000</v>
      </c>
      <c r="E9" s="17">
        <f t="shared" si="8"/>
        <v>45000000</v>
      </c>
      <c r="F9" s="17">
        <f t="shared" si="8"/>
        <v>10320372000</v>
      </c>
      <c r="G9" s="17">
        <f t="shared" si="8"/>
        <v>0</v>
      </c>
      <c r="H9" s="17">
        <f t="shared" si="8"/>
        <v>10320372000</v>
      </c>
      <c r="I9" s="17">
        <f t="shared" si="8"/>
        <v>0</v>
      </c>
      <c r="J9" s="17">
        <f t="shared" si="8"/>
        <v>5741633317</v>
      </c>
      <c r="K9" s="17">
        <f t="shared" si="8"/>
        <v>5741633317</v>
      </c>
      <c r="L9" s="17">
        <f t="shared" si="8"/>
        <v>5741633317</v>
      </c>
      <c r="M9" s="17">
        <f t="shared" si="8"/>
        <v>5741633317</v>
      </c>
      <c r="N9" s="19">
        <f t="shared" si="4"/>
        <v>0.55633976343100811</v>
      </c>
      <c r="O9" s="19">
        <f t="shared" si="5"/>
        <v>0.55633976343100811</v>
      </c>
      <c r="P9" s="34"/>
      <c r="Q9" s="34"/>
      <c r="R9" s="34"/>
    </row>
    <row r="10" spans="1:22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45000000</v>
      </c>
      <c r="F10" s="12">
        <v>7855372000</v>
      </c>
      <c r="G10" s="12">
        <v>0</v>
      </c>
      <c r="H10" s="12">
        <v>7855372000</v>
      </c>
      <c r="I10" s="12">
        <v>0</v>
      </c>
      <c r="J10" s="12">
        <v>4754888266</v>
      </c>
      <c r="K10" s="12">
        <v>4754888266</v>
      </c>
      <c r="L10" s="12">
        <v>4754888266</v>
      </c>
      <c r="M10" s="12">
        <v>4754888266</v>
      </c>
      <c r="N10" s="14">
        <f t="shared" si="4"/>
        <v>0.60530402201194289</v>
      </c>
      <c r="O10" s="14">
        <f t="shared" si="5"/>
        <v>0.60530402201194289</v>
      </c>
      <c r="P10" s="34"/>
      <c r="Q10" s="34"/>
      <c r="R10" s="34"/>
    </row>
    <row r="11" spans="1:22" hidden="1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4"/>
        <v>0</v>
      </c>
      <c r="O11" s="14">
        <f t="shared" si="5"/>
        <v>0</v>
      </c>
      <c r="P11" s="34"/>
      <c r="Q11" s="34"/>
      <c r="R11" s="34"/>
    </row>
    <row r="12" spans="1:22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285831084</v>
      </c>
      <c r="K12" s="12">
        <v>285831084</v>
      </c>
      <c r="L12" s="12">
        <v>285831084</v>
      </c>
      <c r="M12" s="12">
        <v>285831084</v>
      </c>
      <c r="N12" s="14">
        <f t="shared" si="4"/>
        <v>0.57166216800000003</v>
      </c>
      <c r="O12" s="14">
        <f t="shared" si="5"/>
        <v>0.57166216800000003</v>
      </c>
      <c r="P12" s="34"/>
      <c r="Q12" s="34"/>
      <c r="R12" s="34"/>
    </row>
    <row r="13" spans="1:22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7949388</v>
      </c>
      <c r="K13" s="12">
        <v>7949388</v>
      </c>
      <c r="L13" s="12">
        <v>7949388</v>
      </c>
      <c r="M13" s="12">
        <v>7949388</v>
      </c>
      <c r="N13" s="14">
        <f t="shared" si="4"/>
        <v>0.39746939999999997</v>
      </c>
      <c r="O13" s="14">
        <f t="shared" si="5"/>
        <v>0.39746939999999997</v>
      </c>
      <c r="P13" s="34"/>
      <c r="Q13" s="34"/>
      <c r="R13" s="34"/>
    </row>
    <row r="14" spans="1:22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  <c r="P14" s="34"/>
      <c r="Q14" s="34"/>
      <c r="R14" s="34"/>
    </row>
    <row r="15" spans="1:22" x14ac:dyDescent="0.25">
      <c r="A15" s="10" t="s">
        <v>53</v>
      </c>
      <c r="B15" s="11" t="s">
        <v>13</v>
      </c>
      <c r="C15" s="12">
        <v>350000000</v>
      </c>
      <c r="D15" s="12">
        <v>45000000</v>
      </c>
      <c r="E15" s="12">
        <v>0</v>
      </c>
      <c r="F15" s="12">
        <v>395000000</v>
      </c>
      <c r="G15" s="12">
        <v>0</v>
      </c>
      <c r="H15" s="12">
        <v>395000000</v>
      </c>
      <c r="I15" s="12">
        <v>0</v>
      </c>
      <c r="J15" s="12">
        <v>378929341</v>
      </c>
      <c r="K15" s="12">
        <v>378929341</v>
      </c>
      <c r="L15" s="12">
        <v>378929341</v>
      </c>
      <c r="M15" s="12">
        <v>378929341</v>
      </c>
      <c r="N15" s="14">
        <f t="shared" si="4"/>
        <v>0.95931478734177211</v>
      </c>
      <c r="O15" s="14">
        <f t="shared" si="5"/>
        <v>0.95931478734177211</v>
      </c>
      <c r="P15" s="34"/>
      <c r="Q15" s="34"/>
      <c r="R15" s="34"/>
    </row>
    <row r="16" spans="1:22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158435464</v>
      </c>
      <c r="K16" s="12">
        <v>158435464</v>
      </c>
      <c r="L16" s="12">
        <v>158435464</v>
      </c>
      <c r="M16" s="12">
        <v>158435464</v>
      </c>
      <c r="N16" s="14">
        <f t="shared" si="4"/>
        <v>0.52811821333333331</v>
      </c>
      <c r="O16" s="14">
        <f t="shared" si="5"/>
        <v>0.52811821333333331</v>
      </c>
      <c r="P16" s="34"/>
      <c r="Q16" s="34"/>
      <c r="R16" s="34"/>
    </row>
    <row r="17" spans="1:18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18523032</v>
      </c>
      <c r="K17" s="12">
        <v>18523032</v>
      </c>
      <c r="L17" s="12">
        <v>18523032</v>
      </c>
      <c r="M17" s="12">
        <v>18523032</v>
      </c>
      <c r="N17" s="14">
        <f t="shared" si="4"/>
        <v>0.46307579999999998</v>
      </c>
      <c r="O17" s="14">
        <f t="shared" si="5"/>
        <v>0.46307579999999998</v>
      </c>
      <c r="P17" s="34"/>
      <c r="Q17" s="34"/>
      <c r="R17" s="34"/>
    </row>
    <row r="18" spans="1:18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9456814</v>
      </c>
      <c r="K18" s="12">
        <v>9456814</v>
      </c>
      <c r="L18" s="12">
        <v>9456814</v>
      </c>
      <c r="M18" s="12">
        <v>9456814</v>
      </c>
      <c r="N18" s="14">
        <f t="shared" si="4"/>
        <v>1.1821017499999999E-2</v>
      </c>
      <c r="O18" s="14">
        <f t="shared" si="5"/>
        <v>1.1821017499999999E-2</v>
      </c>
      <c r="P18" s="34"/>
      <c r="Q18" s="34"/>
      <c r="R18" s="34"/>
    </row>
    <row r="19" spans="1:18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122394945</v>
      </c>
      <c r="K19" s="12">
        <v>122394945</v>
      </c>
      <c r="L19" s="12">
        <v>122394945</v>
      </c>
      <c r="M19" s="12">
        <v>122394945</v>
      </c>
      <c r="N19" s="14">
        <f t="shared" si="4"/>
        <v>0.30598736250000003</v>
      </c>
      <c r="O19" s="14">
        <f t="shared" si="5"/>
        <v>0.30598736250000003</v>
      </c>
      <c r="P19" s="34"/>
      <c r="Q19" s="34"/>
      <c r="R19" s="34"/>
    </row>
    <row r="20" spans="1:18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5224983</v>
      </c>
      <c r="K20" s="12">
        <v>5224983</v>
      </c>
      <c r="L20" s="12">
        <v>5224983</v>
      </c>
      <c r="M20" s="12">
        <v>5224983</v>
      </c>
      <c r="N20" s="14">
        <f t="shared" si="4"/>
        <v>0.52249829999999997</v>
      </c>
      <c r="O20" s="14">
        <f t="shared" si="5"/>
        <v>0.52249829999999997</v>
      </c>
      <c r="P20" s="34"/>
      <c r="Q20" s="34"/>
      <c r="R20" s="34"/>
    </row>
    <row r="21" spans="1:18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9">SUM(D22:D30)</f>
        <v>0</v>
      </c>
      <c r="E21" s="17">
        <f t="shared" si="9"/>
        <v>0</v>
      </c>
      <c r="F21" s="18">
        <f t="shared" si="6"/>
        <v>3819679000</v>
      </c>
      <c r="G21" s="17">
        <f t="shared" ref="G21:H21" si="10">SUM(G22:G30)</f>
        <v>0</v>
      </c>
      <c r="H21" s="17">
        <f t="shared" si="10"/>
        <v>3819679000</v>
      </c>
      <c r="I21" s="18">
        <f>+F21-G21-H21</f>
        <v>0</v>
      </c>
      <c r="J21" s="17">
        <f t="shared" ref="J21" si="11">SUM(J22:J30)</f>
        <v>2164446816</v>
      </c>
      <c r="K21" s="17">
        <f t="shared" ref="K21:M21" si="12">SUM(K22:K30)</f>
        <v>2164446816</v>
      </c>
      <c r="L21" s="17">
        <f t="shared" si="12"/>
        <v>2164446816</v>
      </c>
      <c r="M21" s="17">
        <f t="shared" si="12"/>
        <v>2164446816</v>
      </c>
      <c r="N21" s="19">
        <f t="shared" si="4"/>
        <v>0.56665673110227321</v>
      </c>
      <c r="O21" s="19">
        <f t="shared" si="5"/>
        <v>0.56665673110227321</v>
      </c>
      <c r="P21" s="34"/>
      <c r="Q21" s="34"/>
      <c r="R21" s="34"/>
    </row>
    <row r="22" spans="1:18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666349688</v>
      </c>
      <c r="K22" s="12">
        <v>666349688</v>
      </c>
      <c r="L22" s="12">
        <v>666349688</v>
      </c>
      <c r="M22" s="12">
        <v>666349688</v>
      </c>
      <c r="N22" s="14">
        <f t="shared" si="4"/>
        <v>0.58968998938053097</v>
      </c>
      <c r="O22" s="14">
        <f t="shared" si="5"/>
        <v>0.58968998938053097</v>
      </c>
      <c r="P22" s="34"/>
      <c r="Q22" s="34"/>
      <c r="R22" s="34"/>
    </row>
    <row r="23" spans="1:18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472008388</v>
      </c>
      <c r="K23" s="12">
        <v>472008388</v>
      </c>
      <c r="L23" s="12">
        <v>472008388</v>
      </c>
      <c r="M23" s="12">
        <v>472008388</v>
      </c>
      <c r="N23" s="14">
        <f t="shared" si="4"/>
        <v>0.59001048499999997</v>
      </c>
      <c r="O23" s="14">
        <f t="shared" si="5"/>
        <v>0.59001048499999997</v>
      </c>
      <c r="P23" s="34"/>
      <c r="Q23" s="34"/>
      <c r="R23" s="34"/>
    </row>
    <row r="24" spans="1:18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511606440</v>
      </c>
      <c r="K24" s="12">
        <v>511606440</v>
      </c>
      <c r="L24" s="12">
        <v>511606440</v>
      </c>
      <c r="M24" s="12">
        <v>511606440</v>
      </c>
      <c r="N24" s="14">
        <f t="shared" si="4"/>
        <v>0.55628805267925008</v>
      </c>
      <c r="O24" s="14">
        <f t="shared" si="5"/>
        <v>0.55628805267925008</v>
      </c>
      <c r="P24" s="34"/>
      <c r="Q24" s="34"/>
      <c r="R24" s="34"/>
    </row>
    <row r="25" spans="1:18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215506500</v>
      </c>
      <c r="K25" s="12">
        <v>215506500</v>
      </c>
      <c r="L25" s="12">
        <v>215506500</v>
      </c>
      <c r="M25" s="12">
        <v>215506500</v>
      </c>
      <c r="N25" s="14">
        <f t="shared" si="4"/>
        <v>0.53876625</v>
      </c>
      <c r="O25" s="14">
        <f t="shared" si="5"/>
        <v>0.53876625</v>
      </c>
      <c r="P25" s="34"/>
      <c r="Q25" s="34"/>
      <c r="R25" s="34"/>
    </row>
    <row r="26" spans="1:18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29427100</v>
      </c>
      <c r="K26" s="12">
        <v>29427100</v>
      </c>
      <c r="L26" s="12">
        <v>29427100</v>
      </c>
      <c r="M26" s="12">
        <v>29427100</v>
      </c>
      <c r="N26" s="14">
        <f t="shared" si="4"/>
        <v>0.49045166666666667</v>
      </c>
      <c r="O26" s="14">
        <f t="shared" si="5"/>
        <v>0.49045166666666667</v>
      </c>
      <c r="P26" s="34"/>
      <c r="Q26" s="34"/>
      <c r="R26" s="34"/>
    </row>
    <row r="27" spans="1:18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161644600</v>
      </c>
      <c r="K27" s="12">
        <v>161644600</v>
      </c>
      <c r="L27" s="12">
        <v>161644600</v>
      </c>
      <c r="M27" s="12">
        <v>161644600</v>
      </c>
      <c r="N27" s="14">
        <f t="shared" si="4"/>
        <v>0.53881533333333331</v>
      </c>
      <c r="O27" s="14">
        <f t="shared" si="5"/>
        <v>0.53881533333333331</v>
      </c>
      <c r="P27" s="34"/>
      <c r="Q27" s="34"/>
      <c r="R27" s="34"/>
    </row>
    <row r="28" spans="1:18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26991800</v>
      </c>
      <c r="K28" s="12">
        <v>26991800</v>
      </c>
      <c r="L28" s="12">
        <v>26991800</v>
      </c>
      <c r="M28" s="12">
        <v>26991800</v>
      </c>
      <c r="N28" s="14">
        <f t="shared" si="4"/>
        <v>0.49075999999999997</v>
      </c>
      <c r="O28" s="14">
        <f t="shared" si="5"/>
        <v>0.49075999999999997</v>
      </c>
      <c r="P28" s="34"/>
      <c r="Q28" s="34"/>
      <c r="R28" s="34"/>
    </row>
    <row r="29" spans="1:18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26991800</v>
      </c>
      <c r="K29" s="12">
        <v>26991800</v>
      </c>
      <c r="L29" s="12">
        <v>26991800</v>
      </c>
      <c r="M29" s="12">
        <v>26991800</v>
      </c>
      <c r="N29" s="14">
        <f t="shared" si="4"/>
        <v>0.49075999999999997</v>
      </c>
      <c r="O29" s="14">
        <f t="shared" si="5"/>
        <v>0.49075999999999997</v>
      </c>
      <c r="P29" s="34"/>
      <c r="Q29" s="34"/>
      <c r="R29" s="34"/>
    </row>
    <row r="30" spans="1:18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53920500</v>
      </c>
      <c r="K30" s="12">
        <v>53920500</v>
      </c>
      <c r="L30" s="12">
        <v>53920500</v>
      </c>
      <c r="M30" s="12">
        <v>53920500</v>
      </c>
      <c r="N30" s="14">
        <f t="shared" si="4"/>
        <v>0.53920500000000005</v>
      </c>
      <c r="O30" s="14">
        <f t="shared" si="5"/>
        <v>0.53920500000000005</v>
      </c>
      <c r="P30" s="34"/>
      <c r="Q30" s="34"/>
      <c r="R30" s="34"/>
    </row>
    <row r="31" spans="1:18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3">SUM(D32:D36)</f>
        <v>0</v>
      </c>
      <c r="E31" s="17">
        <f t="shared" si="13"/>
        <v>0</v>
      </c>
      <c r="F31" s="18">
        <f t="shared" si="6"/>
        <v>1841597000</v>
      </c>
      <c r="G31" s="17">
        <f t="shared" ref="G31:H31" si="14">SUM(G32:G36)</f>
        <v>0</v>
      </c>
      <c r="H31" s="17">
        <f t="shared" si="14"/>
        <v>1841597000</v>
      </c>
      <c r="I31" s="18">
        <f>+F31-G31-H31</f>
        <v>0</v>
      </c>
      <c r="J31" s="17">
        <f t="shared" ref="J31" si="15">SUM(J32:J36)</f>
        <v>410955926</v>
      </c>
      <c r="K31" s="17">
        <f t="shared" ref="K31:M31" si="16">SUM(K32:K36)</f>
        <v>410955926</v>
      </c>
      <c r="L31" s="17">
        <f t="shared" si="16"/>
        <v>410955926</v>
      </c>
      <c r="M31" s="17">
        <f t="shared" si="16"/>
        <v>410955926</v>
      </c>
      <c r="N31" s="19">
        <f t="shared" si="4"/>
        <v>0.22315193063411812</v>
      </c>
      <c r="O31" s="19">
        <f t="shared" si="5"/>
        <v>0.22315193063411812</v>
      </c>
      <c r="P31" s="34"/>
      <c r="Q31" s="34"/>
      <c r="R31" s="34"/>
    </row>
    <row r="32" spans="1:18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155537114</v>
      </c>
      <c r="K32" s="12">
        <v>155537114</v>
      </c>
      <c r="L32" s="12">
        <v>155537114</v>
      </c>
      <c r="M32" s="12">
        <v>155537114</v>
      </c>
      <c r="N32" s="14">
        <f t="shared" si="4"/>
        <v>0.16518437718047105</v>
      </c>
      <c r="O32" s="14">
        <f t="shared" si="5"/>
        <v>0.16518437718047105</v>
      </c>
      <c r="P32" s="34"/>
      <c r="Q32" s="34"/>
      <c r="R32" s="34"/>
    </row>
    <row r="33" spans="1:22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31160821</v>
      </c>
      <c r="K33" s="12">
        <v>31160821</v>
      </c>
      <c r="L33" s="12">
        <v>31160821</v>
      </c>
      <c r="M33" s="12">
        <v>31160821</v>
      </c>
      <c r="N33" s="14">
        <f t="shared" si="4"/>
        <v>7.7902052499999999E-2</v>
      </c>
      <c r="O33" s="14">
        <f t="shared" si="5"/>
        <v>7.7902052499999999E-2</v>
      </c>
      <c r="P33" s="34"/>
      <c r="Q33" s="34"/>
      <c r="R33" s="34"/>
    </row>
    <row r="34" spans="1:22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14315469</v>
      </c>
      <c r="K34" s="12">
        <v>14315469</v>
      </c>
      <c r="L34" s="12">
        <v>14315469</v>
      </c>
      <c r="M34" s="12">
        <v>14315469</v>
      </c>
      <c r="N34" s="14">
        <f t="shared" si="4"/>
        <v>0.14315469</v>
      </c>
      <c r="O34" s="14">
        <f t="shared" si="5"/>
        <v>0.14315469</v>
      </c>
      <c r="P34" s="34"/>
      <c r="Q34" s="34"/>
      <c r="R34" s="34"/>
    </row>
    <row r="35" spans="1:22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152539234</v>
      </c>
      <c r="K35" s="12">
        <v>152539234</v>
      </c>
      <c r="L35" s="12">
        <v>152539234</v>
      </c>
      <c r="M35" s="12">
        <v>152539234</v>
      </c>
      <c r="N35" s="14">
        <f t="shared" si="4"/>
        <v>0.61015693599999998</v>
      </c>
      <c r="O35" s="14">
        <f t="shared" si="5"/>
        <v>0.61015693599999998</v>
      </c>
      <c r="P35" s="34"/>
      <c r="Q35" s="34"/>
      <c r="R35" s="34"/>
    </row>
    <row r="36" spans="1:22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57403288</v>
      </c>
      <c r="K36" s="12">
        <v>57403288</v>
      </c>
      <c r="L36" s="12">
        <v>57403288</v>
      </c>
      <c r="M36" s="12">
        <v>57403288</v>
      </c>
      <c r="N36" s="14">
        <f t="shared" si="4"/>
        <v>0.38268858666666666</v>
      </c>
      <c r="O36" s="14">
        <f t="shared" si="5"/>
        <v>0.38268858666666666</v>
      </c>
      <c r="P36" s="34"/>
      <c r="Q36" s="34"/>
      <c r="R36" s="34"/>
    </row>
    <row r="37" spans="1:22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f>+F37</f>
        <v>738422000.00010002</v>
      </c>
      <c r="H37" s="12">
        <v>0</v>
      </c>
      <c r="I37" s="13">
        <f>+F37-G37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4"/>
        <v>0</v>
      </c>
      <c r="O37" s="14">
        <f t="shared" si="5"/>
        <v>0</v>
      </c>
      <c r="P37" s="34"/>
      <c r="Q37" s="34"/>
      <c r="R37" s="34"/>
    </row>
    <row r="38" spans="1:22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4"/>
        <v>0</v>
      </c>
      <c r="O38" s="14">
        <f t="shared" si="5"/>
        <v>0</v>
      </c>
      <c r="P38" s="34"/>
      <c r="Q38" s="34"/>
      <c r="R38" s="34"/>
    </row>
    <row r="39" spans="1:22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7">+D40+D44</f>
        <v>2869202120</v>
      </c>
      <c r="E39" s="7">
        <f t="shared" si="17"/>
        <v>2869202120</v>
      </c>
      <c r="F39" s="7">
        <f t="shared" si="17"/>
        <v>10288298000</v>
      </c>
      <c r="G39" s="7">
        <f t="shared" si="17"/>
        <v>0</v>
      </c>
      <c r="H39" s="7">
        <f t="shared" si="17"/>
        <v>9406420581.3099995</v>
      </c>
      <c r="I39" s="7">
        <f t="shared" si="17"/>
        <v>881877418.69000053</v>
      </c>
      <c r="J39" s="7">
        <f t="shared" si="17"/>
        <v>8326724830.8599997</v>
      </c>
      <c r="K39" s="7">
        <f t="shared" si="17"/>
        <v>5869467273.2200003</v>
      </c>
      <c r="L39" s="7">
        <f t="shared" si="17"/>
        <v>5805967273.2200003</v>
      </c>
      <c r="M39" s="7">
        <f t="shared" si="17"/>
        <v>5805967273.2200003</v>
      </c>
      <c r="N39" s="8">
        <f t="shared" si="4"/>
        <v>0.8093393903306455</v>
      </c>
      <c r="O39" s="9">
        <f t="shared" si="5"/>
        <v>0.57049934529695778</v>
      </c>
      <c r="P39" s="34"/>
      <c r="Q39" s="34"/>
      <c r="R39" s="34"/>
      <c r="S39" s="20"/>
      <c r="T39" s="20"/>
      <c r="U39" s="20"/>
      <c r="V39" s="20"/>
    </row>
    <row r="40" spans="1:22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0</v>
      </c>
      <c r="E40" s="17">
        <f t="shared" si="18"/>
        <v>0</v>
      </c>
      <c r="F40" s="18">
        <f t="shared" ref="F40:F54" si="19">+C40+D40-E40</f>
        <v>136931000</v>
      </c>
      <c r="G40" s="17">
        <f t="shared" ref="G40:H40" si="20">+G41</f>
        <v>0</v>
      </c>
      <c r="H40" s="17">
        <f t="shared" si="20"/>
        <v>53027590</v>
      </c>
      <c r="I40" s="18">
        <f t="shared" ref="I40:I54" si="21">+F40-G40-H40</f>
        <v>83903410</v>
      </c>
      <c r="J40" s="17">
        <f t="shared" ref="J40:M40" si="22">+J41</f>
        <v>53027590</v>
      </c>
      <c r="K40" s="17">
        <f t="shared" si="22"/>
        <v>1749300</v>
      </c>
      <c r="L40" s="17">
        <f t="shared" si="22"/>
        <v>1749300</v>
      </c>
      <c r="M40" s="17">
        <f t="shared" si="22"/>
        <v>1749300</v>
      </c>
      <c r="N40" s="19">
        <f t="shared" si="4"/>
        <v>0.38725774295082926</v>
      </c>
      <c r="O40" s="19">
        <f t="shared" si="5"/>
        <v>1.2775047286589597E-2</v>
      </c>
      <c r="P40" s="34"/>
      <c r="Q40" s="34"/>
      <c r="R40" s="34"/>
    </row>
    <row r="41" spans="1:22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0</v>
      </c>
      <c r="E41" s="17">
        <f t="shared" si="23"/>
        <v>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53027590</v>
      </c>
      <c r="I41" s="18">
        <f t="shared" si="21"/>
        <v>83903410</v>
      </c>
      <c r="J41" s="17">
        <f t="shared" ref="J41:M41" si="25">SUM(J42:J43)</f>
        <v>53027590</v>
      </c>
      <c r="K41" s="17">
        <f t="shared" si="25"/>
        <v>1749300</v>
      </c>
      <c r="L41" s="17">
        <f t="shared" si="25"/>
        <v>1749300</v>
      </c>
      <c r="M41" s="17">
        <f t="shared" si="25"/>
        <v>1749300</v>
      </c>
      <c r="N41" s="19">
        <f t="shared" si="4"/>
        <v>0.38725774295082926</v>
      </c>
      <c r="O41" s="19">
        <f t="shared" si="5"/>
        <v>1.2775047286589597E-2</v>
      </c>
      <c r="P41" s="34"/>
      <c r="Q41" s="34"/>
      <c r="R41" s="34"/>
    </row>
    <row r="42" spans="1:22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51278290</v>
      </c>
      <c r="I42" s="12">
        <v>28721710</v>
      </c>
      <c r="J42" s="12">
        <v>51278290</v>
      </c>
      <c r="K42" s="12">
        <v>0</v>
      </c>
      <c r="L42" s="12">
        <v>0</v>
      </c>
      <c r="M42" s="12">
        <v>0</v>
      </c>
      <c r="N42" s="14">
        <f t="shared" si="4"/>
        <v>0.64097862500000002</v>
      </c>
      <c r="O42" s="14">
        <f t="shared" si="5"/>
        <v>0</v>
      </c>
      <c r="P42" s="34"/>
      <c r="Q42" s="34"/>
      <c r="R42" s="34"/>
    </row>
    <row r="43" spans="1:22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1749300</v>
      </c>
      <c r="L43" s="12">
        <v>1749300</v>
      </c>
      <c r="M43" s="12">
        <v>1749300</v>
      </c>
      <c r="N43" s="14">
        <f t="shared" si="4"/>
        <v>3.0726669125783843E-2</v>
      </c>
      <c r="O43" s="14">
        <f t="shared" si="5"/>
        <v>3.0726669125783843E-2</v>
      </c>
      <c r="P43" s="34"/>
      <c r="Q43" s="34"/>
      <c r="R43" s="34"/>
    </row>
    <row r="44" spans="1:22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6">+D45+D54</f>
        <v>2869202120</v>
      </c>
      <c r="E44" s="17">
        <f t="shared" si="26"/>
        <v>2869202120</v>
      </c>
      <c r="F44" s="18">
        <f t="shared" si="19"/>
        <v>10151367000</v>
      </c>
      <c r="G44" s="17">
        <f t="shared" ref="G44:H44" si="27">+G45+G54</f>
        <v>0</v>
      </c>
      <c r="H44" s="17">
        <f t="shared" si="27"/>
        <v>9353392991.3099995</v>
      </c>
      <c r="I44" s="18">
        <f t="shared" si="21"/>
        <v>797974008.69000053</v>
      </c>
      <c r="J44" s="17">
        <f t="shared" ref="J44:M44" si="28">+J45+J54</f>
        <v>8273697240.8599997</v>
      </c>
      <c r="K44" s="17">
        <f t="shared" si="28"/>
        <v>5867717973.2200003</v>
      </c>
      <c r="L44" s="17">
        <f t="shared" si="28"/>
        <v>5804217973.2200003</v>
      </c>
      <c r="M44" s="17">
        <f t="shared" si="28"/>
        <v>5804217973.2200003</v>
      </c>
      <c r="N44" s="19">
        <f t="shared" si="4"/>
        <v>0.8150328168472285</v>
      </c>
      <c r="O44" s="19">
        <f t="shared" si="5"/>
        <v>0.57802244497908506</v>
      </c>
      <c r="P44" s="34"/>
      <c r="Q44" s="34"/>
      <c r="R44" s="34"/>
    </row>
    <row r="45" spans="1:22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9">SUM(D46:D53)</f>
        <v>1371414400</v>
      </c>
      <c r="E45" s="17">
        <f t="shared" si="29"/>
        <v>381000000</v>
      </c>
      <c r="F45" s="18">
        <f>+C45+D45-E45</f>
        <v>1224781400</v>
      </c>
      <c r="G45" s="17">
        <f t="shared" si="29"/>
        <v>0</v>
      </c>
      <c r="H45" s="17">
        <f t="shared" si="29"/>
        <v>916593164.79000008</v>
      </c>
      <c r="I45" s="18">
        <f t="shared" si="21"/>
        <v>308188235.20999992</v>
      </c>
      <c r="J45" s="17">
        <f t="shared" ref="J45" si="30">SUM(J46:J53)</f>
        <v>742992931.95000005</v>
      </c>
      <c r="K45" s="17">
        <f t="shared" ref="K45:M45" si="31">SUM(K46:K53)</f>
        <v>538843094.22000003</v>
      </c>
      <c r="L45" s="17">
        <f t="shared" si="31"/>
        <v>538843094.22000003</v>
      </c>
      <c r="M45" s="17">
        <f t="shared" si="31"/>
        <v>538843094.22000003</v>
      </c>
      <c r="N45" s="19">
        <f t="shared" si="4"/>
        <v>0.60663309546503563</v>
      </c>
      <c r="O45" s="19">
        <f t="shared" si="5"/>
        <v>0.43995042235291948</v>
      </c>
      <c r="P45" s="34"/>
      <c r="Q45" s="34"/>
      <c r="R45" s="34"/>
    </row>
    <row r="46" spans="1:22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4"/>
        <v>0.3</v>
      </c>
      <c r="O46" s="14">
        <f t="shared" si="5"/>
        <v>0.3</v>
      </c>
      <c r="P46" s="34"/>
      <c r="Q46" s="34"/>
      <c r="R46" s="34"/>
    </row>
    <row r="47" spans="1:22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16516032.84</v>
      </c>
      <c r="I47" s="12">
        <v>3483967.16</v>
      </c>
      <c r="J47" s="12">
        <v>0</v>
      </c>
      <c r="K47" s="12">
        <v>0</v>
      </c>
      <c r="L47" s="12">
        <v>0</v>
      </c>
      <c r="M47" s="12">
        <v>0</v>
      </c>
      <c r="N47" s="14">
        <f t="shared" si="4"/>
        <v>0</v>
      </c>
      <c r="O47" s="14">
        <f t="shared" si="5"/>
        <v>0</v>
      </c>
      <c r="P47" s="34"/>
      <c r="Q47" s="34"/>
      <c r="R47" s="34"/>
    </row>
    <row r="48" spans="1:22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2599285</v>
      </c>
      <c r="L48" s="12">
        <v>2599285</v>
      </c>
      <c r="M48" s="12">
        <v>2599285</v>
      </c>
      <c r="N48" s="14">
        <f t="shared" si="4"/>
        <v>0.51985700000000001</v>
      </c>
      <c r="O48" s="14">
        <f t="shared" si="5"/>
        <v>0.51985700000000001</v>
      </c>
      <c r="P48" s="34"/>
      <c r="Q48" s="34"/>
      <c r="R48" s="34"/>
    </row>
    <row r="49" spans="1:18" s="20" customFormat="1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6691800.2699999996</v>
      </c>
      <c r="L49" s="12">
        <v>6691800.2699999996</v>
      </c>
      <c r="M49" s="12">
        <v>6691800.2699999996</v>
      </c>
      <c r="N49" s="14">
        <f t="shared" si="4"/>
        <v>0.96430199999999999</v>
      </c>
      <c r="O49" s="14">
        <f t="shared" si="5"/>
        <v>0.22306000899999998</v>
      </c>
      <c r="P49" s="34"/>
      <c r="Q49" s="34"/>
      <c r="R49" s="34"/>
    </row>
    <row r="50" spans="1:18" s="20" customFormat="1" ht="22.5" x14ac:dyDescent="0.25">
      <c r="A50" s="10" t="s">
        <v>311</v>
      </c>
      <c r="B50" s="11" t="s">
        <v>312</v>
      </c>
      <c r="C50" s="12">
        <v>0</v>
      </c>
      <c r="D50" s="12">
        <v>26414400</v>
      </c>
      <c r="E50" s="12">
        <v>0</v>
      </c>
      <c r="F50" s="12">
        <v>26414400</v>
      </c>
      <c r="G50" s="12">
        <v>0</v>
      </c>
      <c r="H50" s="12">
        <v>25913800</v>
      </c>
      <c r="I50" s="12">
        <v>500600</v>
      </c>
      <c r="J50" s="12">
        <v>25913800</v>
      </c>
      <c r="K50" s="12">
        <v>8100000</v>
      </c>
      <c r="L50" s="12">
        <v>8100000</v>
      </c>
      <c r="M50" s="12">
        <v>8100000</v>
      </c>
      <c r="N50" s="14">
        <f t="shared" si="4"/>
        <v>0.98104821612453819</v>
      </c>
      <c r="O50" s="14">
        <f t="shared" si="5"/>
        <v>0.30665091768126479</v>
      </c>
      <c r="P50" s="34"/>
      <c r="Q50" s="34"/>
      <c r="R50" s="34"/>
    </row>
    <row r="51" spans="1:18" s="20" customFormat="1" ht="11.25" x14ac:dyDescent="0.25">
      <c r="A51" s="10" t="s">
        <v>232</v>
      </c>
      <c r="B51" s="11" t="s">
        <v>233</v>
      </c>
      <c r="C51" s="12">
        <v>5000000</v>
      </c>
      <c r="D51" s="12">
        <v>0</v>
      </c>
      <c r="E51" s="12">
        <v>1000000</v>
      </c>
      <c r="F51" s="12">
        <v>4000000</v>
      </c>
      <c r="G51" s="12">
        <v>0</v>
      </c>
      <c r="H51" s="12">
        <v>700000</v>
      </c>
      <c r="I51" s="12">
        <v>3300000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4"/>
        <v>0.17499999999999999</v>
      </c>
      <c r="O51" s="14">
        <f t="shared" si="5"/>
        <v>0.17499999999999999</v>
      </c>
      <c r="P51" s="34"/>
      <c r="Q51" s="34"/>
      <c r="R51" s="34"/>
    </row>
    <row r="52" spans="1:18" s="20" customFormat="1" ht="22.5" x14ac:dyDescent="0.25">
      <c r="A52" s="10" t="s">
        <v>234</v>
      </c>
      <c r="B52" s="11" t="s">
        <v>221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15594627.51</v>
      </c>
      <c r="I52" s="12">
        <v>39405372.490000002</v>
      </c>
      <c r="J52" s="12">
        <v>15594627.51</v>
      </c>
      <c r="K52" s="12">
        <v>15594627.51</v>
      </c>
      <c r="L52" s="12">
        <v>15594627.51</v>
      </c>
      <c r="M52" s="12">
        <v>15594627.51</v>
      </c>
      <c r="N52" s="14">
        <f t="shared" si="4"/>
        <v>0.28353868199999999</v>
      </c>
      <c r="O52" s="14">
        <f t="shared" si="5"/>
        <v>0.28353868199999999</v>
      </c>
      <c r="P52" s="34"/>
      <c r="Q52" s="34"/>
      <c r="R52" s="34"/>
    </row>
    <row r="53" spans="1:18" s="20" customFormat="1" ht="22.5" x14ac:dyDescent="0.25">
      <c r="A53" s="10" t="s">
        <v>235</v>
      </c>
      <c r="B53" s="11" t="s">
        <v>236</v>
      </c>
      <c r="C53" s="12">
        <v>118367000</v>
      </c>
      <c r="D53" s="12">
        <v>1345000000</v>
      </c>
      <c r="E53" s="12">
        <v>380000000</v>
      </c>
      <c r="F53" s="12">
        <v>1083367000</v>
      </c>
      <c r="G53" s="12">
        <v>0</v>
      </c>
      <c r="H53" s="12">
        <v>826040359.44000006</v>
      </c>
      <c r="I53" s="12">
        <v>257326640.56</v>
      </c>
      <c r="J53" s="12">
        <v>668956159.44000006</v>
      </c>
      <c r="K53" s="12">
        <v>504857381.44</v>
      </c>
      <c r="L53" s="12">
        <v>504857381.44</v>
      </c>
      <c r="M53" s="12">
        <v>504857381.44</v>
      </c>
      <c r="N53" s="14">
        <f t="shared" si="4"/>
        <v>0.61747880398793764</v>
      </c>
      <c r="O53" s="14">
        <f t="shared" si="5"/>
        <v>0.46600771616635911</v>
      </c>
      <c r="P53" s="34"/>
      <c r="Q53" s="34"/>
      <c r="R53" s="34"/>
    </row>
    <row r="54" spans="1:18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1497787720</v>
      </c>
      <c r="E54" s="17">
        <f>SUM(E55:E76)</f>
        <v>2488202120</v>
      </c>
      <c r="F54" s="18">
        <f t="shared" si="19"/>
        <v>8926585600</v>
      </c>
      <c r="G54" s="17">
        <f>SUM(G55:G76)</f>
        <v>0</v>
      </c>
      <c r="H54" s="17">
        <f>SUM(H55:H76)</f>
        <v>8436799826.5199995</v>
      </c>
      <c r="I54" s="18">
        <f t="shared" si="21"/>
        <v>489785773.4800005</v>
      </c>
      <c r="J54" s="17">
        <f>SUM(J55:J76)</f>
        <v>7530704308.9099998</v>
      </c>
      <c r="K54" s="17">
        <f>SUM(K55:K76)</f>
        <v>5328874879</v>
      </c>
      <c r="L54" s="17">
        <f>SUM(L55:L76)</f>
        <v>5265374879</v>
      </c>
      <c r="M54" s="17">
        <f>SUM(M55:M76)</f>
        <v>5265374879</v>
      </c>
      <c r="N54" s="19">
        <f t="shared" si="4"/>
        <v>0.84362651593348303</v>
      </c>
      <c r="O54" s="19">
        <f t="shared" si="5"/>
        <v>0.59696675949648659</v>
      </c>
      <c r="P54" s="34"/>
      <c r="Q54" s="34"/>
      <c r="R54" s="34"/>
    </row>
    <row r="55" spans="1:18" s="20" customFormat="1" ht="22.5" x14ac:dyDescent="0.25">
      <c r="A55" s="10" t="s">
        <v>237</v>
      </c>
      <c r="B55" s="11" t="s">
        <v>238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1731875</v>
      </c>
      <c r="K55" s="12">
        <v>1731875</v>
      </c>
      <c r="L55" s="12">
        <v>1731875</v>
      </c>
      <c r="M55" s="12">
        <v>1731875</v>
      </c>
      <c r="N55" s="14">
        <f t="shared" si="4"/>
        <v>0.17318749999999999</v>
      </c>
      <c r="O55" s="14">
        <f t="shared" si="5"/>
        <v>0.17318749999999999</v>
      </c>
      <c r="P55" s="34"/>
      <c r="Q55" s="34"/>
      <c r="R55" s="34"/>
    </row>
    <row r="56" spans="1:18" s="20" customFormat="1" ht="15" customHeight="1" x14ac:dyDescent="0.25">
      <c r="A56" s="10" t="s">
        <v>239</v>
      </c>
      <c r="B56" s="11" t="s">
        <v>240</v>
      </c>
      <c r="C56" s="12">
        <v>1571000000</v>
      </c>
      <c r="D56" s="12">
        <v>30000000</v>
      </c>
      <c r="E56" s="12">
        <v>750100000</v>
      </c>
      <c r="F56" s="12">
        <v>850900000</v>
      </c>
      <c r="G56" s="12">
        <v>0</v>
      </c>
      <c r="H56" s="12">
        <v>849836245</v>
      </c>
      <c r="I56" s="12">
        <v>1063755</v>
      </c>
      <c r="J56" s="12">
        <v>663602197</v>
      </c>
      <c r="K56" s="12">
        <v>214762375</v>
      </c>
      <c r="L56" s="12">
        <v>214762375</v>
      </c>
      <c r="M56" s="12">
        <v>214762375</v>
      </c>
      <c r="N56" s="14">
        <f t="shared" si="4"/>
        <v>0.77988270889646261</v>
      </c>
      <c r="O56" s="14">
        <f t="shared" si="5"/>
        <v>0.25239437654248442</v>
      </c>
      <c r="P56" s="34"/>
      <c r="Q56" s="34"/>
      <c r="R56" s="34"/>
    </row>
    <row r="57" spans="1:18" s="20" customFormat="1" ht="13.5" customHeight="1" x14ac:dyDescent="0.25">
      <c r="A57" s="10" t="s">
        <v>304</v>
      </c>
      <c r="B57" s="11" t="s">
        <v>305</v>
      </c>
      <c r="C57" s="12">
        <v>1000000</v>
      </c>
      <c r="D57" s="12">
        <v>10000000</v>
      </c>
      <c r="E57" s="12">
        <v>0</v>
      </c>
      <c r="F57" s="12">
        <v>11000000</v>
      </c>
      <c r="G57" s="12">
        <v>0</v>
      </c>
      <c r="H57" s="12">
        <v>10553939</v>
      </c>
      <c r="I57" s="12">
        <v>446061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4"/>
        <v>1.8181818181818181E-2</v>
      </c>
      <c r="O57" s="14">
        <f t="shared" si="5"/>
        <v>1.8181818181818181E-2</v>
      </c>
      <c r="P57" s="34"/>
      <c r="Q57" s="34"/>
      <c r="R57" s="34"/>
    </row>
    <row r="58" spans="1:18" s="20" customFormat="1" ht="11.25" x14ac:dyDescent="0.25">
      <c r="A58" s="10" t="s">
        <v>241</v>
      </c>
      <c r="B58" s="11" t="s">
        <v>242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2134560</v>
      </c>
      <c r="L58" s="12">
        <v>2134560</v>
      </c>
      <c r="M58" s="12">
        <v>2134560</v>
      </c>
      <c r="N58" s="14">
        <f t="shared" si="4"/>
        <v>0.97501659259259255</v>
      </c>
      <c r="O58" s="14">
        <f t="shared" si="5"/>
        <v>7.9057777777777782E-2</v>
      </c>
      <c r="P58" s="34"/>
      <c r="Q58" s="34"/>
      <c r="R58" s="34"/>
    </row>
    <row r="59" spans="1:18" s="20" customFormat="1" ht="22.5" x14ac:dyDescent="0.25">
      <c r="A59" s="10" t="s">
        <v>243</v>
      </c>
      <c r="B59" s="11" t="s">
        <v>244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37442665</v>
      </c>
      <c r="K59" s="12">
        <v>37442665</v>
      </c>
      <c r="L59" s="12">
        <v>37442665</v>
      </c>
      <c r="M59" s="12">
        <v>37442665</v>
      </c>
      <c r="N59" s="14">
        <f t="shared" si="4"/>
        <v>0.37442665000000003</v>
      </c>
      <c r="O59" s="14">
        <f t="shared" si="5"/>
        <v>0.37442665000000003</v>
      </c>
      <c r="P59" s="34"/>
      <c r="Q59" s="34"/>
      <c r="R59" s="34"/>
    </row>
    <row r="60" spans="1:18" s="20" customFormat="1" ht="14.25" customHeight="1" x14ac:dyDescent="0.25">
      <c r="A60" s="10" t="s">
        <v>245</v>
      </c>
      <c r="B60" s="11" t="s">
        <v>246</v>
      </c>
      <c r="C60" s="12">
        <v>13000000</v>
      </c>
      <c r="D60" s="12">
        <v>5000000</v>
      </c>
      <c r="E60" s="12">
        <v>0</v>
      </c>
      <c r="F60" s="12">
        <v>18000000</v>
      </c>
      <c r="G60" s="12">
        <v>0</v>
      </c>
      <c r="H60" s="12">
        <v>14421872</v>
      </c>
      <c r="I60" s="12">
        <v>3578128</v>
      </c>
      <c r="J60" s="12">
        <v>14421872</v>
      </c>
      <c r="K60" s="12">
        <v>4837277</v>
      </c>
      <c r="L60" s="12">
        <v>4837277</v>
      </c>
      <c r="M60" s="12">
        <v>4837277</v>
      </c>
      <c r="N60" s="14">
        <f t="shared" si="4"/>
        <v>0.8012151111111111</v>
      </c>
      <c r="O60" s="14">
        <f t="shared" si="5"/>
        <v>0.26873761111111111</v>
      </c>
      <c r="P60" s="34"/>
      <c r="Q60" s="34"/>
      <c r="R60" s="34"/>
    </row>
    <row r="61" spans="1:18" s="20" customFormat="1" ht="12.75" customHeight="1" x14ac:dyDescent="0.25">
      <c r="A61" s="10" t="s">
        <v>247</v>
      </c>
      <c r="B61" s="11" t="s">
        <v>248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3807184650</v>
      </c>
      <c r="I61" s="12">
        <v>27630</v>
      </c>
      <c r="J61" s="12">
        <v>3807184650</v>
      </c>
      <c r="K61" s="12">
        <v>3718048137</v>
      </c>
      <c r="L61" s="12">
        <v>3718048137</v>
      </c>
      <c r="M61" s="12">
        <v>3718048137</v>
      </c>
      <c r="N61" s="14">
        <f t="shared" si="4"/>
        <v>0.99999274272145389</v>
      </c>
      <c r="O61" s="14">
        <f t="shared" si="5"/>
        <v>0.97658020187936567</v>
      </c>
      <c r="P61" s="34"/>
      <c r="Q61" s="34"/>
      <c r="R61" s="34"/>
    </row>
    <row r="62" spans="1:18" s="20" customFormat="1" ht="13.5" customHeight="1" x14ac:dyDescent="0.25">
      <c r="A62" s="10" t="s">
        <v>249</v>
      </c>
      <c r="B62" s="11" t="s">
        <v>250</v>
      </c>
      <c r="C62" s="12">
        <v>800000000</v>
      </c>
      <c r="D62" s="12">
        <v>109553720</v>
      </c>
      <c r="E62" s="12">
        <v>30000000</v>
      </c>
      <c r="F62" s="12">
        <v>879553720</v>
      </c>
      <c r="G62" s="12">
        <v>0</v>
      </c>
      <c r="H62" s="12">
        <v>827837900</v>
      </c>
      <c r="I62" s="12">
        <v>51715820</v>
      </c>
      <c r="J62" s="12">
        <v>792510000</v>
      </c>
      <c r="K62" s="12">
        <v>378785800</v>
      </c>
      <c r="L62" s="12">
        <v>378785800</v>
      </c>
      <c r="M62" s="12">
        <v>378785800</v>
      </c>
      <c r="N62" s="14">
        <f t="shared" si="4"/>
        <v>0.90103649382552775</v>
      </c>
      <c r="O62" s="14">
        <f t="shared" si="5"/>
        <v>0.43065681081992352</v>
      </c>
      <c r="P62" s="34"/>
      <c r="Q62" s="34"/>
      <c r="R62" s="34"/>
    </row>
    <row r="63" spans="1:18" s="20" customFormat="1" ht="22.5" x14ac:dyDescent="0.25">
      <c r="A63" s="10" t="s">
        <v>251</v>
      </c>
      <c r="B63" s="11" t="s">
        <v>252</v>
      </c>
      <c r="C63" s="12">
        <v>337000000</v>
      </c>
      <c r="D63" s="12">
        <v>282234000</v>
      </c>
      <c r="E63" s="12">
        <v>8000000</v>
      </c>
      <c r="F63" s="12">
        <v>611234000</v>
      </c>
      <c r="G63" s="12">
        <v>0</v>
      </c>
      <c r="H63" s="12">
        <v>542887355</v>
      </c>
      <c r="I63" s="12">
        <v>68346645</v>
      </c>
      <c r="J63" s="12">
        <v>542887355</v>
      </c>
      <c r="K63" s="12">
        <v>223989343</v>
      </c>
      <c r="L63" s="12">
        <v>223989343</v>
      </c>
      <c r="M63" s="12">
        <v>223989343</v>
      </c>
      <c r="N63" s="14">
        <f t="shared" si="4"/>
        <v>0.88818252093306327</v>
      </c>
      <c r="O63" s="14">
        <f t="shared" si="5"/>
        <v>0.3664543251847901</v>
      </c>
      <c r="P63" s="34"/>
      <c r="Q63" s="34"/>
      <c r="R63" s="34"/>
    </row>
    <row r="64" spans="1:18" s="20" customFormat="1" ht="22.5" x14ac:dyDescent="0.25">
      <c r="A64" s="10" t="s">
        <v>253</v>
      </c>
      <c r="B64" s="11" t="s">
        <v>254</v>
      </c>
      <c r="C64" s="12">
        <v>119000000</v>
      </c>
      <c r="D64" s="12">
        <v>50000000</v>
      </c>
      <c r="E64" s="12">
        <v>10000000</v>
      </c>
      <c r="F64" s="12">
        <v>159000000</v>
      </c>
      <c r="G64" s="12">
        <v>0</v>
      </c>
      <c r="H64" s="12">
        <v>110271457.2</v>
      </c>
      <c r="I64" s="12">
        <v>48728542.799999997</v>
      </c>
      <c r="J64" s="12">
        <v>70091952.590000004</v>
      </c>
      <c r="K64" s="12">
        <v>52313352.590000004</v>
      </c>
      <c r="L64" s="12">
        <v>52313352.590000004</v>
      </c>
      <c r="M64" s="12">
        <v>52313352.590000004</v>
      </c>
      <c r="N64" s="14">
        <f t="shared" si="4"/>
        <v>0.44082989050314469</v>
      </c>
      <c r="O64" s="14">
        <f t="shared" si="5"/>
        <v>0.32901479616352203</v>
      </c>
      <c r="P64" s="34"/>
      <c r="Q64" s="34"/>
      <c r="R64" s="34"/>
    </row>
    <row r="65" spans="1:22" s="20" customFormat="1" ht="11.25" x14ac:dyDescent="0.25">
      <c r="A65" s="10" t="s">
        <v>255</v>
      </c>
      <c r="B65" s="11" t="s">
        <v>256</v>
      </c>
      <c r="C65" s="12">
        <v>682000000</v>
      </c>
      <c r="D65" s="12">
        <v>123000000</v>
      </c>
      <c r="E65" s="12">
        <v>239600000</v>
      </c>
      <c r="F65" s="12">
        <v>565400000</v>
      </c>
      <c r="G65" s="12">
        <v>0</v>
      </c>
      <c r="H65" s="12">
        <v>564542959.62</v>
      </c>
      <c r="I65" s="12">
        <v>857040.38</v>
      </c>
      <c r="J65" s="12">
        <v>564542959.62</v>
      </c>
      <c r="K65" s="12">
        <v>187884956.13</v>
      </c>
      <c r="L65" s="12">
        <v>187884956.13</v>
      </c>
      <c r="M65" s="12">
        <v>187884956.13</v>
      </c>
      <c r="N65" s="14">
        <f t="shared" si="4"/>
        <v>0.99848418751326495</v>
      </c>
      <c r="O65" s="14">
        <f t="shared" si="5"/>
        <v>0.33230448555005304</v>
      </c>
      <c r="P65" s="34"/>
      <c r="Q65" s="34"/>
      <c r="R65" s="34"/>
    </row>
    <row r="66" spans="1:22" s="20" customFormat="1" ht="22.5" x14ac:dyDescent="0.25">
      <c r="A66" s="10" t="s">
        <v>257</v>
      </c>
      <c r="B66" s="11" t="s">
        <v>258</v>
      </c>
      <c r="C66" s="12">
        <v>350000000</v>
      </c>
      <c r="D66" s="12">
        <v>375000000</v>
      </c>
      <c r="E66" s="12">
        <v>24300000</v>
      </c>
      <c r="F66" s="12">
        <v>700700000</v>
      </c>
      <c r="G66" s="12">
        <v>0</v>
      </c>
      <c r="H66" s="12">
        <v>661239565.70000005</v>
      </c>
      <c r="I66" s="12">
        <v>39460434.299999997</v>
      </c>
      <c r="J66" s="12">
        <v>256871599.69999999</v>
      </c>
      <c r="K66" s="12">
        <v>123748145.28</v>
      </c>
      <c r="L66" s="12">
        <v>123748145.28</v>
      </c>
      <c r="M66" s="12">
        <v>123748145.28</v>
      </c>
      <c r="N66" s="14">
        <f t="shared" si="4"/>
        <v>0.3665928353075496</v>
      </c>
      <c r="O66" s="14">
        <f t="shared" si="5"/>
        <v>0.1766064582274868</v>
      </c>
      <c r="P66" s="34"/>
      <c r="Q66" s="34"/>
      <c r="R66" s="34"/>
    </row>
    <row r="67" spans="1:22" s="20" customFormat="1" ht="33.75" x14ac:dyDescent="0.25">
      <c r="A67" s="10" t="s">
        <v>259</v>
      </c>
      <c r="B67" s="11" t="s">
        <v>260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22800000</v>
      </c>
      <c r="K67" s="12">
        <v>18071900</v>
      </c>
      <c r="L67" s="12">
        <v>18071900</v>
      </c>
      <c r="M67" s="12">
        <v>18071900</v>
      </c>
      <c r="N67" s="14">
        <f t="shared" si="4"/>
        <v>0.95</v>
      </c>
      <c r="O67" s="14">
        <f t="shared" si="5"/>
        <v>0.75299583333333331</v>
      </c>
      <c r="P67" s="34"/>
      <c r="Q67" s="34"/>
      <c r="R67" s="34"/>
    </row>
    <row r="68" spans="1:22" x14ac:dyDescent="0.25">
      <c r="A68" s="10" t="s">
        <v>261</v>
      </c>
      <c r="B68" s="11" t="s">
        <v>262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f t="shared" si="4"/>
        <v>0</v>
      </c>
      <c r="O68" s="14">
        <f t="shared" si="5"/>
        <v>0</v>
      </c>
      <c r="P68" s="34"/>
      <c r="Q68" s="34"/>
      <c r="R68" s="34"/>
    </row>
    <row r="69" spans="1:22" ht="22.5" x14ac:dyDescent="0.25">
      <c r="A69" s="10" t="s">
        <v>263</v>
      </c>
      <c r="B69" s="11" t="s">
        <v>264</v>
      </c>
      <c r="C69" s="12">
        <v>114000000</v>
      </c>
      <c r="D69" s="12">
        <v>0</v>
      </c>
      <c r="E69" s="12">
        <v>28414400</v>
      </c>
      <c r="F69" s="12">
        <v>85585600</v>
      </c>
      <c r="G69" s="12">
        <v>0</v>
      </c>
      <c r="H69" s="12">
        <v>65198435</v>
      </c>
      <c r="I69" s="12">
        <v>20387165</v>
      </c>
      <c r="J69" s="12">
        <v>65198435</v>
      </c>
      <c r="K69" s="12">
        <v>0</v>
      </c>
      <c r="L69" s="12">
        <v>0</v>
      </c>
      <c r="M69" s="12">
        <v>0</v>
      </c>
      <c r="N69" s="14">
        <f t="shared" si="4"/>
        <v>0.7617921122244864</v>
      </c>
      <c r="O69" s="14">
        <f t="shared" si="5"/>
        <v>0</v>
      </c>
      <c r="P69" s="34"/>
      <c r="Q69" s="34"/>
      <c r="R69" s="34"/>
    </row>
    <row r="70" spans="1:22" ht="33.75" x14ac:dyDescent="0.25">
      <c r="A70" s="10" t="s">
        <v>265</v>
      </c>
      <c r="B70" s="11" t="s">
        <v>266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1524995</v>
      </c>
      <c r="K70" s="12">
        <v>1524995</v>
      </c>
      <c r="L70" s="12">
        <v>1524995</v>
      </c>
      <c r="M70" s="12">
        <v>1524995</v>
      </c>
      <c r="N70" s="14">
        <f t="shared" si="4"/>
        <v>7.6249750000000005E-2</v>
      </c>
      <c r="O70" s="14">
        <f t="shared" si="5"/>
        <v>7.6249750000000005E-2</v>
      </c>
      <c r="P70" s="34"/>
      <c r="Q70" s="34"/>
      <c r="R70" s="34"/>
    </row>
    <row r="71" spans="1:22" ht="22.5" x14ac:dyDescent="0.25">
      <c r="A71" s="10" t="s">
        <v>267</v>
      </c>
      <c r="B71" s="11" t="s">
        <v>268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504000000</v>
      </c>
      <c r="K71" s="12">
        <v>204031193</v>
      </c>
      <c r="L71" s="12">
        <v>140531193</v>
      </c>
      <c r="M71" s="12">
        <v>140531193</v>
      </c>
      <c r="N71" s="14">
        <f t="shared" ref="N71:N108" si="32">+IF(F71=0,0,J71/F71)</f>
        <v>0.858603066439523</v>
      </c>
      <c r="O71" s="14">
        <f t="shared" ref="O71:O108" si="33">+IF(F71=0,0,K71/F71)</f>
        <v>0.34758295229982966</v>
      </c>
      <c r="P71" s="34"/>
      <c r="Q71" s="34"/>
      <c r="R71" s="34"/>
    </row>
    <row r="72" spans="1:22" x14ac:dyDescent="0.25">
      <c r="A72" s="10" t="s">
        <v>306</v>
      </c>
      <c r="B72" s="11" t="s">
        <v>307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2"/>
        <v>0</v>
      </c>
      <c r="O72" s="14">
        <f t="shared" si="33"/>
        <v>0</v>
      </c>
      <c r="P72" s="34"/>
      <c r="Q72" s="34"/>
      <c r="R72" s="34"/>
    </row>
    <row r="73" spans="1:22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30000000</v>
      </c>
      <c r="F73" s="12">
        <v>470000000</v>
      </c>
      <c r="G73" s="12">
        <v>0</v>
      </c>
      <c r="H73" s="12">
        <v>300000000</v>
      </c>
      <c r="I73" s="12">
        <v>170000000</v>
      </c>
      <c r="J73" s="12">
        <v>159368305</v>
      </c>
      <c r="K73" s="12">
        <v>159368305</v>
      </c>
      <c r="L73" s="12">
        <v>159368305</v>
      </c>
      <c r="M73" s="12">
        <v>159368305</v>
      </c>
      <c r="N73" s="14">
        <f t="shared" si="32"/>
        <v>0.33908149999999998</v>
      </c>
      <c r="O73" s="14">
        <f t="shared" si="33"/>
        <v>0.33908149999999998</v>
      </c>
      <c r="P73" s="34"/>
      <c r="Q73" s="34"/>
      <c r="R73" s="34"/>
    </row>
    <row r="74" spans="1:22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>
        <f t="shared" si="32"/>
        <v>0</v>
      </c>
      <c r="O74" s="14">
        <f t="shared" si="33"/>
        <v>0</v>
      </c>
      <c r="P74" s="34"/>
      <c r="Q74" s="34"/>
      <c r="R74" s="34"/>
    </row>
    <row r="75" spans="1:22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2"/>
        <v>0</v>
      </c>
      <c r="O75" s="14">
        <f t="shared" si="33"/>
        <v>0</v>
      </c>
      <c r="P75" s="34"/>
      <c r="Q75" s="34"/>
      <c r="R75" s="34"/>
    </row>
    <row r="76" spans="1:22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2"/>
        <v>0</v>
      </c>
      <c r="O76" s="14">
        <f t="shared" si="33"/>
        <v>0</v>
      </c>
      <c r="P76" s="34"/>
      <c r="Q76" s="34"/>
      <c r="R76" s="34"/>
    </row>
    <row r="77" spans="1:22" s="3" customFormat="1" x14ac:dyDescent="0.25">
      <c r="A77" s="79" t="s">
        <v>24</v>
      </c>
      <c r="B77" s="79"/>
      <c r="C77" s="7">
        <f>SUM(C78:C81)</f>
        <v>4649070000</v>
      </c>
      <c r="D77" s="7">
        <f>SUM(D78:D81)</f>
        <v>0</v>
      </c>
      <c r="E77" s="7">
        <f t="shared" ref="E77" si="34">SUM(E78:E81)</f>
        <v>0</v>
      </c>
      <c r="F77" s="7">
        <f>SUM(F78:F81)</f>
        <v>4649070000.0000095</v>
      </c>
      <c r="G77" s="7">
        <f t="shared" ref="G77:M77" si="35">SUM(G78:G81)</f>
        <v>3783070000.00001</v>
      </c>
      <c r="H77" s="7">
        <f t="shared" si="35"/>
        <v>108000000</v>
      </c>
      <c r="I77" s="7">
        <f t="shared" si="35"/>
        <v>758000000</v>
      </c>
      <c r="J77" s="7">
        <f t="shared" si="35"/>
        <v>37182872</v>
      </c>
      <c r="K77" s="7">
        <f t="shared" si="35"/>
        <v>37182872</v>
      </c>
      <c r="L77" s="7">
        <f t="shared" si="35"/>
        <v>37182872</v>
      </c>
      <c r="M77" s="7">
        <f t="shared" si="35"/>
        <v>37182872</v>
      </c>
      <c r="N77" s="8">
        <f t="shared" si="32"/>
        <v>7.9979161423682429E-3</v>
      </c>
      <c r="O77" s="9">
        <f t="shared" si="33"/>
        <v>7.9979161423682429E-3</v>
      </c>
      <c r="P77" s="34"/>
      <c r="Q77" s="34"/>
      <c r="R77" s="34"/>
      <c r="S77" s="20"/>
      <c r="T77" s="20"/>
      <c r="U77" s="20"/>
      <c r="V77" s="20"/>
    </row>
    <row r="78" spans="1:22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f>+F78</f>
        <v>3783070000.00001</v>
      </c>
      <c r="H78" s="29">
        <v>0</v>
      </c>
      <c r="I78" s="30">
        <f t="shared" ref="I78" si="36">+F78-G78-H78</f>
        <v>0</v>
      </c>
      <c r="J78" s="29">
        <v>0</v>
      </c>
      <c r="K78" s="29">
        <v>0</v>
      </c>
      <c r="L78" s="29">
        <v>0</v>
      </c>
      <c r="M78" s="29">
        <v>0</v>
      </c>
      <c r="N78" s="31">
        <f t="shared" si="32"/>
        <v>0</v>
      </c>
      <c r="O78" s="31">
        <f t="shared" si="33"/>
        <v>0</v>
      </c>
      <c r="P78" s="34"/>
      <c r="Q78" s="34"/>
      <c r="R78" s="34"/>
    </row>
    <row r="79" spans="1:22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36852652</v>
      </c>
      <c r="K79" s="12">
        <v>36852652</v>
      </c>
      <c r="L79" s="12">
        <v>36852652</v>
      </c>
      <c r="M79" s="12">
        <v>36852652</v>
      </c>
      <c r="N79" s="14">
        <f t="shared" si="32"/>
        <v>0.47246989743589746</v>
      </c>
      <c r="O79" s="14">
        <f t="shared" si="33"/>
        <v>0.47246989743589746</v>
      </c>
      <c r="P79" s="34"/>
      <c r="Q79" s="34"/>
      <c r="R79" s="34"/>
    </row>
    <row r="80" spans="1:22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330220</v>
      </c>
      <c r="K80" s="12">
        <v>330220</v>
      </c>
      <c r="L80" s="12">
        <v>330220</v>
      </c>
      <c r="M80" s="12">
        <v>330220</v>
      </c>
      <c r="N80" s="14">
        <f t="shared" si="32"/>
        <v>1.1007333333333333E-2</v>
      </c>
      <c r="O80" s="14">
        <f t="shared" si="33"/>
        <v>1.1007333333333333E-2</v>
      </c>
      <c r="P80" s="34"/>
      <c r="Q80" s="34"/>
      <c r="R80" s="34"/>
    </row>
    <row r="81" spans="1:22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32"/>
        <v>0</v>
      </c>
      <c r="O81" s="14">
        <f t="shared" si="33"/>
        <v>0</v>
      </c>
      <c r="P81" s="34"/>
      <c r="Q81" s="34"/>
      <c r="R81" s="34"/>
    </row>
    <row r="82" spans="1:22" s="3" customFormat="1" x14ac:dyDescent="0.25">
      <c r="A82" s="79" t="s">
        <v>25</v>
      </c>
      <c r="B82" s="79"/>
      <c r="C82" s="7">
        <f>+C83+C87</f>
        <v>80000000</v>
      </c>
      <c r="D82" s="7">
        <f t="shared" ref="D82:M82" si="37">+D83+D87</f>
        <v>0</v>
      </c>
      <c r="E82" s="7">
        <f t="shared" si="37"/>
        <v>0</v>
      </c>
      <c r="F82" s="7">
        <f t="shared" si="37"/>
        <v>80000000</v>
      </c>
      <c r="G82" s="7">
        <f t="shared" si="37"/>
        <v>0</v>
      </c>
      <c r="H82" s="7">
        <f t="shared" si="37"/>
        <v>12339000</v>
      </c>
      <c r="I82" s="7">
        <f t="shared" si="37"/>
        <v>67661000</v>
      </c>
      <c r="J82" s="7">
        <f t="shared" si="37"/>
        <v>12339000</v>
      </c>
      <c r="K82" s="7">
        <f t="shared" si="37"/>
        <v>12339000</v>
      </c>
      <c r="L82" s="7">
        <f t="shared" si="37"/>
        <v>12339000</v>
      </c>
      <c r="M82" s="7">
        <f t="shared" si="37"/>
        <v>12339000</v>
      </c>
      <c r="N82" s="8">
        <f t="shared" si="32"/>
        <v>0.1542375</v>
      </c>
      <c r="O82" s="9">
        <f t="shared" si="33"/>
        <v>0.1542375</v>
      </c>
      <c r="P82" s="34"/>
      <c r="Q82" s="34"/>
      <c r="R82" s="34"/>
      <c r="S82" s="20"/>
      <c r="T82" s="20"/>
      <c r="U82" s="20"/>
      <c r="V82" s="20"/>
    </row>
    <row r="83" spans="1:22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8">+D84</f>
        <v>0</v>
      </c>
      <c r="E83" s="17">
        <f t="shared" si="38"/>
        <v>0</v>
      </c>
      <c r="F83" s="18">
        <f t="shared" ref="F83:F84" si="39">+C83+D83-E83</f>
        <v>20000000</v>
      </c>
      <c r="G83" s="17">
        <f t="shared" ref="G83:H83" si="40">+G84</f>
        <v>0</v>
      </c>
      <c r="H83" s="17">
        <f t="shared" si="40"/>
        <v>12339000</v>
      </c>
      <c r="I83" s="18">
        <f t="shared" ref="I83:I84" si="41">+F83-G83-H83</f>
        <v>7661000</v>
      </c>
      <c r="J83" s="17">
        <f t="shared" ref="J83:M83" si="42">+J84</f>
        <v>12339000</v>
      </c>
      <c r="K83" s="17">
        <f t="shared" si="42"/>
        <v>12339000</v>
      </c>
      <c r="L83" s="17">
        <f t="shared" si="42"/>
        <v>12339000</v>
      </c>
      <c r="M83" s="17">
        <f t="shared" si="42"/>
        <v>12339000</v>
      </c>
      <c r="N83" s="19">
        <f t="shared" si="32"/>
        <v>0.61695</v>
      </c>
      <c r="O83" s="19">
        <f t="shared" si="33"/>
        <v>0.61695</v>
      </c>
      <c r="P83" s="34"/>
      <c r="Q83" s="34"/>
      <c r="R83" s="34"/>
    </row>
    <row r="84" spans="1:22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3">SUM(D85:D86)</f>
        <v>0</v>
      </c>
      <c r="E84" s="17">
        <f t="shared" si="43"/>
        <v>0</v>
      </c>
      <c r="F84" s="18">
        <f t="shared" si="39"/>
        <v>20000000</v>
      </c>
      <c r="G84" s="17">
        <f t="shared" ref="G84:H84" si="44">SUM(G85:G86)</f>
        <v>0</v>
      </c>
      <c r="H84" s="17">
        <f t="shared" si="44"/>
        <v>12339000</v>
      </c>
      <c r="I84" s="18">
        <f t="shared" si="41"/>
        <v>7661000</v>
      </c>
      <c r="J84" s="17">
        <f t="shared" ref="J84:M84" si="45">SUM(J85:J86)</f>
        <v>12339000</v>
      </c>
      <c r="K84" s="17">
        <f t="shared" si="45"/>
        <v>12339000</v>
      </c>
      <c r="L84" s="17">
        <f t="shared" si="45"/>
        <v>12339000</v>
      </c>
      <c r="M84" s="17">
        <f t="shared" si="45"/>
        <v>12339000</v>
      </c>
      <c r="N84" s="19">
        <f t="shared" si="32"/>
        <v>0.61695</v>
      </c>
      <c r="O84" s="19">
        <f t="shared" si="33"/>
        <v>0.61695</v>
      </c>
      <c r="P84" s="34"/>
      <c r="Q84" s="34"/>
      <c r="R84" s="34"/>
    </row>
    <row r="85" spans="1:22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11973000</v>
      </c>
      <c r="I85" s="12">
        <v>3027000</v>
      </c>
      <c r="J85" s="12">
        <v>11973000</v>
      </c>
      <c r="K85" s="12">
        <v>11973000</v>
      </c>
      <c r="L85" s="12">
        <v>11973000</v>
      </c>
      <c r="M85" s="12">
        <v>11973000</v>
      </c>
      <c r="N85" s="14">
        <f t="shared" si="32"/>
        <v>0.79820000000000002</v>
      </c>
      <c r="O85" s="14">
        <f t="shared" si="33"/>
        <v>0.79820000000000002</v>
      </c>
      <c r="P85" s="34"/>
      <c r="Q85" s="34"/>
      <c r="R85" s="34"/>
    </row>
    <row r="86" spans="1:22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366000</v>
      </c>
      <c r="I86" s="12">
        <v>4634000</v>
      </c>
      <c r="J86" s="12">
        <v>366000</v>
      </c>
      <c r="K86" s="12">
        <v>366000</v>
      </c>
      <c r="L86" s="12">
        <v>366000</v>
      </c>
      <c r="M86" s="12">
        <v>366000</v>
      </c>
      <c r="N86" s="14">
        <f t="shared" si="32"/>
        <v>7.3200000000000001E-2</v>
      </c>
      <c r="O86" s="14">
        <f t="shared" si="33"/>
        <v>7.3200000000000001E-2</v>
      </c>
      <c r="P86" s="34"/>
      <c r="Q86" s="34"/>
      <c r="R86" s="34"/>
    </row>
    <row r="87" spans="1:22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v>60000000</v>
      </c>
      <c r="G87" s="17">
        <v>0</v>
      </c>
      <c r="H87" s="17">
        <v>0</v>
      </c>
      <c r="I87" s="18"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32"/>
        <v>0</v>
      </c>
      <c r="O87" s="19">
        <f t="shared" si="33"/>
        <v>0</v>
      </c>
      <c r="P87" s="34"/>
      <c r="Q87" s="34"/>
      <c r="R87" s="34"/>
    </row>
    <row r="88" spans="1:22" s="20" customFormat="1" ht="12.75" x14ac:dyDescent="0.25">
      <c r="A88" s="80" t="s">
        <v>21</v>
      </c>
      <c r="B88" s="80"/>
      <c r="C88" s="7">
        <f t="shared" ref="C88:M88" si="46">+C89+C91+C95+C98+C103+C106</f>
        <v>21283374779</v>
      </c>
      <c r="D88" s="7">
        <f t="shared" si="46"/>
        <v>234745370</v>
      </c>
      <c r="E88" s="7">
        <f t="shared" si="46"/>
        <v>234745370</v>
      </c>
      <c r="F88" s="7">
        <f t="shared" si="46"/>
        <v>21283374779</v>
      </c>
      <c r="G88" s="7">
        <f t="shared" si="46"/>
        <v>0</v>
      </c>
      <c r="H88" s="7">
        <f t="shared" si="46"/>
        <v>14952505536.459999</v>
      </c>
      <c r="I88" s="7">
        <f t="shared" si="46"/>
        <v>6330869242.54</v>
      </c>
      <c r="J88" s="7">
        <f t="shared" si="46"/>
        <v>11496893655.459999</v>
      </c>
      <c r="K88" s="7">
        <f t="shared" si="46"/>
        <v>3547164290.9700003</v>
      </c>
      <c r="L88" s="7">
        <f t="shared" si="46"/>
        <v>3547164290.9700003</v>
      </c>
      <c r="M88" s="7">
        <f t="shared" si="46"/>
        <v>3547164290.9700003</v>
      </c>
      <c r="N88" s="8">
        <f t="shared" si="32"/>
        <v>0.54018189196216282</v>
      </c>
      <c r="O88" s="9">
        <f t="shared" si="33"/>
        <v>0.16666362021073539</v>
      </c>
      <c r="P88" s="34"/>
      <c r="Q88" s="34"/>
      <c r="R88" s="34"/>
    </row>
    <row r="89" spans="1:22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7">+D90</f>
        <v>0</v>
      </c>
      <c r="E89" s="17">
        <f t="shared" si="47"/>
        <v>0</v>
      </c>
      <c r="F89" s="17">
        <f t="shared" si="47"/>
        <v>530450000</v>
      </c>
      <c r="G89" s="17">
        <f t="shared" si="47"/>
        <v>0</v>
      </c>
      <c r="H89" s="17">
        <f t="shared" si="47"/>
        <v>530450000</v>
      </c>
      <c r="I89" s="17">
        <f t="shared" si="47"/>
        <v>0</v>
      </c>
      <c r="J89" s="17">
        <f t="shared" si="47"/>
        <v>0</v>
      </c>
      <c r="K89" s="17">
        <f t="shared" si="47"/>
        <v>0</v>
      </c>
      <c r="L89" s="17">
        <f t="shared" si="47"/>
        <v>0</v>
      </c>
      <c r="M89" s="17">
        <f t="shared" si="47"/>
        <v>0</v>
      </c>
      <c r="N89" s="19">
        <f t="shared" si="32"/>
        <v>0</v>
      </c>
      <c r="O89" s="19">
        <f t="shared" si="33"/>
        <v>0</v>
      </c>
      <c r="P89" s="34"/>
      <c r="Q89" s="34"/>
      <c r="R89" s="34"/>
    </row>
    <row r="90" spans="1:22" s="20" customFormat="1" ht="22.5" x14ac:dyDescent="0.25">
      <c r="A90" s="24" t="s">
        <v>308</v>
      </c>
      <c r="B90" s="11" t="s">
        <v>133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530450000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4">
        <f t="shared" si="32"/>
        <v>0</v>
      </c>
      <c r="O90" s="14">
        <f t="shared" si="33"/>
        <v>0</v>
      </c>
      <c r="P90" s="34"/>
      <c r="Q90" s="34"/>
      <c r="R90" s="34"/>
    </row>
    <row r="91" spans="1:22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8">SUM(D92:D94)</f>
        <v>0</v>
      </c>
      <c r="E91" s="17">
        <f t="shared" si="48"/>
        <v>0</v>
      </c>
      <c r="F91" s="17">
        <f t="shared" si="48"/>
        <v>232000000</v>
      </c>
      <c r="G91" s="17">
        <f t="shared" si="48"/>
        <v>0</v>
      </c>
      <c r="H91" s="17">
        <f t="shared" si="48"/>
        <v>211544830</v>
      </c>
      <c r="I91" s="17">
        <f t="shared" si="48"/>
        <v>20455170</v>
      </c>
      <c r="J91" s="17">
        <f t="shared" si="48"/>
        <v>28450800</v>
      </c>
      <c r="K91" s="17">
        <f t="shared" si="48"/>
        <v>7857839.9900000002</v>
      </c>
      <c r="L91" s="17">
        <f t="shared" si="48"/>
        <v>7857839.9900000002</v>
      </c>
      <c r="M91" s="17">
        <f t="shared" si="48"/>
        <v>7857839.9900000002</v>
      </c>
      <c r="N91" s="19">
        <f t="shared" si="32"/>
        <v>0.12263275862068966</v>
      </c>
      <c r="O91" s="19">
        <f t="shared" si="33"/>
        <v>3.3869999956896553E-2</v>
      </c>
      <c r="P91" s="34"/>
      <c r="Q91" s="34"/>
      <c r="R91" s="34"/>
    </row>
    <row r="92" spans="1:22" s="20" customFormat="1" ht="22.5" x14ac:dyDescent="0.25">
      <c r="A92" s="24" t="s">
        <v>130</v>
      </c>
      <c r="B92" s="11" t="s">
        <v>132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211544830</v>
      </c>
      <c r="I92" s="12">
        <v>20455170</v>
      </c>
      <c r="J92" s="12">
        <v>28450800</v>
      </c>
      <c r="K92" s="12">
        <v>7857839.9900000002</v>
      </c>
      <c r="L92" s="12">
        <v>7857839.9900000002</v>
      </c>
      <c r="M92" s="12">
        <v>7857839.9900000002</v>
      </c>
      <c r="N92" s="14">
        <f t="shared" si="32"/>
        <v>0.12263275862068966</v>
      </c>
      <c r="O92" s="14">
        <f t="shared" si="33"/>
        <v>3.3869999956896553E-2</v>
      </c>
      <c r="P92" s="34"/>
      <c r="Q92" s="34"/>
      <c r="R92" s="34"/>
    </row>
    <row r="93" spans="1:22" s="20" customFormat="1" ht="22.5" hidden="1" x14ac:dyDescent="0.25">
      <c r="A93" s="24" t="s">
        <v>131</v>
      </c>
      <c r="B93" s="11" t="s">
        <v>133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si="32"/>
        <v>0</v>
      </c>
      <c r="O93" s="14">
        <f t="shared" si="33"/>
        <v>0</v>
      </c>
      <c r="P93" s="34"/>
      <c r="Q93" s="34"/>
      <c r="R93" s="34"/>
    </row>
    <row r="94" spans="1:22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>
        <f t="shared" si="32"/>
        <v>0</v>
      </c>
      <c r="O94" s="14">
        <f t="shared" si="33"/>
        <v>0</v>
      </c>
      <c r="P94" s="34"/>
      <c r="Q94" s="34"/>
      <c r="R94" s="34"/>
    </row>
    <row r="95" spans="1:22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49">SUM(D96:D97)</f>
        <v>0</v>
      </c>
      <c r="E95" s="17">
        <f t="shared" si="49"/>
        <v>0</v>
      </c>
      <c r="F95" s="17">
        <f t="shared" si="49"/>
        <v>3068510562</v>
      </c>
      <c r="G95" s="17">
        <f t="shared" si="49"/>
        <v>0</v>
      </c>
      <c r="H95" s="17">
        <f t="shared" si="49"/>
        <v>2582104631.4000001</v>
      </c>
      <c r="I95" s="17">
        <f t="shared" si="49"/>
        <v>486405930.60000002</v>
      </c>
      <c r="J95" s="17">
        <f t="shared" si="49"/>
        <v>1537724693.4000001</v>
      </c>
      <c r="K95" s="17">
        <f t="shared" si="49"/>
        <v>506844704.04000002</v>
      </c>
      <c r="L95" s="17">
        <f t="shared" si="49"/>
        <v>506844704.04000002</v>
      </c>
      <c r="M95" s="17">
        <f t="shared" si="49"/>
        <v>506844704.04000002</v>
      </c>
      <c r="N95" s="19">
        <f t="shared" si="32"/>
        <v>0.50113065030408066</v>
      </c>
      <c r="O95" s="19">
        <f t="shared" si="33"/>
        <v>0.16517613148108173</v>
      </c>
      <c r="P95" s="34"/>
      <c r="Q95" s="34"/>
      <c r="R95" s="34"/>
    </row>
    <row r="96" spans="1:22" s="20" customFormat="1" ht="22.5" x14ac:dyDescent="0.25">
      <c r="A96" s="24" t="s">
        <v>135</v>
      </c>
      <c r="B96" s="11" t="s">
        <v>134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1356951626.4000001</v>
      </c>
      <c r="I96" s="12">
        <v>418378997.60000002</v>
      </c>
      <c r="J96" s="12">
        <v>1253751626.4000001</v>
      </c>
      <c r="K96" s="12">
        <v>373258137.04000002</v>
      </c>
      <c r="L96" s="12">
        <v>373258137.04000002</v>
      </c>
      <c r="M96" s="12">
        <v>373258137.04000002</v>
      </c>
      <c r="N96" s="14">
        <f t="shared" si="32"/>
        <v>0.706207401286849</v>
      </c>
      <c r="O96" s="14">
        <f t="shared" si="33"/>
        <v>0.21024711228098547</v>
      </c>
      <c r="P96" s="34"/>
      <c r="Q96" s="34"/>
      <c r="R96" s="34"/>
    </row>
    <row r="97" spans="1:18" s="20" customFormat="1" ht="22.5" x14ac:dyDescent="0.25">
      <c r="A97" s="24" t="s">
        <v>136</v>
      </c>
      <c r="B97" s="11" t="s">
        <v>137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1225153005</v>
      </c>
      <c r="I97" s="12">
        <v>68026933</v>
      </c>
      <c r="J97" s="12">
        <v>283973067</v>
      </c>
      <c r="K97" s="12">
        <v>133586567</v>
      </c>
      <c r="L97" s="12">
        <v>133586567</v>
      </c>
      <c r="M97" s="12">
        <v>133586567</v>
      </c>
      <c r="N97" s="14">
        <f t="shared" si="32"/>
        <v>0.21959284911207771</v>
      </c>
      <c r="O97" s="14">
        <f t="shared" si="33"/>
        <v>0.1033008346901837</v>
      </c>
      <c r="P97" s="34"/>
      <c r="Q97" s="34"/>
      <c r="R97" s="34"/>
    </row>
    <row r="98" spans="1:18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50">SUM(D99:D102)</f>
        <v>234745370</v>
      </c>
      <c r="E98" s="17">
        <f t="shared" si="50"/>
        <v>234745370</v>
      </c>
      <c r="F98" s="17">
        <f t="shared" si="50"/>
        <v>15789028074</v>
      </c>
      <c r="G98" s="17">
        <f t="shared" si="50"/>
        <v>0</v>
      </c>
      <c r="H98" s="17">
        <f t="shared" si="50"/>
        <v>10126348310</v>
      </c>
      <c r="I98" s="17">
        <f t="shared" si="50"/>
        <v>5662679764</v>
      </c>
      <c r="J98" s="17">
        <f t="shared" si="50"/>
        <v>8591456561</v>
      </c>
      <c r="K98" s="17">
        <f t="shared" si="50"/>
        <v>2788235300</v>
      </c>
      <c r="L98" s="17">
        <f t="shared" si="50"/>
        <v>2788235300</v>
      </c>
      <c r="M98" s="17">
        <f t="shared" si="50"/>
        <v>2788235300</v>
      </c>
      <c r="N98" s="19">
        <f t="shared" si="32"/>
        <v>0.54414093893136239</v>
      </c>
      <c r="O98" s="19">
        <f t="shared" si="33"/>
        <v>0.17659321947697487</v>
      </c>
      <c r="P98" s="34"/>
      <c r="Q98" s="34"/>
      <c r="R98" s="34"/>
    </row>
    <row r="99" spans="1:18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8056268274</v>
      </c>
      <c r="I99" s="12">
        <v>4941755980</v>
      </c>
      <c r="J99" s="12">
        <v>6720782710</v>
      </c>
      <c r="K99" s="12">
        <v>1951900757</v>
      </c>
      <c r="L99" s="12">
        <v>1951900757</v>
      </c>
      <c r="M99" s="12">
        <v>1951900757</v>
      </c>
      <c r="N99" s="14">
        <f t="shared" si="32"/>
        <v>0.51706186868606219</v>
      </c>
      <c r="O99" s="14">
        <f t="shared" si="33"/>
        <v>0.15016903483614627</v>
      </c>
      <c r="P99" s="34"/>
      <c r="Q99" s="34"/>
      <c r="R99" s="34"/>
    </row>
    <row r="100" spans="1:18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683352102</v>
      </c>
      <c r="I100" s="12">
        <v>233928018</v>
      </c>
      <c r="J100" s="12">
        <v>587631450</v>
      </c>
      <c r="K100" s="12">
        <v>308191511</v>
      </c>
      <c r="L100" s="12">
        <v>308191511</v>
      </c>
      <c r="M100" s="12">
        <v>308191511</v>
      </c>
      <c r="N100" s="14">
        <f t="shared" si="32"/>
        <v>0.64062377150395455</v>
      </c>
      <c r="O100" s="14">
        <f t="shared" si="33"/>
        <v>0.33598407321854962</v>
      </c>
      <c r="P100" s="34"/>
      <c r="Q100" s="34"/>
      <c r="R100" s="34"/>
    </row>
    <row r="101" spans="1:18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281287500</v>
      </c>
      <c r="I101" s="12">
        <v>108825000</v>
      </c>
      <c r="J101" s="12">
        <v>254765000</v>
      </c>
      <c r="K101" s="12">
        <v>110674000</v>
      </c>
      <c r="L101" s="12">
        <v>110674000</v>
      </c>
      <c r="M101" s="12">
        <v>110674000</v>
      </c>
      <c r="N101" s="14">
        <f t="shared" si="32"/>
        <v>0.65305520843346465</v>
      </c>
      <c r="O101" s="14">
        <f t="shared" si="33"/>
        <v>0.28369765131852992</v>
      </c>
      <c r="P101" s="34"/>
      <c r="Q101" s="34"/>
      <c r="R101" s="34"/>
    </row>
    <row r="102" spans="1:18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1105440434</v>
      </c>
      <c r="I102" s="12">
        <v>378170766</v>
      </c>
      <c r="J102" s="12">
        <v>1028277401</v>
      </c>
      <c r="K102" s="12">
        <v>417469032</v>
      </c>
      <c r="L102" s="12">
        <v>417469032</v>
      </c>
      <c r="M102" s="12">
        <v>417469032</v>
      </c>
      <c r="N102" s="14">
        <f t="shared" si="32"/>
        <v>0.69309088594100665</v>
      </c>
      <c r="O102" s="14">
        <f t="shared" si="33"/>
        <v>0.28138708578096472</v>
      </c>
      <c r="P102" s="34"/>
      <c r="Q102" s="34"/>
      <c r="R102" s="34"/>
    </row>
    <row r="103" spans="1:18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1">SUM(D104:D105)</f>
        <v>0</v>
      </c>
      <c r="E103" s="17">
        <f t="shared" si="51"/>
        <v>0</v>
      </c>
      <c r="F103" s="17">
        <f t="shared" si="51"/>
        <v>762800000</v>
      </c>
      <c r="G103" s="17">
        <f t="shared" si="51"/>
        <v>0</v>
      </c>
      <c r="H103" s="17">
        <f t="shared" si="51"/>
        <v>727083097</v>
      </c>
      <c r="I103" s="17">
        <f t="shared" si="51"/>
        <v>35716903</v>
      </c>
      <c r="J103" s="17">
        <f t="shared" si="51"/>
        <v>694503600</v>
      </c>
      <c r="K103" s="17">
        <f t="shared" si="51"/>
        <v>66027605</v>
      </c>
      <c r="L103" s="17">
        <f t="shared" si="51"/>
        <v>66027605</v>
      </c>
      <c r="M103" s="17">
        <f t="shared" si="51"/>
        <v>66027605</v>
      </c>
      <c r="N103" s="19">
        <f t="shared" si="32"/>
        <v>0.91046617724174095</v>
      </c>
      <c r="O103" s="19">
        <f t="shared" si="33"/>
        <v>8.6559524121657058E-2</v>
      </c>
      <c r="P103" s="34"/>
      <c r="Q103" s="34"/>
      <c r="R103" s="34"/>
    </row>
    <row r="104" spans="1:18" s="20" customFormat="1" ht="22.5" x14ac:dyDescent="0.25">
      <c r="A104" s="24" t="s">
        <v>139</v>
      </c>
      <c r="B104" s="11" t="s">
        <v>133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215985835</v>
      </c>
      <c r="I104" s="12">
        <v>22014165</v>
      </c>
      <c r="J104" s="12">
        <v>183406338</v>
      </c>
      <c r="K104" s="12">
        <v>32217333</v>
      </c>
      <c r="L104" s="12">
        <v>32217333</v>
      </c>
      <c r="M104" s="12">
        <v>32217333</v>
      </c>
      <c r="N104" s="14">
        <f t="shared" si="32"/>
        <v>0.7706148655462185</v>
      </c>
      <c r="O104" s="14">
        <f t="shared" si="33"/>
        <v>0.13536694537815125</v>
      </c>
      <c r="P104" s="34"/>
      <c r="Q104" s="34"/>
      <c r="R104" s="34"/>
    </row>
    <row r="105" spans="1:18" s="20" customFormat="1" ht="22.5" x14ac:dyDescent="0.25">
      <c r="A105" s="24" t="s">
        <v>138</v>
      </c>
      <c r="B105" s="11" t="s">
        <v>140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511097262</v>
      </c>
      <c r="I105" s="12">
        <v>13702738</v>
      </c>
      <c r="J105" s="12">
        <v>511097262</v>
      </c>
      <c r="K105" s="12">
        <v>33810272</v>
      </c>
      <c r="L105" s="12">
        <v>33810272</v>
      </c>
      <c r="M105" s="12">
        <v>33810272</v>
      </c>
      <c r="N105" s="14">
        <f t="shared" si="32"/>
        <v>0.97388959984756096</v>
      </c>
      <c r="O105" s="14">
        <f t="shared" si="33"/>
        <v>6.4425060975609752E-2</v>
      </c>
      <c r="P105" s="34"/>
      <c r="Q105" s="34"/>
      <c r="R105" s="34"/>
    </row>
    <row r="106" spans="1:18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2">SUM(D107:D108)</f>
        <v>0</v>
      </c>
      <c r="E106" s="17">
        <f t="shared" si="52"/>
        <v>0</v>
      </c>
      <c r="F106" s="17">
        <f t="shared" si="52"/>
        <v>900586143</v>
      </c>
      <c r="G106" s="17">
        <f t="shared" si="52"/>
        <v>0</v>
      </c>
      <c r="H106" s="17">
        <f t="shared" si="52"/>
        <v>774974668.05999994</v>
      </c>
      <c r="I106" s="17">
        <f t="shared" si="52"/>
        <v>125611474.94</v>
      </c>
      <c r="J106" s="17">
        <f t="shared" si="52"/>
        <v>644758001.05999994</v>
      </c>
      <c r="K106" s="17">
        <f t="shared" si="52"/>
        <v>178198841.94</v>
      </c>
      <c r="L106" s="17">
        <f t="shared" si="52"/>
        <v>178198841.94</v>
      </c>
      <c r="M106" s="17">
        <f t="shared" si="52"/>
        <v>178198841.94</v>
      </c>
      <c r="N106" s="19">
        <f t="shared" si="32"/>
        <v>0.7159315142382775</v>
      </c>
      <c r="O106" s="19">
        <f t="shared" si="33"/>
        <v>0.19786984657168991</v>
      </c>
      <c r="P106" s="34"/>
      <c r="Q106" s="34"/>
      <c r="R106" s="34"/>
    </row>
    <row r="107" spans="1:18" s="20" customFormat="1" ht="33.75" x14ac:dyDescent="0.25">
      <c r="A107" s="24" t="s">
        <v>142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58018854</v>
      </c>
      <c r="I107" s="12">
        <v>0</v>
      </c>
      <c r="J107" s="12">
        <v>58018854</v>
      </c>
      <c r="K107" s="12">
        <v>0</v>
      </c>
      <c r="L107" s="12">
        <v>0</v>
      </c>
      <c r="M107" s="12">
        <v>0</v>
      </c>
      <c r="N107" s="14">
        <f t="shared" si="32"/>
        <v>1</v>
      </c>
      <c r="O107" s="14">
        <f t="shared" si="33"/>
        <v>0</v>
      </c>
      <c r="P107" s="34"/>
      <c r="Q107" s="34"/>
      <c r="R107" s="34"/>
    </row>
    <row r="108" spans="1:18" s="20" customFormat="1" ht="22.5" x14ac:dyDescent="0.25">
      <c r="A108" s="24" t="s">
        <v>141</v>
      </c>
      <c r="B108" s="11" t="s">
        <v>140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716955814.05999994</v>
      </c>
      <c r="I108" s="12">
        <v>125611474.94</v>
      </c>
      <c r="J108" s="12">
        <v>586739147.05999994</v>
      </c>
      <c r="K108" s="12">
        <v>178198841.94</v>
      </c>
      <c r="L108" s="12">
        <v>178198841.94</v>
      </c>
      <c r="M108" s="12">
        <v>178198841.94</v>
      </c>
      <c r="N108" s="14">
        <f t="shared" si="32"/>
        <v>0.69637066940537251</v>
      </c>
      <c r="O108" s="14">
        <f t="shared" si="33"/>
        <v>0.21149508682148707</v>
      </c>
      <c r="P108" s="34"/>
      <c r="Q108" s="34"/>
      <c r="R108" s="34"/>
    </row>
    <row r="109" spans="1:18" s="20" customFormat="1" ht="12" x14ac:dyDescent="0.25">
      <c r="A109" s="80" t="s">
        <v>116</v>
      </c>
      <c r="B109" s="80" t="s">
        <v>0</v>
      </c>
      <c r="C109" s="6">
        <f t="shared" ref="C109:M109" si="53">+C5+C88</f>
        <v>53020812779</v>
      </c>
      <c r="D109" s="7">
        <f t="shared" si="53"/>
        <v>3148947490</v>
      </c>
      <c r="E109" s="7">
        <f t="shared" si="53"/>
        <v>3148947490</v>
      </c>
      <c r="F109" s="7">
        <f t="shared" si="53"/>
        <v>53020812779.000107</v>
      </c>
      <c r="G109" s="7">
        <f t="shared" si="53"/>
        <v>4521492000.0001097</v>
      </c>
      <c r="H109" s="7">
        <f t="shared" si="53"/>
        <v>40460913117.769997</v>
      </c>
      <c r="I109" s="7">
        <f t="shared" si="53"/>
        <v>8038407661.2300005</v>
      </c>
      <c r="J109" s="7">
        <f t="shared" si="53"/>
        <v>28190176417.32</v>
      </c>
      <c r="K109" s="7">
        <f t="shared" si="53"/>
        <v>17783189495.190002</v>
      </c>
      <c r="L109" s="7">
        <f t="shared" si="53"/>
        <v>17719689495.190002</v>
      </c>
      <c r="M109" s="7">
        <f t="shared" si="53"/>
        <v>17719689495.190002</v>
      </c>
      <c r="N109" s="8">
        <f>+IF(F109=0,0,J109/F109)</f>
        <v>0.53168133304220588</v>
      </c>
      <c r="O109" s="9">
        <f>+IF(F109=0,0,K109/F109)</f>
        <v>0.33540016765328368</v>
      </c>
      <c r="P109" s="34"/>
      <c r="Q109" s="34"/>
      <c r="R109" s="34"/>
    </row>
    <row r="110" spans="1:18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  <c r="P110" s="27"/>
      <c r="Q110" s="27"/>
      <c r="R110" s="27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F8A4-9705-4659-9023-62919BADA3AE}">
  <dimension ref="A1:R110"/>
  <sheetViews>
    <sheetView showGridLines="0" workbookViewId="0">
      <pane xSplit="1" ySplit="4" topLeftCell="C5" activePane="bottomRight" state="frozen"/>
      <selection activeCell="A72" sqref="A72:XFD72"/>
      <selection pane="topRight" activeCell="A72" sqref="A72:XFD72"/>
      <selection pane="bottomLeft" activeCell="A72" sqref="A72:XFD72"/>
      <selection pane="bottomRight" activeCell="J25" sqref="J25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8" width="11.42578125" style="20"/>
    <col min="19" max="16384" width="11.42578125" style="1"/>
  </cols>
  <sheetData>
    <row r="1" spans="1:18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8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8" ht="15" customHeight="1" x14ac:dyDescent="0.25">
      <c r="A3" s="87" t="s">
        <v>317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8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0"/>
      <c r="R4" s="20"/>
    </row>
    <row r="5" spans="1:18" s="2" customFormat="1" ht="15" customHeight="1" x14ac:dyDescent="0.25">
      <c r="A5" s="90" t="s">
        <v>19</v>
      </c>
      <c r="B5" s="90"/>
      <c r="C5" s="6">
        <f t="shared" ref="C5:M5" si="0">+C6+C39+C77+C82</f>
        <v>31737438000</v>
      </c>
      <c r="D5" s="6">
        <f t="shared" si="0"/>
        <v>3354202120</v>
      </c>
      <c r="E5" s="6">
        <f t="shared" si="0"/>
        <v>3354202120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25799943677.950001</v>
      </c>
      <c r="I5" s="6">
        <f t="shared" si="0"/>
        <v>1416002322.0499992</v>
      </c>
      <c r="J5" s="6">
        <f t="shared" si="0"/>
        <v>18599613297.549999</v>
      </c>
      <c r="K5" s="6">
        <f t="shared" si="0"/>
        <v>15768623576.77</v>
      </c>
      <c r="L5" s="6">
        <f t="shared" si="0"/>
        <v>15768623576.77</v>
      </c>
      <c r="M5" s="6">
        <f t="shared" si="0"/>
        <v>15767092626.77</v>
      </c>
      <c r="N5" s="8">
        <f>+IF(F5=0,0,J5/F5)</f>
        <v>0.58604646340860711</v>
      </c>
      <c r="O5" s="9">
        <f>+IF(F5=0,0,K5/F5)</f>
        <v>0.49684614040900049</v>
      </c>
      <c r="P5" s="20"/>
      <c r="Q5" s="20"/>
      <c r="R5" s="20"/>
    </row>
    <row r="6" spans="1:18" s="2" customFormat="1" x14ac:dyDescent="0.25">
      <c r="A6" s="90" t="s">
        <v>20</v>
      </c>
      <c r="B6" s="90"/>
      <c r="C6" s="6">
        <f>+C7</f>
        <v>16720070000</v>
      </c>
      <c r="D6" s="6">
        <f>+D7+D37+D38</f>
        <v>45000000</v>
      </c>
      <c r="E6" s="6">
        <f>+E7+E37+E38</f>
        <v>45000000</v>
      </c>
      <c r="F6" s="6">
        <f>+F7</f>
        <v>16720070000.000099</v>
      </c>
      <c r="G6" s="6">
        <f>+G7</f>
        <v>738422000.00010002</v>
      </c>
      <c r="H6" s="6">
        <f t="shared" ref="H6:M6" si="1">+H7+H37+H38</f>
        <v>15981648000</v>
      </c>
      <c r="I6" s="6">
        <f>I37+I38</f>
        <v>0</v>
      </c>
      <c r="J6" s="6">
        <f t="shared" si="1"/>
        <v>9520149249</v>
      </c>
      <c r="K6" s="6">
        <f t="shared" si="1"/>
        <v>9520149249</v>
      </c>
      <c r="L6" s="6">
        <f t="shared" si="1"/>
        <v>9520149249</v>
      </c>
      <c r="M6" s="6">
        <f t="shared" si="1"/>
        <v>9520149249</v>
      </c>
      <c r="N6" s="8">
        <f t="shared" ref="N6" si="2">+IF(F6=0,0,J6/F6)</f>
        <v>0.56938453301929615</v>
      </c>
      <c r="O6" s="9">
        <f t="shared" ref="O6" si="3">+IF(F6=0,0,K6/F6)</f>
        <v>0.56938453301929615</v>
      </c>
      <c r="P6" s="20"/>
      <c r="Q6" s="20"/>
      <c r="R6" s="20"/>
    </row>
    <row r="7" spans="1:18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45000000</v>
      </c>
      <c r="E7" s="17">
        <f>+E8+E21+E31</f>
        <v>45000000</v>
      </c>
      <c r="F7" s="17">
        <f>+F8+F21+F31+F37</f>
        <v>16720070000.000099</v>
      </c>
      <c r="G7" s="17">
        <f>+G8+G21+G31+G37</f>
        <v>738422000.00010002</v>
      </c>
      <c r="H7" s="17">
        <f>+H8+H21+H31</f>
        <v>15981648000</v>
      </c>
      <c r="I7" s="18">
        <f>+F7-G7-H7</f>
        <v>0</v>
      </c>
      <c r="J7" s="17">
        <f>+J8+J21+J31</f>
        <v>9520149249</v>
      </c>
      <c r="K7" s="17">
        <f>+K8+K21+K31</f>
        <v>9520149249</v>
      </c>
      <c r="L7" s="17">
        <f>+L8+L21+L31</f>
        <v>9520149249</v>
      </c>
      <c r="M7" s="17">
        <f>+M8+M21+M31</f>
        <v>9520149249</v>
      </c>
      <c r="N7" s="19">
        <f t="shared" ref="N7:N70" si="4">+IF(F7=0,0,J7/F7)</f>
        <v>0.56938453301929615</v>
      </c>
      <c r="O7" s="19">
        <f t="shared" ref="O7:O70" si="5">+IF(F7=0,0,K7/F7)</f>
        <v>0.56938453301929615</v>
      </c>
    </row>
    <row r="8" spans="1:18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6">+C8+D8-E8</f>
        <v>10320372000</v>
      </c>
      <c r="G8" s="17">
        <f>+G9</f>
        <v>0</v>
      </c>
      <c r="H8" s="17">
        <f>+H9</f>
        <v>10320372000</v>
      </c>
      <c r="I8" s="18">
        <f t="shared" ref="I8" si="7">+F8-G8-H8</f>
        <v>0</v>
      </c>
      <c r="J8" s="17">
        <f>+J9</f>
        <v>6540390673</v>
      </c>
      <c r="K8" s="17">
        <f>+K9</f>
        <v>6540390673</v>
      </c>
      <c r="L8" s="17">
        <f>+L9</f>
        <v>6540390673</v>
      </c>
      <c r="M8" s="17">
        <f>+M9</f>
        <v>6540390673</v>
      </c>
      <c r="N8" s="19">
        <f t="shared" si="4"/>
        <v>0.63373594217340223</v>
      </c>
      <c r="O8" s="19">
        <f t="shared" si="5"/>
        <v>0.63373594217340223</v>
      </c>
    </row>
    <row r="9" spans="1:18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45000000</v>
      </c>
      <c r="E9" s="17">
        <f t="shared" si="8"/>
        <v>45000000</v>
      </c>
      <c r="F9" s="17">
        <f t="shared" si="8"/>
        <v>10320372000</v>
      </c>
      <c r="G9" s="17">
        <f t="shared" si="8"/>
        <v>0</v>
      </c>
      <c r="H9" s="17">
        <f t="shared" si="8"/>
        <v>10320372000</v>
      </c>
      <c r="I9" s="17">
        <f t="shared" si="8"/>
        <v>0</v>
      </c>
      <c r="J9" s="17">
        <f t="shared" si="8"/>
        <v>6540390673</v>
      </c>
      <c r="K9" s="17">
        <f t="shared" si="8"/>
        <v>6540390673</v>
      </c>
      <c r="L9" s="17">
        <f t="shared" si="8"/>
        <v>6540390673</v>
      </c>
      <c r="M9" s="17">
        <f t="shared" si="8"/>
        <v>6540390673</v>
      </c>
      <c r="N9" s="19">
        <f t="shared" si="4"/>
        <v>0.63373594217340223</v>
      </c>
      <c r="O9" s="19">
        <f t="shared" si="5"/>
        <v>0.63373594217340223</v>
      </c>
    </row>
    <row r="10" spans="1:18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45000000</v>
      </c>
      <c r="F10" s="12">
        <v>7855372000</v>
      </c>
      <c r="G10" s="12">
        <v>0</v>
      </c>
      <c r="H10" s="12">
        <v>7855372000</v>
      </c>
      <c r="I10" s="12">
        <v>0</v>
      </c>
      <c r="J10" s="12">
        <v>5462751306</v>
      </c>
      <c r="K10" s="12">
        <v>5462751306</v>
      </c>
      <c r="L10" s="12">
        <v>5462751306</v>
      </c>
      <c r="M10" s="12">
        <v>5462751306</v>
      </c>
      <c r="N10" s="14">
        <f t="shared" si="4"/>
        <v>0.69541599124777287</v>
      </c>
      <c r="O10" s="14">
        <f t="shared" si="5"/>
        <v>0.69541599124777287</v>
      </c>
    </row>
    <row r="11" spans="1:18" hidden="1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4"/>
        <v>0</v>
      </c>
      <c r="O11" s="14">
        <f t="shared" si="5"/>
        <v>0</v>
      </c>
    </row>
    <row r="12" spans="1:18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327407480</v>
      </c>
      <c r="K12" s="12">
        <v>327407480</v>
      </c>
      <c r="L12" s="12">
        <v>327407480</v>
      </c>
      <c r="M12" s="12">
        <v>327407480</v>
      </c>
      <c r="N12" s="14">
        <f t="shared" si="4"/>
        <v>0.65481495999999995</v>
      </c>
      <c r="O12" s="14">
        <f t="shared" si="5"/>
        <v>0.65481495999999995</v>
      </c>
    </row>
    <row r="13" spans="1:18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9114916</v>
      </c>
      <c r="K13" s="12">
        <v>9114916</v>
      </c>
      <c r="L13" s="12">
        <v>9114916</v>
      </c>
      <c r="M13" s="12">
        <v>9114916</v>
      </c>
      <c r="N13" s="14">
        <f t="shared" si="4"/>
        <v>0.45574579999999998</v>
      </c>
      <c r="O13" s="14">
        <f t="shared" si="5"/>
        <v>0.45574579999999998</v>
      </c>
    </row>
    <row r="14" spans="1:18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</row>
    <row r="15" spans="1:18" x14ac:dyDescent="0.25">
      <c r="A15" s="10" t="s">
        <v>53</v>
      </c>
      <c r="B15" s="11" t="s">
        <v>13</v>
      </c>
      <c r="C15" s="12">
        <v>350000000</v>
      </c>
      <c r="D15" s="12">
        <v>45000000</v>
      </c>
      <c r="E15" s="12">
        <v>0</v>
      </c>
      <c r="F15" s="12">
        <v>395000000</v>
      </c>
      <c r="G15" s="12">
        <v>0</v>
      </c>
      <c r="H15" s="12">
        <v>395000000</v>
      </c>
      <c r="I15" s="12">
        <v>0</v>
      </c>
      <c r="J15" s="12">
        <v>378929341</v>
      </c>
      <c r="K15" s="12">
        <v>378929341</v>
      </c>
      <c r="L15" s="12">
        <v>378929341</v>
      </c>
      <c r="M15" s="12">
        <v>378929341</v>
      </c>
      <c r="N15" s="14">
        <f t="shared" si="4"/>
        <v>0.95931478734177211</v>
      </c>
      <c r="O15" s="14">
        <f t="shared" si="5"/>
        <v>0.95931478734177211</v>
      </c>
    </row>
    <row r="16" spans="1:18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186248617</v>
      </c>
      <c r="K16" s="12">
        <v>186248617</v>
      </c>
      <c r="L16" s="12">
        <v>186248617</v>
      </c>
      <c r="M16" s="12">
        <v>186248617</v>
      </c>
      <c r="N16" s="14">
        <f t="shared" si="4"/>
        <v>0.62082872333333339</v>
      </c>
      <c r="O16" s="14">
        <f t="shared" si="5"/>
        <v>0.62082872333333339</v>
      </c>
    </row>
    <row r="17" spans="1:15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22581978</v>
      </c>
      <c r="K17" s="12">
        <v>22581978</v>
      </c>
      <c r="L17" s="12">
        <v>22581978</v>
      </c>
      <c r="M17" s="12">
        <v>22581978</v>
      </c>
      <c r="N17" s="14">
        <f t="shared" si="4"/>
        <v>0.56454945000000001</v>
      </c>
      <c r="O17" s="14">
        <f t="shared" si="5"/>
        <v>0.56454945000000001</v>
      </c>
    </row>
    <row r="18" spans="1:15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9456814</v>
      </c>
      <c r="K18" s="12">
        <v>9456814</v>
      </c>
      <c r="L18" s="12">
        <v>9456814</v>
      </c>
      <c r="M18" s="12">
        <v>9456814</v>
      </c>
      <c r="N18" s="14">
        <f t="shared" si="4"/>
        <v>1.1821017499999999E-2</v>
      </c>
      <c r="O18" s="14">
        <f t="shared" si="5"/>
        <v>1.1821017499999999E-2</v>
      </c>
    </row>
    <row r="19" spans="1:15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138010116</v>
      </c>
      <c r="K19" s="12">
        <v>138010116</v>
      </c>
      <c r="L19" s="12">
        <v>138010116</v>
      </c>
      <c r="M19" s="12">
        <v>138010116</v>
      </c>
      <c r="N19" s="14">
        <f t="shared" si="4"/>
        <v>0.34502528999999998</v>
      </c>
      <c r="O19" s="14">
        <f t="shared" si="5"/>
        <v>0.34502528999999998</v>
      </c>
    </row>
    <row r="20" spans="1:15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5890105</v>
      </c>
      <c r="K20" s="12">
        <v>5890105</v>
      </c>
      <c r="L20" s="12">
        <v>5890105</v>
      </c>
      <c r="M20" s="12">
        <v>5890105</v>
      </c>
      <c r="N20" s="14">
        <f t="shared" si="4"/>
        <v>0.58901049999999999</v>
      </c>
      <c r="O20" s="14">
        <f t="shared" si="5"/>
        <v>0.58901049999999999</v>
      </c>
    </row>
    <row r="21" spans="1:15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9">SUM(D22:D30)</f>
        <v>0</v>
      </c>
      <c r="E21" s="17">
        <f t="shared" si="9"/>
        <v>0</v>
      </c>
      <c r="F21" s="18">
        <f t="shared" si="6"/>
        <v>3819679000</v>
      </c>
      <c r="G21" s="17">
        <f t="shared" ref="G21:H21" si="10">SUM(G22:G30)</f>
        <v>0</v>
      </c>
      <c r="H21" s="17">
        <f t="shared" si="10"/>
        <v>3819679000</v>
      </c>
      <c r="I21" s="18">
        <f>+F21-G21-H21</f>
        <v>0</v>
      </c>
      <c r="J21" s="17">
        <f t="shared" ref="J21" si="11">SUM(J22:J30)</f>
        <v>2509707641</v>
      </c>
      <c r="K21" s="17">
        <f t="shared" ref="K21:M21" si="12">SUM(K22:K30)</f>
        <v>2509707641</v>
      </c>
      <c r="L21" s="17">
        <f t="shared" si="12"/>
        <v>2509707641</v>
      </c>
      <c r="M21" s="17">
        <f t="shared" si="12"/>
        <v>2509707641</v>
      </c>
      <c r="N21" s="19">
        <f t="shared" si="4"/>
        <v>0.65704674162409982</v>
      </c>
      <c r="O21" s="19">
        <f t="shared" si="5"/>
        <v>0.65704674162409982</v>
      </c>
    </row>
    <row r="22" spans="1:15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763724219</v>
      </c>
      <c r="K22" s="12">
        <v>763724219</v>
      </c>
      <c r="L22" s="12">
        <v>763724219</v>
      </c>
      <c r="M22" s="12">
        <v>763724219</v>
      </c>
      <c r="N22" s="14">
        <f t="shared" si="4"/>
        <v>0.67586214070796458</v>
      </c>
      <c r="O22" s="14">
        <f t="shared" si="5"/>
        <v>0.67586214070796458</v>
      </c>
    </row>
    <row r="23" spans="1:15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540983819</v>
      </c>
      <c r="K23" s="12">
        <v>540983819</v>
      </c>
      <c r="L23" s="12">
        <v>540983819</v>
      </c>
      <c r="M23" s="12">
        <v>540983819</v>
      </c>
      <c r="N23" s="14">
        <f t="shared" si="4"/>
        <v>0.67622977375000004</v>
      </c>
      <c r="O23" s="14">
        <f t="shared" si="5"/>
        <v>0.67622977375000004</v>
      </c>
    </row>
    <row r="24" spans="1:15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581000803</v>
      </c>
      <c r="K24" s="12">
        <v>581000803</v>
      </c>
      <c r="L24" s="12">
        <v>581000803</v>
      </c>
      <c r="M24" s="12">
        <v>581000803</v>
      </c>
      <c r="N24" s="14">
        <f t="shared" si="4"/>
        <v>0.63174303534167897</v>
      </c>
      <c r="O24" s="14">
        <f t="shared" si="5"/>
        <v>0.63174303534167897</v>
      </c>
    </row>
    <row r="25" spans="1:15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262208700</v>
      </c>
      <c r="K25" s="12">
        <v>262208700</v>
      </c>
      <c r="L25" s="12">
        <v>262208700</v>
      </c>
      <c r="M25" s="12">
        <v>262208700</v>
      </c>
      <c r="N25" s="14">
        <f t="shared" si="4"/>
        <v>0.65552175000000001</v>
      </c>
      <c r="O25" s="14">
        <f t="shared" si="5"/>
        <v>0.65552175000000001</v>
      </c>
    </row>
    <row r="26" spans="1:15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33839800</v>
      </c>
      <c r="K26" s="12">
        <v>33839800</v>
      </c>
      <c r="L26" s="12">
        <v>33839800</v>
      </c>
      <c r="M26" s="12">
        <v>33839800</v>
      </c>
      <c r="N26" s="14">
        <f t="shared" si="4"/>
        <v>0.5639966666666667</v>
      </c>
      <c r="O26" s="14">
        <f t="shared" si="5"/>
        <v>0.5639966666666667</v>
      </c>
    </row>
    <row r="27" spans="1:15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196673200</v>
      </c>
      <c r="K27" s="12">
        <v>196673200</v>
      </c>
      <c r="L27" s="12">
        <v>196673200</v>
      </c>
      <c r="M27" s="12">
        <v>196673200</v>
      </c>
      <c r="N27" s="14">
        <f t="shared" si="4"/>
        <v>0.65557733333333335</v>
      </c>
      <c r="O27" s="14">
        <f t="shared" si="5"/>
        <v>0.65557733333333335</v>
      </c>
    </row>
    <row r="28" spans="1:15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32836600</v>
      </c>
      <c r="K28" s="12">
        <v>32836600</v>
      </c>
      <c r="L28" s="12">
        <v>32836600</v>
      </c>
      <c r="M28" s="12">
        <v>32836600</v>
      </c>
      <c r="N28" s="14">
        <f t="shared" si="4"/>
        <v>0.59702909090909095</v>
      </c>
      <c r="O28" s="14">
        <f t="shared" si="5"/>
        <v>0.59702909090909095</v>
      </c>
    </row>
    <row r="29" spans="1:15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32836600</v>
      </c>
      <c r="K29" s="12">
        <v>32836600</v>
      </c>
      <c r="L29" s="12">
        <v>32836600</v>
      </c>
      <c r="M29" s="12">
        <v>32836600</v>
      </c>
      <c r="N29" s="14">
        <f t="shared" si="4"/>
        <v>0.59702909090909095</v>
      </c>
      <c r="O29" s="14">
        <f t="shared" si="5"/>
        <v>0.59702909090909095</v>
      </c>
    </row>
    <row r="30" spans="1:15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65603900</v>
      </c>
      <c r="K30" s="12">
        <v>65603900</v>
      </c>
      <c r="L30" s="12">
        <v>65603900</v>
      </c>
      <c r="M30" s="12">
        <v>65603900</v>
      </c>
      <c r="N30" s="14">
        <f t="shared" si="4"/>
        <v>0.65603900000000004</v>
      </c>
      <c r="O30" s="14">
        <f t="shared" si="5"/>
        <v>0.65603900000000004</v>
      </c>
    </row>
    <row r="31" spans="1:15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3">SUM(D32:D36)</f>
        <v>0</v>
      </c>
      <c r="E31" s="17">
        <f t="shared" si="13"/>
        <v>0</v>
      </c>
      <c r="F31" s="18">
        <f t="shared" si="6"/>
        <v>1841597000</v>
      </c>
      <c r="G31" s="17">
        <f t="shared" ref="G31:H31" si="14">SUM(G32:G36)</f>
        <v>0</v>
      </c>
      <c r="H31" s="17">
        <f t="shared" si="14"/>
        <v>1841597000</v>
      </c>
      <c r="I31" s="18">
        <f>+F31-G31-H31</f>
        <v>0</v>
      </c>
      <c r="J31" s="17">
        <f t="shared" ref="J31" si="15">SUM(J32:J36)</f>
        <v>470050935</v>
      </c>
      <c r="K31" s="17">
        <f t="shared" ref="K31:M31" si="16">SUM(K32:K36)</f>
        <v>470050935</v>
      </c>
      <c r="L31" s="17">
        <f t="shared" si="16"/>
        <v>470050935</v>
      </c>
      <c r="M31" s="17">
        <f t="shared" si="16"/>
        <v>470050935</v>
      </c>
      <c r="N31" s="19">
        <f t="shared" si="4"/>
        <v>0.25524093219091909</v>
      </c>
      <c r="O31" s="19">
        <f t="shared" si="5"/>
        <v>0.25524093219091909</v>
      </c>
    </row>
    <row r="32" spans="1:15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176257376</v>
      </c>
      <c r="K32" s="12">
        <v>176257376</v>
      </c>
      <c r="L32" s="12">
        <v>176257376</v>
      </c>
      <c r="M32" s="12">
        <v>176257376</v>
      </c>
      <c r="N32" s="14">
        <f t="shared" si="4"/>
        <v>0.1871898232471004</v>
      </c>
      <c r="O32" s="14">
        <f t="shared" si="5"/>
        <v>0.1871898232471004</v>
      </c>
    </row>
    <row r="33" spans="1:18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31160821</v>
      </c>
      <c r="K33" s="12">
        <v>31160821</v>
      </c>
      <c r="L33" s="12">
        <v>31160821</v>
      </c>
      <c r="M33" s="12">
        <v>31160821</v>
      </c>
      <c r="N33" s="14">
        <f t="shared" si="4"/>
        <v>7.7902052499999999E-2</v>
      </c>
      <c r="O33" s="14">
        <f t="shared" si="5"/>
        <v>7.7902052499999999E-2</v>
      </c>
    </row>
    <row r="34" spans="1:18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16244976</v>
      </c>
      <c r="K34" s="12">
        <v>16244976</v>
      </c>
      <c r="L34" s="12">
        <v>16244976</v>
      </c>
      <c r="M34" s="12">
        <v>16244976</v>
      </c>
      <c r="N34" s="14">
        <f t="shared" si="4"/>
        <v>0.16244976</v>
      </c>
      <c r="O34" s="14">
        <f t="shared" si="5"/>
        <v>0.16244976</v>
      </c>
    </row>
    <row r="35" spans="1:18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179982054</v>
      </c>
      <c r="K35" s="12">
        <v>179982054</v>
      </c>
      <c r="L35" s="12">
        <v>179982054</v>
      </c>
      <c r="M35" s="12">
        <v>179982054</v>
      </c>
      <c r="N35" s="14">
        <f t="shared" si="4"/>
        <v>0.71992821600000001</v>
      </c>
      <c r="O35" s="14">
        <f t="shared" si="5"/>
        <v>0.71992821600000001</v>
      </c>
    </row>
    <row r="36" spans="1:18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66405708</v>
      </c>
      <c r="K36" s="12">
        <v>66405708</v>
      </c>
      <c r="L36" s="12">
        <v>66405708</v>
      </c>
      <c r="M36" s="12">
        <v>66405708</v>
      </c>
      <c r="N36" s="14">
        <f t="shared" si="4"/>
        <v>0.44270472</v>
      </c>
      <c r="O36" s="14">
        <f t="shared" si="5"/>
        <v>0.44270472</v>
      </c>
    </row>
    <row r="37" spans="1:18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f>+F37</f>
        <v>738422000.00010002</v>
      </c>
      <c r="H37" s="12">
        <v>0</v>
      </c>
      <c r="I37" s="13">
        <f>+F37-G37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4"/>
        <v>0</v>
      </c>
      <c r="O37" s="14">
        <f t="shared" si="5"/>
        <v>0</v>
      </c>
    </row>
    <row r="38" spans="1:18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4"/>
        <v>0</v>
      </c>
      <c r="O38" s="14">
        <f t="shared" si="5"/>
        <v>0</v>
      </c>
    </row>
    <row r="39" spans="1:18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7">+D40+D44</f>
        <v>3309202120</v>
      </c>
      <c r="E39" s="7">
        <f t="shared" si="17"/>
        <v>3309202120</v>
      </c>
      <c r="F39" s="7">
        <f t="shared" si="17"/>
        <v>10288298000</v>
      </c>
      <c r="G39" s="7">
        <f t="shared" si="17"/>
        <v>0</v>
      </c>
      <c r="H39" s="7">
        <f t="shared" si="17"/>
        <v>9697956677.9500008</v>
      </c>
      <c r="I39" s="7">
        <f t="shared" si="17"/>
        <v>590341322.04999924</v>
      </c>
      <c r="J39" s="7">
        <f t="shared" si="17"/>
        <v>9025171898.5499992</v>
      </c>
      <c r="K39" s="7">
        <f t="shared" si="17"/>
        <v>6194182177.7700005</v>
      </c>
      <c r="L39" s="7">
        <f t="shared" si="17"/>
        <v>6194182177.7700005</v>
      </c>
      <c r="M39" s="7">
        <f t="shared" si="17"/>
        <v>6192651227.7700005</v>
      </c>
      <c r="N39" s="8">
        <f t="shared" si="4"/>
        <v>0.8772269133874232</v>
      </c>
      <c r="O39" s="9">
        <f t="shared" si="5"/>
        <v>0.60206092181330673</v>
      </c>
      <c r="P39" s="20"/>
      <c r="Q39" s="20"/>
      <c r="R39" s="20"/>
    </row>
    <row r="40" spans="1:18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0</v>
      </c>
      <c r="E40" s="17">
        <f t="shared" si="18"/>
        <v>0</v>
      </c>
      <c r="F40" s="18">
        <f t="shared" ref="F40:F87" si="19">+C40+D40-E40</f>
        <v>136931000</v>
      </c>
      <c r="G40" s="17">
        <f t="shared" ref="G40:H40" si="20">+G41</f>
        <v>0</v>
      </c>
      <c r="H40" s="17">
        <f t="shared" si="20"/>
        <v>53027590</v>
      </c>
      <c r="I40" s="18">
        <f t="shared" ref="I40:I54" si="21">+F40-G40-H40</f>
        <v>83903410</v>
      </c>
      <c r="J40" s="17">
        <f t="shared" ref="J40:M40" si="22">+J41</f>
        <v>53027590</v>
      </c>
      <c r="K40" s="17">
        <f t="shared" si="22"/>
        <v>1749300</v>
      </c>
      <c r="L40" s="17">
        <f t="shared" si="22"/>
        <v>1749300</v>
      </c>
      <c r="M40" s="17">
        <f t="shared" si="22"/>
        <v>1749300</v>
      </c>
      <c r="N40" s="19">
        <f t="shared" si="4"/>
        <v>0.38725774295082926</v>
      </c>
      <c r="O40" s="19">
        <f t="shared" si="5"/>
        <v>1.2775047286589597E-2</v>
      </c>
    </row>
    <row r="41" spans="1:18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0</v>
      </c>
      <c r="E41" s="17">
        <f t="shared" si="23"/>
        <v>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53027590</v>
      </c>
      <c r="I41" s="18">
        <f t="shared" si="21"/>
        <v>83903410</v>
      </c>
      <c r="J41" s="17">
        <f t="shared" ref="J41:M41" si="25">SUM(J42:J43)</f>
        <v>53027590</v>
      </c>
      <c r="K41" s="17">
        <f t="shared" si="25"/>
        <v>1749300</v>
      </c>
      <c r="L41" s="17">
        <f t="shared" si="25"/>
        <v>1749300</v>
      </c>
      <c r="M41" s="17">
        <f t="shared" si="25"/>
        <v>1749300</v>
      </c>
      <c r="N41" s="19">
        <f t="shared" si="4"/>
        <v>0.38725774295082926</v>
      </c>
      <c r="O41" s="19">
        <f t="shared" si="5"/>
        <v>1.2775047286589597E-2</v>
      </c>
    </row>
    <row r="42" spans="1:18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51278290</v>
      </c>
      <c r="I42" s="12">
        <v>28721710</v>
      </c>
      <c r="J42" s="12">
        <v>51278290</v>
      </c>
      <c r="K42" s="12">
        <v>0</v>
      </c>
      <c r="L42" s="12">
        <v>0</v>
      </c>
      <c r="M42" s="12">
        <v>0</v>
      </c>
      <c r="N42" s="14">
        <f t="shared" si="4"/>
        <v>0.64097862500000002</v>
      </c>
      <c r="O42" s="14">
        <f t="shared" si="5"/>
        <v>0</v>
      </c>
    </row>
    <row r="43" spans="1:18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1749300</v>
      </c>
      <c r="L43" s="12">
        <v>1749300</v>
      </c>
      <c r="M43" s="12">
        <v>1749300</v>
      </c>
      <c r="N43" s="14">
        <f t="shared" si="4"/>
        <v>3.0726669125783843E-2</v>
      </c>
      <c r="O43" s="14">
        <f t="shared" si="5"/>
        <v>3.0726669125783843E-2</v>
      </c>
    </row>
    <row r="44" spans="1:18" x14ac:dyDescent="0.25">
      <c r="A44" s="15" t="s">
        <v>94</v>
      </c>
      <c r="B44" s="16" t="s">
        <v>95</v>
      </c>
      <c r="C44" s="17">
        <f>+C45+C54</f>
        <v>10151367000</v>
      </c>
      <c r="D44" s="17">
        <f t="shared" ref="D44:E44" si="26">+D45+D54</f>
        <v>3309202120</v>
      </c>
      <c r="E44" s="17">
        <f t="shared" si="26"/>
        <v>3309202120</v>
      </c>
      <c r="F44" s="18">
        <f t="shared" si="19"/>
        <v>10151367000</v>
      </c>
      <c r="G44" s="17">
        <f t="shared" ref="G44:H44" si="27">+G45+G54</f>
        <v>0</v>
      </c>
      <c r="H44" s="17">
        <f t="shared" si="27"/>
        <v>9644929087.9500008</v>
      </c>
      <c r="I44" s="18">
        <f t="shared" si="21"/>
        <v>506437912.04999924</v>
      </c>
      <c r="J44" s="17">
        <f t="shared" ref="J44:M44" si="28">+J45+J54</f>
        <v>8972144308.5499992</v>
      </c>
      <c r="K44" s="17">
        <f t="shared" si="28"/>
        <v>6192432877.7700005</v>
      </c>
      <c r="L44" s="17">
        <f t="shared" si="28"/>
        <v>6192432877.7700005</v>
      </c>
      <c r="M44" s="17">
        <f t="shared" si="28"/>
        <v>6190901927.7700005</v>
      </c>
      <c r="N44" s="19">
        <f t="shared" si="4"/>
        <v>0.88383606942296533</v>
      </c>
      <c r="O44" s="19">
        <f t="shared" si="5"/>
        <v>0.61000975314654671</v>
      </c>
    </row>
    <row r="45" spans="1:18" x14ac:dyDescent="0.25">
      <c r="A45" s="15" t="s">
        <v>96</v>
      </c>
      <c r="B45" s="16" t="s">
        <v>97</v>
      </c>
      <c r="C45" s="17">
        <f>SUM(C46:C53)</f>
        <v>234367000</v>
      </c>
      <c r="D45" s="17">
        <f t="shared" ref="D45:H45" si="29">SUM(D46:D53)</f>
        <v>1371414400</v>
      </c>
      <c r="E45" s="17">
        <f t="shared" si="29"/>
        <v>638300000</v>
      </c>
      <c r="F45" s="18">
        <f>+C45+D45-E45</f>
        <v>967481400</v>
      </c>
      <c r="G45" s="17">
        <f t="shared" si="29"/>
        <v>0</v>
      </c>
      <c r="H45" s="17">
        <f t="shared" si="29"/>
        <v>915204138.43000007</v>
      </c>
      <c r="I45" s="18">
        <f t="shared" si="21"/>
        <v>52277261.569999933</v>
      </c>
      <c r="J45" s="17">
        <f t="shared" ref="J45" si="30">SUM(J46:J53)</f>
        <v>906456566.46000004</v>
      </c>
      <c r="K45" s="17">
        <f t="shared" ref="K45:M45" si="31">SUM(K46:K53)</f>
        <v>548691854.70000005</v>
      </c>
      <c r="L45" s="17">
        <f t="shared" si="31"/>
        <v>548691854.70000005</v>
      </c>
      <c r="M45" s="17">
        <f t="shared" si="31"/>
        <v>548691854.70000005</v>
      </c>
      <c r="N45" s="19">
        <f t="shared" si="4"/>
        <v>0.93692402402774877</v>
      </c>
      <c r="O45" s="19">
        <f t="shared" si="5"/>
        <v>0.56713426707738257</v>
      </c>
    </row>
    <row r="46" spans="1:18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4"/>
        <v>0.3</v>
      </c>
      <c r="O46" s="14">
        <f t="shared" si="5"/>
        <v>0.3</v>
      </c>
    </row>
    <row r="47" spans="1:18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15127006.48</v>
      </c>
      <c r="I47" s="12">
        <v>4872993.5199999996</v>
      </c>
      <c r="J47" s="12">
        <v>6379434.5099999998</v>
      </c>
      <c r="K47" s="12">
        <v>0</v>
      </c>
      <c r="L47" s="12">
        <v>0</v>
      </c>
      <c r="M47" s="12">
        <v>0</v>
      </c>
      <c r="N47" s="14">
        <f t="shared" si="4"/>
        <v>0.31897172549999997</v>
      </c>
      <c r="O47" s="14">
        <f t="shared" si="5"/>
        <v>0</v>
      </c>
    </row>
    <row r="48" spans="1:18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2599285</v>
      </c>
      <c r="L48" s="12">
        <v>2599285</v>
      </c>
      <c r="M48" s="12">
        <v>2599285</v>
      </c>
      <c r="N48" s="14">
        <f t="shared" si="4"/>
        <v>0.51985700000000001</v>
      </c>
      <c r="O48" s="14">
        <f t="shared" si="5"/>
        <v>0.51985700000000001</v>
      </c>
    </row>
    <row r="49" spans="1:15" s="20" customFormat="1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8466060.75</v>
      </c>
      <c r="L49" s="12">
        <v>8466060.75</v>
      </c>
      <c r="M49" s="12">
        <v>8466060.75</v>
      </c>
      <c r="N49" s="14">
        <f t="shared" si="4"/>
        <v>0.96430199999999999</v>
      </c>
      <c r="O49" s="14">
        <f t="shared" si="5"/>
        <v>0.28220202500000002</v>
      </c>
    </row>
    <row r="50" spans="1:15" s="20" customFormat="1" ht="22.5" x14ac:dyDescent="0.25">
      <c r="A50" s="10" t="s">
        <v>311</v>
      </c>
      <c r="B50" s="11" t="s">
        <v>312</v>
      </c>
      <c r="C50" s="12">
        <v>0</v>
      </c>
      <c r="D50" s="12">
        <v>26414400</v>
      </c>
      <c r="E50" s="12">
        <v>0</v>
      </c>
      <c r="F50" s="12">
        <v>26414400</v>
      </c>
      <c r="G50" s="12">
        <v>0</v>
      </c>
      <c r="H50" s="12">
        <v>25913800</v>
      </c>
      <c r="I50" s="12">
        <v>500600</v>
      </c>
      <c r="J50" s="12">
        <v>25913800</v>
      </c>
      <c r="K50" s="12">
        <v>16174500</v>
      </c>
      <c r="L50" s="12">
        <v>16174500</v>
      </c>
      <c r="M50" s="12">
        <v>16174500</v>
      </c>
      <c r="N50" s="14">
        <f t="shared" si="4"/>
        <v>0.98104821612453819</v>
      </c>
      <c r="O50" s="14">
        <f t="shared" si="5"/>
        <v>0.61233645284390337</v>
      </c>
    </row>
    <row r="51" spans="1:15" s="20" customFormat="1" ht="11.25" x14ac:dyDescent="0.25">
      <c r="A51" s="10" t="s">
        <v>232</v>
      </c>
      <c r="B51" s="11" t="s">
        <v>233</v>
      </c>
      <c r="C51" s="12">
        <v>5000000</v>
      </c>
      <c r="D51" s="12">
        <v>0</v>
      </c>
      <c r="E51" s="12">
        <v>1000000</v>
      </c>
      <c r="F51" s="12">
        <v>4000000</v>
      </c>
      <c r="G51" s="12">
        <v>0</v>
      </c>
      <c r="H51" s="12">
        <v>700000</v>
      </c>
      <c r="I51" s="12">
        <v>3300000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4"/>
        <v>0.17499999999999999</v>
      </c>
      <c r="O51" s="14">
        <f t="shared" si="5"/>
        <v>0.17499999999999999</v>
      </c>
    </row>
    <row r="52" spans="1:15" s="20" customFormat="1" ht="22.5" x14ac:dyDescent="0.25">
      <c r="A52" s="10" t="s">
        <v>234</v>
      </c>
      <c r="B52" s="11" t="s">
        <v>221</v>
      </c>
      <c r="C52" s="12">
        <v>55000000</v>
      </c>
      <c r="D52" s="12">
        <v>0</v>
      </c>
      <c r="E52" s="12">
        <v>0</v>
      </c>
      <c r="F52" s="12">
        <v>55000000</v>
      </c>
      <c r="G52" s="12">
        <v>0</v>
      </c>
      <c r="H52" s="12">
        <v>15594627.51</v>
      </c>
      <c r="I52" s="12">
        <v>39405372.490000002</v>
      </c>
      <c r="J52" s="12">
        <v>15594627.51</v>
      </c>
      <c r="K52" s="12">
        <v>15594627.51</v>
      </c>
      <c r="L52" s="12">
        <v>15594627.51</v>
      </c>
      <c r="M52" s="12">
        <v>15594627.51</v>
      </c>
      <c r="N52" s="14">
        <f t="shared" si="4"/>
        <v>0.28353868199999999</v>
      </c>
      <c r="O52" s="14">
        <f t="shared" si="5"/>
        <v>0.28353868199999999</v>
      </c>
    </row>
    <row r="53" spans="1:15" s="20" customFormat="1" ht="22.5" x14ac:dyDescent="0.25">
      <c r="A53" s="10" t="s">
        <v>235</v>
      </c>
      <c r="B53" s="11" t="s">
        <v>236</v>
      </c>
      <c r="C53" s="12">
        <v>118367000</v>
      </c>
      <c r="D53" s="12">
        <v>1345000000</v>
      </c>
      <c r="E53" s="12">
        <v>637300000</v>
      </c>
      <c r="F53" s="12">
        <v>826067000</v>
      </c>
      <c r="G53" s="12">
        <v>0</v>
      </c>
      <c r="H53" s="12">
        <v>826040359.44000006</v>
      </c>
      <c r="I53" s="12">
        <v>26640.560000000001</v>
      </c>
      <c r="J53" s="12">
        <v>826040359.44000006</v>
      </c>
      <c r="K53" s="12">
        <v>504857381.44</v>
      </c>
      <c r="L53" s="12">
        <v>504857381.44</v>
      </c>
      <c r="M53" s="12">
        <v>504857381.44</v>
      </c>
      <c r="N53" s="14">
        <f t="shared" si="4"/>
        <v>0.99996775012196359</v>
      </c>
      <c r="O53" s="14">
        <f t="shared" si="5"/>
        <v>0.61115791024214738</v>
      </c>
    </row>
    <row r="54" spans="1:15" s="20" customFormat="1" ht="11.25" x14ac:dyDescent="0.25">
      <c r="A54" s="15" t="s">
        <v>98</v>
      </c>
      <c r="B54" s="16" t="s">
        <v>99</v>
      </c>
      <c r="C54" s="17">
        <f>SUM(C55:C76)</f>
        <v>9917000000</v>
      </c>
      <c r="D54" s="17">
        <f>SUM(D55:D76)</f>
        <v>1937787720</v>
      </c>
      <c r="E54" s="17">
        <f>SUM(E55:E76)</f>
        <v>2670902120</v>
      </c>
      <c r="F54" s="18">
        <f t="shared" si="19"/>
        <v>9183885600</v>
      </c>
      <c r="G54" s="17">
        <f>SUM(G55:G76)</f>
        <v>0</v>
      </c>
      <c r="H54" s="17">
        <f>SUM(H55:H76)</f>
        <v>8729724949.5200005</v>
      </c>
      <c r="I54" s="18">
        <f t="shared" si="21"/>
        <v>454160650.47999954</v>
      </c>
      <c r="J54" s="17">
        <f>SUM(J55:J76)</f>
        <v>8065687742.0900002</v>
      </c>
      <c r="K54" s="17">
        <f>SUM(K55:K76)</f>
        <v>5643741023.0700006</v>
      </c>
      <c r="L54" s="17">
        <f>SUM(L55:L76)</f>
        <v>5643741023.0700006</v>
      </c>
      <c r="M54" s="17">
        <f>SUM(M55:M76)</f>
        <v>5642210073.0700006</v>
      </c>
      <c r="N54" s="19">
        <f t="shared" si="4"/>
        <v>0.87824349010728098</v>
      </c>
      <c r="O54" s="19">
        <f t="shared" si="5"/>
        <v>0.61452649443608054</v>
      </c>
    </row>
    <row r="55" spans="1:15" s="20" customFormat="1" ht="22.5" x14ac:dyDescent="0.25">
      <c r="A55" s="10" t="s">
        <v>237</v>
      </c>
      <c r="B55" s="11" t="s">
        <v>238</v>
      </c>
      <c r="C55" s="12">
        <v>40000000</v>
      </c>
      <c r="D55" s="12">
        <v>0</v>
      </c>
      <c r="E55" s="12">
        <v>30000000</v>
      </c>
      <c r="F55" s="12">
        <v>10000000</v>
      </c>
      <c r="G55" s="12">
        <v>0</v>
      </c>
      <c r="H55" s="12">
        <v>9700000</v>
      </c>
      <c r="I55" s="12">
        <v>300000</v>
      </c>
      <c r="J55" s="12">
        <v>2139194</v>
      </c>
      <c r="K55" s="12">
        <v>2139194</v>
      </c>
      <c r="L55" s="12">
        <v>2139194</v>
      </c>
      <c r="M55" s="12">
        <v>2139194</v>
      </c>
      <c r="N55" s="14">
        <f t="shared" si="4"/>
        <v>0.21391940000000001</v>
      </c>
      <c r="O55" s="14">
        <f t="shared" si="5"/>
        <v>0.21391940000000001</v>
      </c>
    </row>
    <row r="56" spans="1:15" s="20" customFormat="1" ht="15" customHeight="1" x14ac:dyDescent="0.25">
      <c r="A56" s="10" t="s">
        <v>239</v>
      </c>
      <c r="B56" s="11" t="s">
        <v>240</v>
      </c>
      <c r="C56" s="12">
        <v>1571000000</v>
      </c>
      <c r="D56" s="12">
        <v>30000000</v>
      </c>
      <c r="E56" s="12">
        <v>817100000</v>
      </c>
      <c r="F56" s="12">
        <v>783900000</v>
      </c>
      <c r="G56" s="12">
        <v>0</v>
      </c>
      <c r="H56" s="12">
        <v>783302197</v>
      </c>
      <c r="I56" s="12">
        <v>597803</v>
      </c>
      <c r="J56" s="12">
        <v>783302197</v>
      </c>
      <c r="K56" s="12">
        <v>266783344</v>
      </c>
      <c r="L56" s="12">
        <v>266783344</v>
      </c>
      <c r="M56" s="12">
        <v>266783344</v>
      </c>
      <c r="N56" s="14">
        <f t="shared" si="4"/>
        <v>0.99923739890292129</v>
      </c>
      <c r="O56" s="14">
        <f t="shared" si="5"/>
        <v>0.34032828677127186</v>
      </c>
    </row>
    <row r="57" spans="1:15" s="20" customFormat="1" ht="13.5" customHeight="1" x14ac:dyDescent="0.25">
      <c r="A57" s="10" t="s">
        <v>304</v>
      </c>
      <c r="B57" s="11" t="s">
        <v>305</v>
      </c>
      <c r="C57" s="12">
        <v>1000000</v>
      </c>
      <c r="D57" s="12">
        <v>10000000</v>
      </c>
      <c r="E57" s="12">
        <v>0</v>
      </c>
      <c r="F57" s="12">
        <v>11000000</v>
      </c>
      <c r="G57" s="12">
        <v>0</v>
      </c>
      <c r="H57" s="12">
        <v>10553939</v>
      </c>
      <c r="I57" s="12">
        <v>446061</v>
      </c>
      <c r="J57" s="12">
        <v>200000</v>
      </c>
      <c r="K57" s="12">
        <v>200000</v>
      </c>
      <c r="L57" s="12">
        <v>200000</v>
      </c>
      <c r="M57" s="12">
        <v>200000</v>
      </c>
      <c r="N57" s="14">
        <f t="shared" si="4"/>
        <v>1.8181818181818181E-2</v>
      </c>
      <c r="O57" s="14">
        <f t="shared" si="5"/>
        <v>1.8181818181818181E-2</v>
      </c>
    </row>
    <row r="58" spans="1:15" s="20" customFormat="1" ht="11.25" x14ac:dyDescent="0.25">
      <c r="A58" s="10" t="s">
        <v>241</v>
      </c>
      <c r="B58" s="11" t="s">
        <v>242</v>
      </c>
      <c r="C58" s="12">
        <v>27000000</v>
      </c>
      <c r="D58" s="12">
        <v>0</v>
      </c>
      <c r="E58" s="12">
        <v>0</v>
      </c>
      <c r="F58" s="12">
        <v>27000000</v>
      </c>
      <c r="G58" s="12">
        <v>0</v>
      </c>
      <c r="H58" s="12">
        <v>26325448</v>
      </c>
      <c r="I58" s="12">
        <v>674552</v>
      </c>
      <c r="J58" s="12">
        <v>26325448</v>
      </c>
      <c r="K58" s="12">
        <v>2458200</v>
      </c>
      <c r="L58" s="12">
        <v>2458200</v>
      </c>
      <c r="M58" s="12">
        <v>2458200</v>
      </c>
      <c r="N58" s="14">
        <f t="shared" si="4"/>
        <v>0.97501659259259255</v>
      </c>
      <c r="O58" s="14">
        <f t="shared" si="5"/>
        <v>9.1044444444444442E-2</v>
      </c>
    </row>
    <row r="59" spans="1:15" s="20" customFormat="1" ht="22.5" x14ac:dyDescent="0.25">
      <c r="A59" s="10" t="s">
        <v>243</v>
      </c>
      <c r="B59" s="11" t="s">
        <v>244</v>
      </c>
      <c r="C59" s="12">
        <v>100000000</v>
      </c>
      <c r="D59" s="12">
        <v>0</v>
      </c>
      <c r="E59" s="12">
        <v>0</v>
      </c>
      <c r="F59" s="12">
        <v>100000000</v>
      </c>
      <c r="G59" s="12">
        <v>0</v>
      </c>
      <c r="H59" s="12">
        <v>100000000</v>
      </c>
      <c r="I59" s="12">
        <v>0</v>
      </c>
      <c r="J59" s="12">
        <v>42726455</v>
      </c>
      <c r="K59" s="12">
        <v>42726455</v>
      </c>
      <c r="L59" s="12">
        <v>42726455</v>
      </c>
      <c r="M59" s="12">
        <v>42726455</v>
      </c>
      <c r="N59" s="14">
        <f t="shared" si="4"/>
        <v>0.42726455000000002</v>
      </c>
      <c r="O59" s="14">
        <f t="shared" si="5"/>
        <v>0.42726455000000002</v>
      </c>
    </row>
    <row r="60" spans="1:15" s="20" customFormat="1" ht="14.25" customHeight="1" x14ac:dyDescent="0.25">
      <c r="A60" s="10" t="s">
        <v>245</v>
      </c>
      <c r="B60" s="11" t="s">
        <v>246</v>
      </c>
      <c r="C60" s="12">
        <v>13000000</v>
      </c>
      <c r="D60" s="12">
        <v>5000000</v>
      </c>
      <c r="E60" s="12">
        <v>0</v>
      </c>
      <c r="F60" s="12">
        <v>18000000</v>
      </c>
      <c r="G60" s="12">
        <v>0</v>
      </c>
      <c r="H60" s="12">
        <v>14421872</v>
      </c>
      <c r="I60" s="12">
        <v>3578128</v>
      </c>
      <c r="J60" s="12">
        <v>14421872</v>
      </c>
      <c r="K60" s="12">
        <v>14259148.99</v>
      </c>
      <c r="L60" s="12">
        <v>14259148.99</v>
      </c>
      <c r="M60" s="12">
        <v>14259148.99</v>
      </c>
      <c r="N60" s="14">
        <f t="shared" si="4"/>
        <v>0.8012151111111111</v>
      </c>
      <c r="O60" s="14">
        <f t="shared" si="5"/>
        <v>0.79217494388888887</v>
      </c>
    </row>
    <row r="61" spans="1:15" s="20" customFormat="1" ht="12.75" customHeight="1" x14ac:dyDescent="0.25">
      <c r="A61" s="10" t="s">
        <v>247</v>
      </c>
      <c r="B61" s="11" t="s">
        <v>248</v>
      </c>
      <c r="C61" s="12">
        <v>4641000000</v>
      </c>
      <c r="D61" s="12">
        <v>0</v>
      </c>
      <c r="E61" s="12">
        <v>833787720</v>
      </c>
      <c r="F61" s="12">
        <v>3807212280</v>
      </c>
      <c r="G61" s="12">
        <v>0</v>
      </c>
      <c r="H61" s="12">
        <v>3807184650</v>
      </c>
      <c r="I61" s="12">
        <v>27630</v>
      </c>
      <c r="J61" s="12">
        <v>3807184650</v>
      </c>
      <c r="K61" s="12">
        <v>3718048137</v>
      </c>
      <c r="L61" s="12">
        <v>3718048137</v>
      </c>
      <c r="M61" s="12">
        <v>3718048137</v>
      </c>
      <c r="N61" s="14">
        <f t="shared" si="4"/>
        <v>0.99999274272145389</v>
      </c>
      <c r="O61" s="14">
        <f t="shared" si="5"/>
        <v>0.97658020187936567</v>
      </c>
    </row>
    <row r="62" spans="1:15" s="20" customFormat="1" ht="13.5" customHeight="1" x14ac:dyDescent="0.25">
      <c r="A62" s="10" t="s">
        <v>249</v>
      </c>
      <c r="B62" s="11" t="s">
        <v>250</v>
      </c>
      <c r="C62" s="12">
        <v>800000000</v>
      </c>
      <c r="D62" s="12">
        <v>209553720</v>
      </c>
      <c r="E62" s="12">
        <v>30000000</v>
      </c>
      <c r="F62" s="12">
        <v>979553720</v>
      </c>
      <c r="G62" s="12">
        <v>0</v>
      </c>
      <c r="H62" s="12">
        <v>861793633</v>
      </c>
      <c r="I62" s="12">
        <v>117760087</v>
      </c>
      <c r="J62" s="12">
        <v>841879833</v>
      </c>
      <c r="K62" s="12">
        <v>452410800</v>
      </c>
      <c r="L62" s="12">
        <v>452410800</v>
      </c>
      <c r="M62" s="12">
        <v>452410800</v>
      </c>
      <c r="N62" s="14">
        <f t="shared" si="4"/>
        <v>0.8594524381980807</v>
      </c>
      <c r="O62" s="14">
        <f t="shared" si="5"/>
        <v>0.46185399612386752</v>
      </c>
    </row>
    <row r="63" spans="1:15" s="20" customFormat="1" ht="22.5" x14ac:dyDescent="0.25">
      <c r="A63" s="10" t="s">
        <v>251</v>
      </c>
      <c r="B63" s="11" t="s">
        <v>252</v>
      </c>
      <c r="C63" s="12">
        <v>337000000</v>
      </c>
      <c r="D63" s="12">
        <v>322234000</v>
      </c>
      <c r="E63" s="12">
        <v>8000000</v>
      </c>
      <c r="F63" s="12">
        <v>651234000</v>
      </c>
      <c r="G63" s="12">
        <v>0</v>
      </c>
      <c r="H63" s="12">
        <v>568390793</v>
      </c>
      <c r="I63" s="12">
        <v>82843207</v>
      </c>
      <c r="J63" s="12">
        <v>546390789</v>
      </c>
      <c r="K63" s="12">
        <v>263036716.25</v>
      </c>
      <c r="L63" s="12">
        <v>263036716.25</v>
      </c>
      <c r="M63" s="12">
        <v>263036716.25</v>
      </c>
      <c r="N63" s="14">
        <f t="shared" si="4"/>
        <v>0.83900838868977967</v>
      </c>
      <c r="O63" s="14">
        <f t="shared" si="5"/>
        <v>0.4039050729077413</v>
      </c>
    </row>
    <row r="64" spans="1:15" s="20" customFormat="1" ht="22.5" x14ac:dyDescent="0.25">
      <c r="A64" s="10" t="s">
        <v>253</v>
      </c>
      <c r="B64" s="11" t="s">
        <v>254</v>
      </c>
      <c r="C64" s="12">
        <v>119000000</v>
      </c>
      <c r="D64" s="12">
        <v>50000000</v>
      </c>
      <c r="E64" s="12">
        <v>52700000</v>
      </c>
      <c r="F64" s="12">
        <v>116300000</v>
      </c>
      <c r="G64" s="12">
        <v>0</v>
      </c>
      <c r="H64" s="12">
        <v>110271457.2</v>
      </c>
      <c r="I64" s="12">
        <v>6028542.7999999998</v>
      </c>
      <c r="J64" s="12">
        <v>78235768.769999996</v>
      </c>
      <c r="K64" s="12">
        <v>63420268.770000003</v>
      </c>
      <c r="L64" s="12">
        <v>63420268.770000003</v>
      </c>
      <c r="M64" s="12">
        <v>63420268.770000003</v>
      </c>
      <c r="N64" s="14">
        <f t="shared" si="4"/>
        <v>0.67270652424763544</v>
      </c>
      <c r="O64" s="14">
        <f t="shared" si="5"/>
        <v>0.54531615451418747</v>
      </c>
    </row>
    <row r="65" spans="1:18" s="20" customFormat="1" ht="11.25" x14ac:dyDescent="0.25">
      <c r="A65" s="10" t="s">
        <v>255</v>
      </c>
      <c r="B65" s="11" t="s">
        <v>256</v>
      </c>
      <c r="C65" s="12">
        <v>682000000</v>
      </c>
      <c r="D65" s="12">
        <v>123000000</v>
      </c>
      <c r="E65" s="12">
        <v>239600000</v>
      </c>
      <c r="F65" s="12">
        <v>565400000</v>
      </c>
      <c r="G65" s="12">
        <v>0</v>
      </c>
      <c r="H65" s="12">
        <v>564542959.62</v>
      </c>
      <c r="I65" s="12">
        <v>857040.38</v>
      </c>
      <c r="J65" s="12">
        <v>564542959.62</v>
      </c>
      <c r="K65" s="12">
        <v>244394117.77000001</v>
      </c>
      <c r="L65" s="12">
        <v>244394117.77000001</v>
      </c>
      <c r="M65" s="12">
        <v>244394117.77000001</v>
      </c>
      <c r="N65" s="14">
        <f t="shared" si="4"/>
        <v>0.99848418751326495</v>
      </c>
      <c r="O65" s="14">
        <f t="shared" si="5"/>
        <v>0.43224994299610897</v>
      </c>
    </row>
    <row r="66" spans="1:18" s="20" customFormat="1" ht="22.5" x14ac:dyDescent="0.25">
      <c r="A66" s="10" t="s">
        <v>257</v>
      </c>
      <c r="B66" s="11" t="s">
        <v>258</v>
      </c>
      <c r="C66" s="12">
        <v>350000000</v>
      </c>
      <c r="D66" s="12">
        <v>375000000</v>
      </c>
      <c r="E66" s="12">
        <v>27300000</v>
      </c>
      <c r="F66" s="12">
        <v>697700000</v>
      </c>
      <c r="G66" s="12">
        <v>0</v>
      </c>
      <c r="H66" s="12">
        <v>661239565.70000005</v>
      </c>
      <c r="I66" s="12">
        <v>36460434.299999997</v>
      </c>
      <c r="J66" s="12">
        <v>256871599.69999999</v>
      </c>
      <c r="K66" s="12">
        <v>142293007.28999999</v>
      </c>
      <c r="L66" s="12">
        <v>142293007.28999999</v>
      </c>
      <c r="M66" s="12">
        <v>142293007.28999999</v>
      </c>
      <c r="N66" s="14">
        <f t="shared" si="4"/>
        <v>0.3681691267020209</v>
      </c>
      <c r="O66" s="14">
        <f t="shared" si="5"/>
        <v>0.20394583243514403</v>
      </c>
    </row>
    <row r="67" spans="1:18" s="20" customFormat="1" ht="33.75" x14ac:dyDescent="0.25">
      <c r="A67" s="10" t="s">
        <v>259</v>
      </c>
      <c r="B67" s="11" t="s">
        <v>260</v>
      </c>
      <c r="C67" s="12">
        <v>15000000</v>
      </c>
      <c r="D67" s="12">
        <v>9000000</v>
      </c>
      <c r="E67" s="12">
        <v>0</v>
      </c>
      <c r="F67" s="12">
        <v>24000000</v>
      </c>
      <c r="G67" s="12">
        <v>0</v>
      </c>
      <c r="H67" s="12">
        <v>22800000</v>
      </c>
      <c r="I67" s="12">
        <v>1200000</v>
      </c>
      <c r="J67" s="12">
        <v>22800000</v>
      </c>
      <c r="K67" s="12">
        <v>18071900</v>
      </c>
      <c r="L67" s="12">
        <v>18071900</v>
      </c>
      <c r="M67" s="12">
        <v>18071900</v>
      </c>
      <c r="N67" s="14">
        <f t="shared" si="4"/>
        <v>0.95</v>
      </c>
      <c r="O67" s="14">
        <f t="shared" si="5"/>
        <v>0.75299583333333331</v>
      </c>
    </row>
    <row r="68" spans="1:18" x14ac:dyDescent="0.25">
      <c r="A68" s="10" t="s">
        <v>261</v>
      </c>
      <c r="B68" s="11" t="s">
        <v>262</v>
      </c>
      <c r="C68" s="12">
        <v>0</v>
      </c>
      <c r="D68" s="12">
        <v>300000000</v>
      </c>
      <c r="E68" s="12">
        <v>0</v>
      </c>
      <c r="F68" s="12">
        <v>300000000</v>
      </c>
      <c r="G68" s="12">
        <v>0</v>
      </c>
      <c r="H68" s="12">
        <v>300000000</v>
      </c>
      <c r="I68" s="12">
        <v>0</v>
      </c>
      <c r="J68" s="12">
        <v>300000000</v>
      </c>
      <c r="K68" s="12">
        <v>0</v>
      </c>
      <c r="L68" s="12">
        <v>0</v>
      </c>
      <c r="M68" s="12">
        <v>0</v>
      </c>
      <c r="N68" s="14">
        <f t="shared" si="4"/>
        <v>1</v>
      </c>
      <c r="O68" s="14">
        <f t="shared" si="5"/>
        <v>0</v>
      </c>
    </row>
    <row r="69" spans="1:18" ht="22.5" x14ac:dyDescent="0.25">
      <c r="A69" s="10" t="s">
        <v>263</v>
      </c>
      <c r="B69" s="11" t="s">
        <v>264</v>
      </c>
      <c r="C69" s="12">
        <v>114000000</v>
      </c>
      <c r="D69" s="12">
        <v>0</v>
      </c>
      <c r="E69" s="12">
        <v>28414400</v>
      </c>
      <c r="F69" s="12">
        <v>85585600</v>
      </c>
      <c r="G69" s="12">
        <v>0</v>
      </c>
      <c r="H69" s="12">
        <v>65198435</v>
      </c>
      <c r="I69" s="12">
        <v>20387165</v>
      </c>
      <c r="J69" s="12">
        <v>65198435</v>
      </c>
      <c r="K69" s="12">
        <v>0</v>
      </c>
      <c r="L69" s="12">
        <v>0</v>
      </c>
      <c r="M69" s="12">
        <v>0</v>
      </c>
      <c r="N69" s="14">
        <f t="shared" si="4"/>
        <v>0.7617921122244864</v>
      </c>
      <c r="O69" s="14">
        <f t="shared" si="5"/>
        <v>0</v>
      </c>
    </row>
    <row r="70" spans="1:18" ht="33.75" x14ac:dyDescent="0.25">
      <c r="A70" s="10" t="s">
        <v>265</v>
      </c>
      <c r="B70" s="11" t="s">
        <v>266</v>
      </c>
      <c r="C70" s="12">
        <v>20000000</v>
      </c>
      <c r="D70" s="12">
        <v>0</v>
      </c>
      <c r="E70" s="12">
        <v>0</v>
      </c>
      <c r="F70" s="12">
        <v>20000000</v>
      </c>
      <c r="G70" s="12">
        <v>0</v>
      </c>
      <c r="H70" s="12">
        <v>20000000</v>
      </c>
      <c r="I70" s="12">
        <v>0</v>
      </c>
      <c r="J70" s="12">
        <v>1991995</v>
      </c>
      <c r="K70" s="12">
        <v>1991995</v>
      </c>
      <c r="L70" s="12">
        <v>1991995</v>
      </c>
      <c r="M70" s="12">
        <v>1991995</v>
      </c>
      <c r="N70" s="14">
        <f t="shared" si="4"/>
        <v>9.9599750000000001E-2</v>
      </c>
      <c r="O70" s="14">
        <f t="shared" si="5"/>
        <v>9.9599750000000001E-2</v>
      </c>
    </row>
    <row r="71" spans="1:18" ht="22.5" x14ac:dyDescent="0.25">
      <c r="A71" s="10" t="s">
        <v>267</v>
      </c>
      <c r="B71" s="11" t="s">
        <v>268</v>
      </c>
      <c r="C71" s="12">
        <v>83000000</v>
      </c>
      <c r="D71" s="12">
        <v>504000000</v>
      </c>
      <c r="E71" s="12">
        <v>0</v>
      </c>
      <c r="F71" s="12">
        <v>587000000</v>
      </c>
      <c r="G71" s="12">
        <v>0</v>
      </c>
      <c r="H71" s="12">
        <v>504000000</v>
      </c>
      <c r="I71" s="12">
        <v>83000000</v>
      </c>
      <c r="J71" s="12">
        <v>504000000</v>
      </c>
      <c r="K71" s="12">
        <v>204031193</v>
      </c>
      <c r="L71" s="12">
        <v>204031193</v>
      </c>
      <c r="M71" s="12">
        <v>204031193</v>
      </c>
      <c r="N71" s="14">
        <f t="shared" ref="N71:N108" si="32">+IF(F71=0,0,J71/F71)</f>
        <v>0.858603066439523</v>
      </c>
      <c r="O71" s="14">
        <f t="shared" ref="O71:O108" si="33">+IF(F71=0,0,K71/F71)</f>
        <v>0.34758295229982966</v>
      </c>
    </row>
    <row r="72" spans="1:18" x14ac:dyDescent="0.25">
      <c r="A72" s="10" t="s">
        <v>306</v>
      </c>
      <c r="B72" s="11" t="s">
        <v>307</v>
      </c>
      <c r="C72" s="12">
        <v>504000000</v>
      </c>
      <c r="D72" s="12">
        <v>0</v>
      </c>
      <c r="E72" s="12">
        <v>504000000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4">
        <f t="shared" si="32"/>
        <v>0</v>
      </c>
      <c r="O72" s="14">
        <f t="shared" si="33"/>
        <v>0</v>
      </c>
    </row>
    <row r="73" spans="1:18" x14ac:dyDescent="0.25">
      <c r="A73" s="10" t="s">
        <v>100</v>
      </c>
      <c r="B73" s="11" t="s">
        <v>101</v>
      </c>
      <c r="C73" s="12">
        <v>500000000</v>
      </c>
      <c r="D73" s="12">
        <v>0</v>
      </c>
      <c r="E73" s="12">
        <v>100000000</v>
      </c>
      <c r="F73" s="12">
        <v>400000000</v>
      </c>
      <c r="G73" s="12">
        <v>0</v>
      </c>
      <c r="H73" s="12">
        <v>300000000</v>
      </c>
      <c r="I73" s="12">
        <v>100000000</v>
      </c>
      <c r="J73" s="12">
        <v>207476546</v>
      </c>
      <c r="K73" s="12">
        <v>207476546</v>
      </c>
      <c r="L73" s="12">
        <v>207476546</v>
      </c>
      <c r="M73" s="12">
        <v>205945596</v>
      </c>
      <c r="N73" s="14">
        <f t="shared" si="32"/>
        <v>0.51869136500000002</v>
      </c>
      <c r="O73" s="14">
        <f t="shared" si="33"/>
        <v>0.51869136500000002</v>
      </c>
    </row>
    <row r="74" spans="1:18" hidden="1" x14ac:dyDescent="0.25">
      <c r="A74" s="10"/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4">
        <f t="shared" si="32"/>
        <v>0</v>
      </c>
      <c r="O74" s="14">
        <f t="shared" si="33"/>
        <v>0</v>
      </c>
    </row>
    <row r="75" spans="1:18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2"/>
        <v>0</v>
      </c>
      <c r="O75" s="14">
        <f t="shared" si="33"/>
        <v>0</v>
      </c>
    </row>
    <row r="76" spans="1:18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2"/>
        <v>0</v>
      </c>
      <c r="O76" s="14">
        <f t="shared" si="33"/>
        <v>0</v>
      </c>
    </row>
    <row r="77" spans="1:18" s="3" customFormat="1" x14ac:dyDescent="0.25">
      <c r="A77" s="79" t="s">
        <v>24</v>
      </c>
      <c r="B77" s="79"/>
      <c r="C77" s="7">
        <f>SUM(C78:C81)</f>
        <v>4649070000</v>
      </c>
      <c r="D77" s="7">
        <f>SUM(D78:D81)</f>
        <v>0</v>
      </c>
      <c r="E77" s="7">
        <f t="shared" ref="E77" si="34">SUM(E78:E81)</f>
        <v>0</v>
      </c>
      <c r="F77" s="7">
        <f>SUM(F78:F81)</f>
        <v>4649070000.0000095</v>
      </c>
      <c r="G77" s="7">
        <f t="shared" ref="G77:M77" si="35">SUM(G78:G81)</f>
        <v>3783070000.00001</v>
      </c>
      <c r="H77" s="7">
        <f t="shared" si="35"/>
        <v>108000000</v>
      </c>
      <c r="I77" s="7">
        <f t="shared" si="35"/>
        <v>758000000</v>
      </c>
      <c r="J77" s="7">
        <f t="shared" si="35"/>
        <v>41953150</v>
      </c>
      <c r="K77" s="7">
        <f t="shared" si="35"/>
        <v>41953150</v>
      </c>
      <c r="L77" s="7">
        <f t="shared" si="35"/>
        <v>41953150</v>
      </c>
      <c r="M77" s="7">
        <f t="shared" si="35"/>
        <v>41953150</v>
      </c>
      <c r="N77" s="8">
        <f t="shared" si="32"/>
        <v>9.0239875932175504E-3</v>
      </c>
      <c r="O77" s="9">
        <f t="shared" si="33"/>
        <v>9.0239875932175504E-3</v>
      </c>
      <c r="P77" s="20"/>
      <c r="Q77" s="20"/>
      <c r="R77" s="20"/>
    </row>
    <row r="78" spans="1:18" x14ac:dyDescent="0.25">
      <c r="A78" s="22" t="s">
        <v>102</v>
      </c>
      <c r="B78" s="23" t="s">
        <v>104</v>
      </c>
      <c r="C78" s="29">
        <v>3783070000</v>
      </c>
      <c r="D78" s="29">
        <v>0</v>
      </c>
      <c r="E78" s="29">
        <v>0</v>
      </c>
      <c r="F78" s="30">
        <v>3783070000.00001</v>
      </c>
      <c r="G78" s="29">
        <f>+F78</f>
        <v>3783070000.00001</v>
      </c>
      <c r="H78" s="29">
        <v>0</v>
      </c>
      <c r="I78" s="30">
        <f t="shared" ref="I78" si="36">+F78-G78-H78</f>
        <v>0</v>
      </c>
      <c r="J78" s="29">
        <v>0</v>
      </c>
      <c r="K78" s="29">
        <v>0</v>
      </c>
      <c r="L78" s="29">
        <v>0</v>
      </c>
      <c r="M78" s="29">
        <v>0</v>
      </c>
      <c r="N78" s="31">
        <f t="shared" si="32"/>
        <v>0</v>
      </c>
      <c r="O78" s="31">
        <f t="shared" si="33"/>
        <v>0</v>
      </c>
    </row>
    <row r="79" spans="1:18" x14ac:dyDescent="0.25">
      <c r="A79" s="10" t="s">
        <v>118</v>
      </c>
      <c r="B79" s="11" t="s">
        <v>120</v>
      </c>
      <c r="C79" s="12">
        <v>78000000</v>
      </c>
      <c r="D79" s="12">
        <v>0</v>
      </c>
      <c r="E79" s="12">
        <v>0</v>
      </c>
      <c r="F79" s="12">
        <v>78000000</v>
      </c>
      <c r="G79" s="12">
        <v>0</v>
      </c>
      <c r="H79" s="12">
        <v>78000000</v>
      </c>
      <c r="I79" s="12">
        <v>0</v>
      </c>
      <c r="J79" s="12">
        <v>41622930</v>
      </c>
      <c r="K79" s="12">
        <v>41622930</v>
      </c>
      <c r="L79" s="12">
        <v>41622930</v>
      </c>
      <c r="M79" s="12">
        <v>41622930</v>
      </c>
      <c r="N79" s="14">
        <f t="shared" si="32"/>
        <v>0.53362730769230771</v>
      </c>
      <c r="O79" s="14">
        <f t="shared" si="33"/>
        <v>0.53362730769230771</v>
      </c>
    </row>
    <row r="80" spans="1:18" ht="22.5" x14ac:dyDescent="0.25">
      <c r="A80" s="10" t="s">
        <v>119</v>
      </c>
      <c r="B80" s="11" t="s">
        <v>121</v>
      </c>
      <c r="C80" s="12">
        <v>30000000</v>
      </c>
      <c r="D80" s="12">
        <v>0</v>
      </c>
      <c r="E80" s="12">
        <v>0</v>
      </c>
      <c r="F80" s="12">
        <v>30000000</v>
      </c>
      <c r="G80" s="12">
        <v>0</v>
      </c>
      <c r="H80" s="12">
        <v>30000000</v>
      </c>
      <c r="I80" s="12">
        <v>0</v>
      </c>
      <c r="J80" s="12">
        <v>330220</v>
      </c>
      <c r="K80" s="12">
        <v>330220</v>
      </c>
      <c r="L80" s="12">
        <v>330220</v>
      </c>
      <c r="M80" s="12">
        <v>330220</v>
      </c>
      <c r="N80" s="14">
        <f t="shared" si="32"/>
        <v>1.1007333333333333E-2</v>
      </c>
      <c r="O80" s="14">
        <f t="shared" si="33"/>
        <v>1.1007333333333333E-2</v>
      </c>
    </row>
    <row r="81" spans="1:18" x14ac:dyDescent="0.25">
      <c r="A81" s="10" t="s">
        <v>103</v>
      </c>
      <c r="B81" s="11" t="s">
        <v>105</v>
      </c>
      <c r="C81" s="12">
        <v>758000000</v>
      </c>
      <c r="D81" s="12">
        <v>0</v>
      </c>
      <c r="E81" s="12">
        <v>0</v>
      </c>
      <c r="F81" s="13">
        <v>758000000</v>
      </c>
      <c r="G81" s="12">
        <v>0</v>
      </c>
      <c r="H81" s="12">
        <v>0</v>
      </c>
      <c r="I81" s="13">
        <v>758000000</v>
      </c>
      <c r="J81" s="12">
        <v>0</v>
      </c>
      <c r="K81" s="12">
        <v>0</v>
      </c>
      <c r="L81" s="12">
        <v>0</v>
      </c>
      <c r="M81" s="12">
        <v>0</v>
      </c>
      <c r="N81" s="14">
        <f t="shared" si="32"/>
        <v>0</v>
      </c>
      <c r="O81" s="14">
        <f t="shared" si="33"/>
        <v>0</v>
      </c>
    </row>
    <row r="82" spans="1:18" s="3" customFormat="1" x14ac:dyDescent="0.25">
      <c r="A82" s="79" t="s">
        <v>25</v>
      </c>
      <c r="B82" s="79"/>
      <c r="C82" s="7">
        <f>+C83+C87</f>
        <v>80000000</v>
      </c>
      <c r="D82" s="7">
        <f t="shared" ref="D82:M82" si="37">+D83+D87</f>
        <v>0</v>
      </c>
      <c r="E82" s="7">
        <f t="shared" si="37"/>
        <v>0</v>
      </c>
      <c r="F82" s="7">
        <f t="shared" si="37"/>
        <v>80000000</v>
      </c>
      <c r="G82" s="7">
        <f t="shared" si="37"/>
        <v>0</v>
      </c>
      <c r="H82" s="7">
        <f t="shared" si="37"/>
        <v>12339000</v>
      </c>
      <c r="I82" s="7">
        <f t="shared" si="37"/>
        <v>67661000</v>
      </c>
      <c r="J82" s="7">
        <f t="shared" si="37"/>
        <v>12339000</v>
      </c>
      <c r="K82" s="7">
        <f t="shared" si="37"/>
        <v>12339000</v>
      </c>
      <c r="L82" s="7">
        <f t="shared" si="37"/>
        <v>12339000</v>
      </c>
      <c r="M82" s="7">
        <f t="shared" si="37"/>
        <v>12339000</v>
      </c>
      <c r="N82" s="8">
        <f t="shared" si="32"/>
        <v>0.1542375</v>
      </c>
      <c r="O82" s="9">
        <f t="shared" si="33"/>
        <v>0.1542375</v>
      </c>
      <c r="P82" s="20"/>
      <c r="Q82" s="20"/>
      <c r="R82" s="20"/>
    </row>
    <row r="83" spans="1:18" s="20" customFormat="1" ht="11.25" x14ac:dyDescent="0.25">
      <c r="A83" s="15" t="s">
        <v>106</v>
      </c>
      <c r="B83" s="16" t="s">
        <v>107</v>
      </c>
      <c r="C83" s="17">
        <f>+C84</f>
        <v>20000000</v>
      </c>
      <c r="D83" s="17">
        <f t="shared" ref="D83:E83" si="38">+D84</f>
        <v>0</v>
      </c>
      <c r="E83" s="17">
        <f t="shared" si="38"/>
        <v>0</v>
      </c>
      <c r="F83" s="18">
        <f t="shared" ref="F83:F84" si="39">+C83+D83-E83</f>
        <v>20000000</v>
      </c>
      <c r="G83" s="17">
        <f t="shared" ref="G83:H83" si="40">+G84</f>
        <v>0</v>
      </c>
      <c r="H83" s="17">
        <f t="shared" si="40"/>
        <v>12339000</v>
      </c>
      <c r="I83" s="18">
        <f t="shared" ref="I83:I84" si="41">+F83-G83-H83</f>
        <v>7661000</v>
      </c>
      <c r="J83" s="17">
        <f t="shared" ref="J83:M83" si="42">+J84</f>
        <v>12339000</v>
      </c>
      <c r="K83" s="17">
        <f t="shared" si="42"/>
        <v>12339000</v>
      </c>
      <c r="L83" s="17">
        <f t="shared" si="42"/>
        <v>12339000</v>
      </c>
      <c r="M83" s="17">
        <f t="shared" si="42"/>
        <v>12339000</v>
      </c>
      <c r="N83" s="19">
        <f t="shared" si="32"/>
        <v>0.61695</v>
      </c>
      <c r="O83" s="19">
        <f t="shared" si="33"/>
        <v>0.61695</v>
      </c>
    </row>
    <row r="84" spans="1:18" s="20" customFormat="1" ht="11.25" x14ac:dyDescent="0.25">
      <c r="A84" s="15" t="s">
        <v>108</v>
      </c>
      <c r="B84" s="16" t="s">
        <v>109</v>
      </c>
      <c r="C84" s="17">
        <f>SUM(C85:C86)</f>
        <v>20000000</v>
      </c>
      <c r="D84" s="17">
        <f t="shared" ref="D84:E84" si="43">SUM(D85:D86)</f>
        <v>0</v>
      </c>
      <c r="E84" s="17">
        <f t="shared" si="43"/>
        <v>0</v>
      </c>
      <c r="F84" s="18">
        <f t="shared" si="39"/>
        <v>20000000</v>
      </c>
      <c r="G84" s="17">
        <f t="shared" ref="G84:H84" si="44">SUM(G85:G86)</f>
        <v>0</v>
      </c>
      <c r="H84" s="17">
        <f t="shared" si="44"/>
        <v>12339000</v>
      </c>
      <c r="I84" s="18">
        <f t="shared" si="41"/>
        <v>7661000</v>
      </c>
      <c r="J84" s="17">
        <f t="shared" ref="J84:M84" si="45">SUM(J85:J86)</f>
        <v>12339000</v>
      </c>
      <c r="K84" s="17">
        <f t="shared" si="45"/>
        <v>12339000</v>
      </c>
      <c r="L84" s="17">
        <f t="shared" si="45"/>
        <v>12339000</v>
      </c>
      <c r="M84" s="17">
        <f t="shared" si="45"/>
        <v>12339000</v>
      </c>
      <c r="N84" s="19">
        <f t="shared" si="32"/>
        <v>0.61695</v>
      </c>
      <c r="O84" s="19">
        <f t="shared" si="33"/>
        <v>0.61695</v>
      </c>
    </row>
    <row r="85" spans="1:18" s="20" customFormat="1" ht="11.25" x14ac:dyDescent="0.25">
      <c r="A85" s="10" t="s">
        <v>110</v>
      </c>
      <c r="B85" s="11" t="s">
        <v>112</v>
      </c>
      <c r="C85" s="12">
        <v>15000000</v>
      </c>
      <c r="D85" s="12">
        <v>0</v>
      </c>
      <c r="E85" s="12">
        <v>0</v>
      </c>
      <c r="F85" s="12">
        <v>15000000</v>
      </c>
      <c r="G85" s="12">
        <v>0</v>
      </c>
      <c r="H85" s="12">
        <v>11973000</v>
      </c>
      <c r="I85" s="12">
        <v>3027000</v>
      </c>
      <c r="J85" s="12">
        <v>11973000</v>
      </c>
      <c r="K85" s="12">
        <v>11973000</v>
      </c>
      <c r="L85" s="12">
        <v>11973000</v>
      </c>
      <c r="M85" s="12">
        <v>11973000</v>
      </c>
      <c r="N85" s="14">
        <f t="shared" si="32"/>
        <v>0.79820000000000002</v>
      </c>
      <c r="O85" s="14">
        <f t="shared" si="33"/>
        <v>0.79820000000000002</v>
      </c>
    </row>
    <row r="86" spans="1:18" s="20" customFormat="1" ht="11.25" x14ac:dyDescent="0.25">
      <c r="A86" s="10" t="s">
        <v>111</v>
      </c>
      <c r="B86" s="11" t="s">
        <v>113</v>
      </c>
      <c r="C86" s="12">
        <v>5000000</v>
      </c>
      <c r="D86" s="12">
        <v>0</v>
      </c>
      <c r="E86" s="12">
        <v>0</v>
      </c>
      <c r="F86" s="12">
        <v>5000000</v>
      </c>
      <c r="G86" s="12">
        <v>0</v>
      </c>
      <c r="H86" s="12">
        <v>366000</v>
      </c>
      <c r="I86" s="12">
        <v>4634000</v>
      </c>
      <c r="J86" s="12">
        <v>366000</v>
      </c>
      <c r="K86" s="12">
        <v>366000</v>
      </c>
      <c r="L86" s="12">
        <v>366000</v>
      </c>
      <c r="M86" s="12">
        <v>366000</v>
      </c>
      <c r="N86" s="14">
        <f t="shared" si="32"/>
        <v>7.3200000000000001E-2</v>
      </c>
      <c r="O86" s="14">
        <f t="shared" si="33"/>
        <v>7.3200000000000001E-2</v>
      </c>
    </row>
    <row r="87" spans="1:18" s="20" customFormat="1" ht="11.25" x14ac:dyDescent="0.25">
      <c r="A87" s="15" t="s">
        <v>114</v>
      </c>
      <c r="B87" s="21" t="s">
        <v>115</v>
      </c>
      <c r="C87" s="32">
        <v>60000000</v>
      </c>
      <c r="D87" s="32">
        <v>0</v>
      </c>
      <c r="E87" s="32">
        <v>0</v>
      </c>
      <c r="F87" s="33">
        <f t="shared" si="19"/>
        <v>60000000</v>
      </c>
      <c r="G87" s="17">
        <v>0</v>
      </c>
      <c r="H87" s="17">
        <v>0</v>
      </c>
      <c r="I87" s="18">
        <f t="shared" ref="I87" si="46">+F87-G87-H87</f>
        <v>60000000</v>
      </c>
      <c r="J87" s="17">
        <v>0</v>
      </c>
      <c r="K87" s="17">
        <v>0</v>
      </c>
      <c r="L87" s="17">
        <v>0</v>
      </c>
      <c r="M87" s="17">
        <v>0</v>
      </c>
      <c r="N87" s="19">
        <f t="shared" si="32"/>
        <v>0</v>
      </c>
      <c r="O87" s="19">
        <f t="shared" si="33"/>
        <v>0</v>
      </c>
    </row>
    <row r="88" spans="1:18" s="20" customFormat="1" ht="12.75" x14ac:dyDescent="0.25">
      <c r="A88" s="80" t="s">
        <v>21</v>
      </c>
      <c r="B88" s="80"/>
      <c r="C88" s="7">
        <f t="shared" ref="C88:M88" si="47">+C89+C91+C95+C98+C103+C106</f>
        <v>21283374779</v>
      </c>
      <c r="D88" s="7">
        <f t="shared" si="47"/>
        <v>234745370</v>
      </c>
      <c r="E88" s="7">
        <f t="shared" si="47"/>
        <v>234745370</v>
      </c>
      <c r="F88" s="7">
        <f t="shared" si="47"/>
        <v>21283374779</v>
      </c>
      <c r="G88" s="7">
        <f t="shared" si="47"/>
        <v>0</v>
      </c>
      <c r="H88" s="7">
        <f t="shared" si="47"/>
        <v>15635129589.719999</v>
      </c>
      <c r="I88" s="7">
        <f t="shared" si="47"/>
        <v>5648245189.2799997</v>
      </c>
      <c r="J88" s="7">
        <f t="shared" si="47"/>
        <v>13796979455.08</v>
      </c>
      <c r="K88" s="7">
        <f t="shared" si="47"/>
        <v>4980323183.5799999</v>
      </c>
      <c r="L88" s="7">
        <f t="shared" si="47"/>
        <v>4980323183.5799999</v>
      </c>
      <c r="M88" s="7">
        <f t="shared" si="47"/>
        <v>4979101226.5799999</v>
      </c>
      <c r="N88" s="8">
        <f t="shared" si="32"/>
        <v>0.6482514919905128</v>
      </c>
      <c r="O88" s="9">
        <f t="shared" si="33"/>
        <v>0.23400063360694157</v>
      </c>
    </row>
    <row r="89" spans="1:18" s="20" customFormat="1" ht="22.5" x14ac:dyDescent="0.25">
      <c r="A89" s="15" t="s">
        <v>26</v>
      </c>
      <c r="B89" s="16" t="s">
        <v>32</v>
      </c>
      <c r="C89" s="17">
        <f>+C90</f>
        <v>530450000</v>
      </c>
      <c r="D89" s="17">
        <f t="shared" ref="D89:M89" si="48">+D90</f>
        <v>0</v>
      </c>
      <c r="E89" s="17">
        <f t="shared" si="48"/>
        <v>0</v>
      </c>
      <c r="F89" s="17">
        <f t="shared" si="48"/>
        <v>530450000</v>
      </c>
      <c r="G89" s="17">
        <f t="shared" si="48"/>
        <v>0</v>
      </c>
      <c r="H89" s="17">
        <f t="shared" si="48"/>
        <v>515180720</v>
      </c>
      <c r="I89" s="17">
        <f t="shared" si="48"/>
        <v>15269280</v>
      </c>
      <c r="J89" s="17">
        <f t="shared" si="48"/>
        <v>515180720</v>
      </c>
      <c r="K89" s="17">
        <f t="shared" si="48"/>
        <v>0</v>
      </c>
      <c r="L89" s="17">
        <f t="shared" si="48"/>
        <v>0</v>
      </c>
      <c r="M89" s="17">
        <f t="shared" si="48"/>
        <v>0</v>
      </c>
      <c r="N89" s="19">
        <f t="shared" si="32"/>
        <v>0.97121447827316432</v>
      </c>
      <c r="O89" s="19">
        <f t="shared" si="33"/>
        <v>0</v>
      </c>
    </row>
    <row r="90" spans="1:18" s="20" customFormat="1" ht="22.5" x14ac:dyDescent="0.25">
      <c r="A90" s="24" t="s">
        <v>308</v>
      </c>
      <c r="B90" s="11" t="s">
        <v>133</v>
      </c>
      <c r="C90" s="12">
        <v>530450000</v>
      </c>
      <c r="D90" s="12">
        <v>0</v>
      </c>
      <c r="E90" s="12">
        <v>0</v>
      </c>
      <c r="F90" s="12">
        <v>530450000</v>
      </c>
      <c r="G90" s="12">
        <v>0</v>
      </c>
      <c r="H90" s="12">
        <v>515180720</v>
      </c>
      <c r="I90" s="12">
        <v>15269280</v>
      </c>
      <c r="J90" s="12">
        <v>515180720</v>
      </c>
      <c r="K90" s="12">
        <v>0</v>
      </c>
      <c r="L90" s="12">
        <v>0</v>
      </c>
      <c r="M90" s="12">
        <v>0</v>
      </c>
      <c r="N90" s="14">
        <f t="shared" si="32"/>
        <v>0.97121447827316432</v>
      </c>
      <c r="O90" s="14">
        <f t="shared" si="33"/>
        <v>0</v>
      </c>
    </row>
    <row r="91" spans="1:18" s="20" customFormat="1" ht="33.75" x14ac:dyDescent="0.25">
      <c r="A91" s="25" t="s">
        <v>27</v>
      </c>
      <c r="B91" s="16" t="s">
        <v>33</v>
      </c>
      <c r="C91" s="17">
        <f>SUM(C92:C94)</f>
        <v>232000000</v>
      </c>
      <c r="D91" s="17">
        <f t="shared" ref="D91:M91" si="49">SUM(D92:D94)</f>
        <v>0</v>
      </c>
      <c r="E91" s="17">
        <f t="shared" si="49"/>
        <v>0</v>
      </c>
      <c r="F91" s="17">
        <f t="shared" si="49"/>
        <v>232000000</v>
      </c>
      <c r="G91" s="17">
        <f t="shared" si="49"/>
        <v>0</v>
      </c>
      <c r="H91" s="17">
        <f t="shared" si="49"/>
        <v>215338194.43000001</v>
      </c>
      <c r="I91" s="17">
        <f t="shared" si="49"/>
        <v>16661805.57</v>
      </c>
      <c r="J91" s="17">
        <f t="shared" si="49"/>
        <v>62256164.43</v>
      </c>
      <c r="K91" s="17">
        <f t="shared" si="49"/>
        <v>11922239.98</v>
      </c>
      <c r="L91" s="17">
        <f t="shared" si="49"/>
        <v>11922239.98</v>
      </c>
      <c r="M91" s="17">
        <f t="shared" si="49"/>
        <v>11922239.98</v>
      </c>
      <c r="N91" s="19">
        <f t="shared" si="32"/>
        <v>0.26834553633620689</v>
      </c>
      <c r="O91" s="19">
        <f t="shared" si="33"/>
        <v>5.1388965431034488E-2</v>
      </c>
    </row>
    <row r="92" spans="1:18" s="20" customFormat="1" ht="22.5" x14ac:dyDescent="0.25">
      <c r="A92" s="24" t="s">
        <v>130</v>
      </c>
      <c r="B92" s="11" t="s">
        <v>132</v>
      </c>
      <c r="C92" s="12">
        <v>232000000</v>
      </c>
      <c r="D92" s="12">
        <v>0</v>
      </c>
      <c r="E92" s="12">
        <v>0</v>
      </c>
      <c r="F92" s="12">
        <v>232000000</v>
      </c>
      <c r="G92" s="12">
        <v>0</v>
      </c>
      <c r="H92" s="12">
        <v>215338194.43000001</v>
      </c>
      <c r="I92" s="12">
        <v>16661805.57</v>
      </c>
      <c r="J92" s="12">
        <v>62256164.43</v>
      </c>
      <c r="K92" s="12">
        <v>11922239.98</v>
      </c>
      <c r="L92" s="12">
        <v>11922239.98</v>
      </c>
      <c r="M92" s="12">
        <v>11922239.98</v>
      </c>
      <c r="N92" s="14">
        <f t="shared" si="32"/>
        <v>0.26834553633620689</v>
      </c>
      <c r="O92" s="14">
        <f t="shared" si="33"/>
        <v>5.1388965431034488E-2</v>
      </c>
    </row>
    <row r="93" spans="1:18" s="20" customFormat="1" ht="22.5" hidden="1" x14ac:dyDescent="0.25">
      <c r="A93" s="24" t="s">
        <v>131</v>
      </c>
      <c r="B93" s="11" t="s">
        <v>133</v>
      </c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4">
        <f t="shared" si="32"/>
        <v>0</v>
      </c>
      <c r="O93" s="14">
        <f t="shared" si="33"/>
        <v>0</v>
      </c>
    </row>
    <row r="94" spans="1:18" s="20" customFormat="1" ht="11.25" hidden="1" x14ac:dyDescent="0.25">
      <c r="A94" s="24"/>
      <c r="B94" s="11"/>
      <c r="C94" s="12"/>
      <c r="D94" s="12"/>
      <c r="E94" s="12"/>
      <c r="F94" s="30"/>
      <c r="G94" s="12"/>
      <c r="H94" s="12"/>
      <c r="I94" s="13"/>
      <c r="J94" s="12"/>
      <c r="K94" s="12"/>
      <c r="L94" s="12"/>
      <c r="M94" s="12"/>
      <c r="N94" s="14">
        <f t="shared" si="32"/>
        <v>0</v>
      </c>
      <c r="O94" s="14">
        <f t="shared" si="33"/>
        <v>0</v>
      </c>
    </row>
    <row r="95" spans="1:18" s="20" customFormat="1" ht="56.25" x14ac:dyDescent="0.25">
      <c r="A95" s="25" t="s">
        <v>28</v>
      </c>
      <c r="B95" s="16" t="s">
        <v>34</v>
      </c>
      <c r="C95" s="17">
        <f>SUM(C96:C97)</f>
        <v>3068510562</v>
      </c>
      <c r="D95" s="17">
        <f t="shared" ref="D95:M95" si="50">SUM(D96:D97)</f>
        <v>0</v>
      </c>
      <c r="E95" s="17">
        <f t="shared" si="50"/>
        <v>0</v>
      </c>
      <c r="F95" s="17">
        <f t="shared" si="50"/>
        <v>3068510562</v>
      </c>
      <c r="G95" s="17">
        <f t="shared" si="50"/>
        <v>0</v>
      </c>
      <c r="H95" s="17">
        <f t="shared" si="50"/>
        <v>2561245360.4000001</v>
      </c>
      <c r="I95" s="17">
        <f t="shared" si="50"/>
        <v>507265201.60000002</v>
      </c>
      <c r="J95" s="17">
        <f t="shared" si="50"/>
        <v>1890519949.4000001</v>
      </c>
      <c r="K95" s="17">
        <f t="shared" si="50"/>
        <v>673800357.12</v>
      </c>
      <c r="L95" s="17">
        <f t="shared" si="50"/>
        <v>673800357.12</v>
      </c>
      <c r="M95" s="17">
        <f t="shared" si="50"/>
        <v>673800357.12</v>
      </c>
      <c r="N95" s="19">
        <f t="shared" si="32"/>
        <v>0.61610345188702664</v>
      </c>
      <c r="O95" s="19">
        <f t="shared" si="33"/>
        <v>0.21958547754870006</v>
      </c>
    </row>
    <row r="96" spans="1:18" s="20" customFormat="1" ht="22.5" x14ac:dyDescent="0.25">
      <c r="A96" s="24" t="s">
        <v>135</v>
      </c>
      <c r="B96" s="11" t="s">
        <v>134</v>
      </c>
      <c r="C96" s="12">
        <v>1775330624</v>
      </c>
      <c r="D96" s="12">
        <v>0</v>
      </c>
      <c r="E96" s="12">
        <v>0</v>
      </c>
      <c r="F96" s="12">
        <v>1775330624</v>
      </c>
      <c r="G96" s="12">
        <v>0</v>
      </c>
      <c r="H96" s="12">
        <v>1559567777.4000001</v>
      </c>
      <c r="I96" s="12">
        <v>215762846.59999999</v>
      </c>
      <c r="J96" s="12">
        <v>1237121326.4000001</v>
      </c>
      <c r="K96" s="12">
        <v>507697790.12</v>
      </c>
      <c r="L96" s="12">
        <v>507697790.12</v>
      </c>
      <c r="M96" s="12">
        <v>507697790.12</v>
      </c>
      <c r="N96" s="14">
        <f t="shared" si="32"/>
        <v>0.69683996303327445</v>
      </c>
      <c r="O96" s="14">
        <f t="shared" si="33"/>
        <v>0.28597365654410073</v>
      </c>
    </row>
    <row r="97" spans="1:15" s="20" customFormat="1" ht="22.5" x14ac:dyDescent="0.25">
      <c r="A97" s="24" t="s">
        <v>136</v>
      </c>
      <c r="B97" s="11" t="s">
        <v>137</v>
      </c>
      <c r="C97" s="12">
        <v>1293179938</v>
      </c>
      <c r="D97" s="12">
        <v>0</v>
      </c>
      <c r="E97" s="12">
        <v>0</v>
      </c>
      <c r="F97" s="12">
        <v>1293179938</v>
      </c>
      <c r="G97" s="12">
        <v>0</v>
      </c>
      <c r="H97" s="12">
        <v>1001677583</v>
      </c>
      <c r="I97" s="12">
        <v>291502355</v>
      </c>
      <c r="J97" s="12">
        <v>653398623</v>
      </c>
      <c r="K97" s="12">
        <v>166102567</v>
      </c>
      <c r="L97" s="12">
        <v>166102567</v>
      </c>
      <c r="M97" s="12">
        <v>166102567</v>
      </c>
      <c r="N97" s="14">
        <f t="shared" si="32"/>
        <v>0.50526504765495361</v>
      </c>
      <c r="O97" s="14">
        <f t="shared" si="33"/>
        <v>0.12844505402464726</v>
      </c>
    </row>
    <row r="98" spans="1:15" s="20" customFormat="1" ht="45" x14ac:dyDescent="0.25">
      <c r="A98" s="25" t="s">
        <v>29</v>
      </c>
      <c r="B98" s="16" t="s">
        <v>35</v>
      </c>
      <c r="C98" s="17">
        <f>SUM(C99:C102)</f>
        <v>15789028074</v>
      </c>
      <c r="D98" s="17">
        <f t="shared" ref="D98:M98" si="51">SUM(D99:D102)</f>
        <v>234745370</v>
      </c>
      <c r="E98" s="17">
        <f t="shared" si="51"/>
        <v>234745370</v>
      </c>
      <c r="F98" s="17">
        <f t="shared" si="51"/>
        <v>15789028074</v>
      </c>
      <c r="G98" s="17">
        <f t="shared" si="51"/>
        <v>0</v>
      </c>
      <c r="H98" s="17">
        <f t="shared" si="51"/>
        <v>10850115999</v>
      </c>
      <c r="I98" s="17">
        <f t="shared" si="51"/>
        <v>4938912075</v>
      </c>
      <c r="J98" s="17">
        <f t="shared" si="51"/>
        <v>9876896622</v>
      </c>
      <c r="K98" s="17">
        <f t="shared" si="51"/>
        <v>3845835394</v>
      </c>
      <c r="L98" s="17">
        <f t="shared" si="51"/>
        <v>3845835394</v>
      </c>
      <c r="M98" s="17">
        <f t="shared" si="51"/>
        <v>3844613437</v>
      </c>
      <c r="N98" s="19">
        <f t="shared" si="32"/>
        <v>0.62555444044490716</v>
      </c>
      <c r="O98" s="19">
        <f t="shared" si="33"/>
        <v>0.24357644916301008</v>
      </c>
    </row>
    <row r="99" spans="1:15" s="20" customFormat="1" ht="22.5" x14ac:dyDescent="0.25">
      <c r="A99" s="24" t="s">
        <v>122</v>
      </c>
      <c r="B99" s="11" t="s">
        <v>126</v>
      </c>
      <c r="C99" s="12">
        <v>12939917086</v>
      </c>
      <c r="D99" s="12">
        <v>58107168</v>
      </c>
      <c r="E99" s="12">
        <v>0</v>
      </c>
      <c r="F99" s="12">
        <v>12998024254</v>
      </c>
      <c r="G99" s="12">
        <v>0</v>
      </c>
      <c r="H99" s="12">
        <v>8621541316</v>
      </c>
      <c r="I99" s="12">
        <v>4376482938</v>
      </c>
      <c r="J99" s="12">
        <v>7868437314</v>
      </c>
      <c r="K99" s="12">
        <v>2756729838</v>
      </c>
      <c r="L99" s="12">
        <v>2756729838</v>
      </c>
      <c r="M99" s="12">
        <v>2755507881</v>
      </c>
      <c r="N99" s="14">
        <f t="shared" si="32"/>
        <v>0.60535641111598748</v>
      </c>
      <c r="O99" s="14">
        <f t="shared" si="33"/>
        <v>0.21208837467368524</v>
      </c>
    </row>
    <row r="100" spans="1:15" s="20" customFormat="1" ht="22.5" x14ac:dyDescent="0.25">
      <c r="A100" s="24" t="s">
        <v>123</v>
      </c>
      <c r="B100" s="11" t="s">
        <v>127</v>
      </c>
      <c r="C100" s="12">
        <v>917280120</v>
      </c>
      <c r="D100" s="12">
        <v>0</v>
      </c>
      <c r="E100" s="12">
        <v>0</v>
      </c>
      <c r="F100" s="12">
        <v>917280120</v>
      </c>
      <c r="G100" s="12">
        <v>0</v>
      </c>
      <c r="H100" s="12">
        <v>658423169</v>
      </c>
      <c r="I100" s="12">
        <v>258856951</v>
      </c>
      <c r="J100" s="12">
        <v>625326862</v>
      </c>
      <c r="K100" s="12">
        <v>397347074</v>
      </c>
      <c r="L100" s="12">
        <v>397347074</v>
      </c>
      <c r="M100" s="12">
        <v>397347074</v>
      </c>
      <c r="N100" s="14">
        <f t="shared" si="32"/>
        <v>0.68171853762621604</v>
      </c>
      <c r="O100" s="14">
        <f t="shared" si="33"/>
        <v>0.43317964200510528</v>
      </c>
    </row>
    <row r="101" spans="1:15" s="20" customFormat="1" ht="33.75" x14ac:dyDescent="0.25">
      <c r="A101" s="24" t="s">
        <v>124</v>
      </c>
      <c r="B101" s="11" t="s">
        <v>128</v>
      </c>
      <c r="C101" s="12">
        <v>213474298</v>
      </c>
      <c r="D101" s="12">
        <v>176638202</v>
      </c>
      <c r="E101" s="12">
        <v>0</v>
      </c>
      <c r="F101" s="12">
        <v>390112500</v>
      </c>
      <c r="G101" s="12">
        <v>0</v>
      </c>
      <c r="H101" s="12">
        <v>387377500</v>
      </c>
      <c r="I101" s="12">
        <v>2735000</v>
      </c>
      <c r="J101" s="12">
        <v>254765000</v>
      </c>
      <c r="K101" s="12">
        <v>134059000</v>
      </c>
      <c r="L101" s="12">
        <v>134059000</v>
      </c>
      <c r="M101" s="12">
        <v>134059000</v>
      </c>
      <c r="N101" s="14">
        <f t="shared" si="32"/>
        <v>0.65305520843346465</v>
      </c>
      <c r="O101" s="14">
        <f t="shared" si="33"/>
        <v>0.34364189817039958</v>
      </c>
    </row>
    <row r="102" spans="1:15" s="20" customFormat="1" ht="22.5" x14ac:dyDescent="0.25">
      <c r="A102" s="24" t="s">
        <v>125</v>
      </c>
      <c r="B102" s="11" t="s">
        <v>129</v>
      </c>
      <c r="C102" s="12">
        <v>1718356570</v>
      </c>
      <c r="D102" s="12">
        <v>0</v>
      </c>
      <c r="E102" s="12">
        <v>234745370</v>
      </c>
      <c r="F102" s="12">
        <v>1483611200</v>
      </c>
      <c r="G102" s="12">
        <v>0</v>
      </c>
      <c r="H102" s="12">
        <v>1182774014</v>
      </c>
      <c r="I102" s="12">
        <v>300837186</v>
      </c>
      <c r="J102" s="12">
        <v>1128367446</v>
      </c>
      <c r="K102" s="12">
        <v>557699482</v>
      </c>
      <c r="L102" s="12">
        <v>557699482</v>
      </c>
      <c r="M102" s="12">
        <v>557699482</v>
      </c>
      <c r="N102" s="14">
        <f t="shared" si="32"/>
        <v>0.76055468305982055</v>
      </c>
      <c r="O102" s="14">
        <f t="shared" si="33"/>
        <v>0.37590676182547017</v>
      </c>
    </row>
    <row r="103" spans="1:15" s="20" customFormat="1" ht="45" x14ac:dyDescent="0.25">
      <c r="A103" s="25" t="s">
        <v>30</v>
      </c>
      <c r="B103" s="16" t="s">
        <v>36</v>
      </c>
      <c r="C103" s="17">
        <f>SUM(C104:C105)</f>
        <v>762800000</v>
      </c>
      <c r="D103" s="17">
        <f t="shared" ref="D103:M103" si="52">SUM(D104:D105)</f>
        <v>0</v>
      </c>
      <c r="E103" s="17">
        <f t="shared" si="52"/>
        <v>0</v>
      </c>
      <c r="F103" s="17">
        <f t="shared" si="52"/>
        <v>762800000</v>
      </c>
      <c r="G103" s="17">
        <f t="shared" si="52"/>
        <v>0</v>
      </c>
      <c r="H103" s="17">
        <f t="shared" si="52"/>
        <v>720439893</v>
      </c>
      <c r="I103" s="17">
        <f t="shared" si="52"/>
        <v>42360107</v>
      </c>
      <c r="J103" s="17">
        <f t="shared" si="52"/>
        <v>704460391</v>
      </c>
      <c r="K103" s="17">
        <f t="shared" si="52"/>
        <v>137777422</v>
      </c>
      <c r="L103" s="17">
        <f t="shared" si="52"/>
        <v>137777422</v>
      </c>
      <c r="M103" s="17">
        <f t="shared" si="52"/>
        <v>137777422</v>
      </c>
      <c r="N103" s="19">
        <f t="shared" si="32"/>
        <v>0.92351912821185111</v>
      </c>
      <c r="O103" s="19">
        <f t="shared" si="33"/>
        <v>0.18062063712637652</v>
      </c>
    </row>
    <row r="104" spans="1:15" s="20" customFormat="1" ht="22.5" x14ac:dyDescent="0.25">
      <c r="A104" s="24" t="s">
        <v>139</v>
      </c>
      <c r="B104" s="11" t="s">
        <v>133</v>
      </c>
      <c r="C104" s="12">
        <v>238000000</v>
      </c>
      <c r="D104" s="12">
        <v>0</v>
      </c>
      <c r="E104" s="12">
        <v>0</v>
      </c>
      <c r="F104" s="12">
        <v>238000000</v>
      </c>
      <c r="G104" s="12">
        <v>0</v>
      </c>
      <c r="H104" s="12">
        <v>209342631</v>
      </c>
      <c r="I104" s="12">
        <v>28657369</v>
      </c>
      <c r="J104" s="12">
        <v>193363129</v>
      </c>
      <c r="K104" s="12">
        <v>54914345</v>
      </c>
      <c r="L104" s="12">
        <v>54914345</v>
      </c>
      <c r="M104" s="12">
        <v>54914345</v>
      </c>
      <c r="N104" s="14">
        <f t="shared" si="32"/>
        <v>0.81245012184873955</v>
      </c>
      <c r="O104" s="14">
        <f t="shared" si="33"/>
        <v>0.23073254201680674</v>
      </c>
    </row>
    <row r="105" spans="1:15" s="20" customFormat="1" ht="22.5" x14ac:dyDescent="0.25">
      <c r="A105" s="24" t="s">
        <v>138</v>
      </c>
      <c r="B105" s="11" t="s">
        <v>140</v>
      </c>
      <c r="C105" s="12">
        <v>524800000</v>
      </c>
      <c r="D105" s="12">
        <v>0</v>
      </c>
      <c r="E105" s="12">
        <v>0</v>
      </c>
      <c r="F105" s="12">
        <v>524800000</v>
      </c>
      <c r="G105" s="12">
        <v>0</v>
      </c>
      <c r="H105" s="12">
        <v>511097262</v>
      </c>
      <c r="I105" s="12">
        <v>13702738</v>
      </c>
      <c r="J105" s="12">
        <v>511097262</v>
      </c>
      <c r="K105" s="12">
        <v>82863077</v>
      </c>
      <c r="L105" s="12">
        <v>82863077</v>
      </c>
      <c r="M105" s="12">
        <v>82863077</v>
      </c>
      <c r="N105" s="14">
        <f t="shared" si="32"/>
        <v>0.97388959984756096</v>
      </c>
      <c r="O105" s="14">
        <f t="shared" si="33"/>
        <v>0.15789458269817072</v>
      </c>
    </row>
    <row r="106" spans="1:15" s="20" customFormat="1" ht="33.75" x14ac:dyDescent="0.25">
      <c r="A106" s="25" t="s">
        <v>31</v>
      </c>
      <c r="B106" s="16" t="s">
        <v>37</v>
      </c>
      <c r="C106" s="17">
        <f>SUM(C107:C108)</f>
        <v>900586143</v>
      </c>
      <c r="D106" s="17">
        <f t="shared" ref="D106:M106" si="53">SUM(D107:D108)</f>
        <v>0</v>
      </c>
      <c r="E106" s="17">
        <f t="shared" si="53"/>
        <v>0</v>
      </c>
      <c r="F106" s="17">
        <f t="shared" si="53"/>
        <v>900586143</v>
      </c>
      <c r="G106" s="17">
        <f t="shared" si="53"/>
        <v>0</v>
      </c>
      <c r="H106" s="17">
        <f t="shared" si="53"/>
        <v>772809422.88999999</v>
      </c>
      <c r="I106" s="17">
        <f t="shared" si="53"/>
        <v>127776720.11</v>
      </c>
      <c r="J106" s="17">
        <f t="shared" si="53"/>
        <v>747665608.25</v>
      </c>
      <c r="K106" s="17">
        <f t="shared" si="53"/>
        <v>310987770.48000002</v>
      </c>
      <c r="L106" s="17">
        <f t="shared" si="53"/>
        <v>310987770.48000002</v>
      </c>
      <c r="M106" s="17">
        <f t="shared" si="53"/>
        <v>310987770.48000002</v>
      </c>
      <c r="N106" s="19">
        <f t="shared" si="32"/>
        <v>0.83019888109693019</v>
      </c>
      <c r="O106" s="19">
        <f t="shared" si="33"/>
        <v>0.34531707255016025</v>
      </c>
    </row>
    <row r="107" spans="1:15" s="20" customFormat="1" ht="33.75" x14ac:dyDescent="0.25">
      <c r="A107" s="24" t="s">
        <v>142</v>
      </c>
      <c r="B107" s="11" t="s">
        <v>128</v>
      </c>
      <c r="C107" s="12">
        <v>58018854</v>
      </c>
      <c r="D107" s="12">
        <v>0</v>
      </c>
      <c r="E107" s="12">
        <v>0</v>
      </c>
      <c r="F107" s="12">
        <v>58018854</v>
      </c>
      <c r="G107" s="12">
        <v>0</v>
      </c>
      <c r="H107" s="12">
        <v>58018854</v>
      </c>
      <c r="I107" s="12">
        <v>0</v>
      </c>
      <c r="J107" s="12">
        <v>58018854</v>
      </c>
      <c r="K107" s="12">
        <v>23207541.600000001</v>
      </c>
      <c r="L107" s="12">
        <v>23207541.600000001</v>
      </c>
      <c r="M107" s="12">
        <v>23207541.600000001</v>
      </c>
      <c r="N107" s="14">
        <f t="shared" si="32"/>
        <v>1</v>
      </c>
      <c r="O107" s="14">
        <f t="shared" si="33"/>
        <v>0.4</v>
      </c>
    </row>
    <row r="108" spans="1:15" s="20" customFormat="1" ht="22.5" x14ac:dyDescent="0.25">
      <c r="A108" s="24" t="s">
        <v>141</v>
      </c>
      <c r="B108" s="11" t="s">
        <v>140</v>
      </c>
      <c r="C108" s="12">
        <v>842567289</v>
      </c>
      <c r="D108" s="12">
        <v>0</v>
      </c>
      <c r="E108" s="12">
        <v>0</v>
      </c>
      <c r="F108" s="12">
        <v>842567289</v>
      </c>
      <c r="G108" s="12">
        <v>0</v>
      </c>
      <c r="H108" s="12">
        <v>714790568.88999999</v>
      </c>
      <c r="I108" s="12">
        <v>127776720.11</v>
      </c>
      <c r="J108" s="12">
        <v>689646754.25</v>
      </c>
      <c r="K108" s="12">
        <v>287780228.88</v>
      </c>
      <c r="L108" s="12">
        <v>287780228.88</v>
      </c>
      <c r="M108" s="12">
        <v>287780228.88</v>
      </c>
      <c r="N108" s="14">
        <f t="shared" si="32"/>
        <v>0.81850644245696558</v>
      </c>
      <c r="O108" s="14">
        <f t="shared" si="33"/>
        <v>0.34155162755196872</v>
      </c>
    </row>
    <row r="109" spans="1:15" s="20" customFormat="1" ht="12" x14ac:dyDescent="0.25">
      <c r="A109" s="80" t="s">
        <v>116</v>
      </c>
      <c r="B109" s="80" t="s">
        <v>0</v>
      </c>
      <c r="C109" s="6">
        <f t="shared" ref="C109:M109" si="54">+C5+C88</f>
        <v>53020812779</v>
      </c>
      <c r="D109" s="7">
        <f t="shared" si="54"/>
        <v>3588947490</v>
      </c>
      <c r="E109" s="7">
        <f t="shared" si="54"/>
        <v>3588947490</v>
      </c>
      <c r="F109" s="7">
        <f t="shared" si="54"/>
        <v>53020812779.000107</v>
      </c>
      <c r="G109" s="7">
        <f t="shared" si="54"/>
        <v>4521492000.0001097</v>
      </c>
      <c r="H109" s="7">
        <f t="shared" si="54"/>
        <v>41435073267.669998</v>
      </c>
      <c r="I109" s="7">
        <f t="shared" si="54"/>
        <v>7064247511.329999</v>
      </c>
      <c r="J109" s="7">
        <f t="shared" si="54"/>
        <v>32396592752.629997</v>
      </c>
      <c r="K109" s="7">
        <f t="shared" si="54"/>
        <v>20748946760.349998</v>
      </c>
      <c r="L109" s="7">
        <f t="shared" si="54"/>
        <v>20748946760.349998</v>
      </c>
      <c r="M109" s="7">
        <f t="shared" si="54"/>
        <v>20746193853.349998</v>
      </c>
      <c r="N109" s="8">
        <f>+IF(F109=0,0,J109/F109)</f>
        <v>0.61101652454225064</v>
      </c>
      <c r="O109" s="9">
        <f>+IF(F109=0,0,K109/F109)</f>
        <v>0.39133588628365973</v>
      </c>
    </row>
    <row r="110" spans="1:15" s="20" customFormat="1" x14ac:dyDescent="0.25">
      <c r="A110" s="4" t="s">
        <v>22</v>
      </c>
      <c r="B110" s="1"/>
      <c r="C110" s="35"/>
      <c r="D110" s="1"/>
      <c r="E110" s="64"/>
      <c r="F110" s="64"/>
      <c r="G110" s="1"/>
      <c r="H110" s="38"/>
      <c r="I110" s="1"/>
      <c r="J110" s="38"/>
      <c r="K110" s="1"/>
      <c r="L110" s="1"/>
      <c r="M110" s="1"/>
      <c r="N110" s="1"/>
      <c r="O110" s="1"/>
    </row>
  </sheetData>
  <mergeCells count="10">
    <mergeCell ref="A77:B77"/>
    <mergeCell ref="A82:B82"/>
    <mergeCell ref="A88:B88"/>
    <mergeCell ref="A109:B109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A372-63F9-42D4-B63C-59D146264A74}">
  <dimension ref="A1:R111"/>
  <sheetViews>
    <sheetView showGridLines="0" workbookViewId="0">
      <pane xSplit="1" ySplit="4" topLeftCell="C5" activePane="bottomRight" state="frozen"/>
      <selection activeCell="B81" sqref="B81"/>
      <selection pane="topRight" activeCell="B81" sqref="B81"/>
      <selection pane="bottomLeft" activeCell="B81" sqref="B81"/>
      <selection pane="bottomRight" activeCell="R30" sqref="R30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5.28515625" style="1" customWidth="1"/>
    <col min="7" max="7" width="14.140625" style="1" customWidth="1"/>
    <col min="8" max="8" width="16" style="1" customWidth="1"/>
    <col min="9" max="9" width="15.140625" style="1" customWidth="1"/>
    <col min="10" max="10" width="16.8554687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8" width="11.42578125" style="20"/>
    <col min="19" max="16384" width="11.42578125" style="1"/>
  </cols>
  <sheetData>
    <row r="1" spans="1:18" ht="15" customHeight="1" x14ac:dyDescent="0.25">
      <c r="A1" s="81" t="s">
        <v>219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</row>
    <row r="2" spans="1:18" ht="15" customHeight="1" x14ac:dyDescent="0.25">
      <c r="A2" s="84" t="s">
        <v>269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</row>
    <row r="3" spans="1:18" ht="15" customHeight="1" x14ac:dyDescent="0.25">
      <c r="A3" s="87" t="s">
        <v>318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</row>
    <row r="4" spans="1:18" s="2" customFormat="1" ht="23.25" customHeight="1" x14ac:dyDescent="0.25">
      <c r="A4" s="5" t="s">
        <v>117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143</v>
      </c>
      <c r="O4" s="5" t="s">
        <v>144</v>
      </c>
      <c r="P4" s="20"/>
      <c r="Q4" s="20"/>
      <c r="R4" s="20"/>
    </row>
    <row r="5" spans="1:18" s="2" customFormat="1" ht="15" customHeight="1" x14ac:dyDescent="0.25">
      <c r="A5" s="90" t="s">
        <v>19</v>
      </c>
      <c r="B5" s="90"/>
      <c r="C5" s="6">
        <f t="shared" ref="C5:M5" si="0">+C6+C39+C78+C83</f>
        <v>31737438000</v>
      </c>
      <c r="D5" s="6">
        <f t="shared" si="0"/>
        <v>3389202120</v>
      </c>
      <c r="E5" s="6">
        <f t="shared" si="0"/>
        <v>3389202120</v>
      </c>
      <c r="F5" s="6">
        <f t="shared" si="0"/>
        <v>31737438000.000107</v>
      </c>
      <c r="G5" s="6">
        <f t="shared" si="0"/>
        <v>4521492000.0001097</v>
      </c>
      <c r="H5" s="6">
        <f t="shared" si="0"/>
        <v>25887428211.73</v>
      </c>
      <c r="I5" s="6">
        <f t="shared" si="0"/>
        <v>1328517788.2700005</v>
      </c>
      <c r="J5" s="6">
        <f t="shared" si="0"/>
        <v>20138609212.09</v>
      </c>
      <c r="K5" s="6">
        <f t="shared" si="0"/>
        <v>17912693992.939999</v>
      </c>
      <c r="L5" s="6">
        <f t="shared" si="0"/>
        <v>17912623389.939999</v>
      </c>
      <c r="M5" s="6">
        <f t="shared" si="0"/>
        <v>17895598277.939999</v>
      </c>
      <c r="N5" s="8">
        <f>+IF(F5=0,0,J5/F5)</f>
        <v>0.63453796151062769</v>
      </c>
      <c r="O5" s="9">
        <f>+IF(F5=0,0,K5/F5)</f>
        <v>0.56440264626716052</v>
      </c>
      <c r="P5" s="20"/>
      <c r="Q5" s="20"/>
      <c r="R5" s="20"/>
    </row>
    <row r="6" spans="1:18" s="2" customFormat="1" x14ac:dyDescent="0.25">
      <c r="A6" s="90" t="s">
        <v>20</v>
      </c>
      <c r="B6" s="90"/>
      <c r="C6" s="6">
        <f>+C7</f>
        <v>16720070000</v>
      </c>
      <c r="D6" s="6">
        <f>+D7+D37+D38</f>
        <v>45000000</v>
      </c>
      <c r="E6" s="6">
        <f>+E7+E37+E38</f>
        <v>45000000</v>
      </c>
      <c r="F6" s="6">
        <f>+F7</f>
        <v>16720070000.000099</v>
      </c>
      <c r="G6" s="6">
        <f>+G7</f>
        <v>738422000.00010002</v>
      </c>
      <c r="H6" s="6">
        <f t="shared" ref="H6:M6" si="1">+H7+H37+H38</f>
        <v>15981648000</v>
      </c>
      <c r="I6" s="6">
        <f>I37+I38</f>
        <v>0</v>
      </c>
      <c r="J6" s="6">
        <f t="shared" si="1"/>
        <v>10919514595</v>
      </c>
      <c r="K6" s="6">
        <f t="shared" si="1"/>
        <v>10897174518</v>
      </c>
      <c r="L6" s="6">
        <f t="shared" si="1"/>
        <v>10897103915</v>
      </c>
      <c r="M6" s="6">
        <f t="shared" si="1"/>
        <v>10896427030</v>
      </c>
      <c r="N6" s="8">
        <f t="shared" ref="N6" si="2">+IF(F6=0,0,J6/F6)</f>
        <v>0.65307828226795317</v>
      </c>
      <c r="O6" s="9">
        <f t="shared" ref="O6" si="3">+IF(F6=0,0,K6/F6)</f>
        <v>0.65174215885459419</v>
      </c>
      <c r="P6" s="20"/>
      <c r="Q6" s="20"/>
      <c r="R6" s="20"/>
    </row>
    <row r="7" spans="1:18" x14ac:dyDescent="0.25">
      <c r="A7" s="15" t="s">
        <v>38</v>
      </c>
      <c r="B7" s="16" t="s">
        <v>39</v>
      </c>
      <c r="C7" s="17">
        <f>+C8+C21+C31+C37</f>
        <v>16720070000</v>
      </c>
      <c r="D7" s="17">
        <f>+D8+D21+D31</f>
        <v>45000000</v>
      </c>
      <c r="E7" s="17">
        <f>+E8+E21+E31</f>
        <v>45000000</v>
      </c>
      <c r="F7" s="17">
        <f>+F8+F21+F31+F37</f>
        <v>16720070000.000099</v>
      </c>
      <c r="G7" s="17">
        <f>+G8+G21+G31+G37</f>
        <v>738422000.00010002</v>
      </c>
      <c r="H7" s="17">
        <f>+H8+H21+H31</f>
        <v>15981648000</v>
      </c>
      <c r="I7" s="18">
        <f>+F7-G7-H7</f>
        <v>0</v>
      </c>
      <c r="J7" s="17">
        <f>+J8+J21+J31</f>
        <v>10919514595</v>
      </c>
      <c r="K7" s="17">
        <f>+K8+K21+K31</f>
        <v>10897174518</v>
      </c>
      <c r="L7" s="17">
        <f>+L8+L21+L31</f>
        <v>10897103915</v>
      </c>
      <c r="M7" s="17">
        <f>+M8+M21+M31</f>
        <v>10896427030</v>
      </c>
      <c r="N7" s="19">
        <f t="shared" ref="N7:N70" si="4">+IF(F7=0,0,J7/F7)</f>
        <v>0.65307828226795317</v>
      </c>
      <c r="O7" s="19">
        <f t="shared" ref="O7:O70" si="5">+IF(F7=0,0,K7/F7)</f>
        <v>0.65174215885459419</v>
      </c>
    </row>
    <row r="8" spans="1:18" x14ac:dyDescent="0.25">
      <c r="A8" s="15" t="s">
        <v>40</v>
      </c>
      <c r="B8" s="16" t="s">
        <v>41</v>
      </c>
      <c r="C8" s="17">
        <f>+C9</f>
        <v>10320372000</v>
      </c>
      <c r="D8" s="17">
        <f>+D9</f>
        <v>45000000</v>
      </c>
      <c r="E8" s="17">
        <f>+E9</f>
        <v>45000000</v>
      </c>
      <c r="F8" s="18">
        <f t="shared" ref="F8:F31" si="6">+C8+D8-E8</f>
        <v>10320372000</v>
      </c>
      <c r="G8" s="17">
        <f>+G9</f>
        <v>0</v>
      </c>
      <c r="H8" s="17">
        <f>+H9</f>
        <v>10320372000</v>
      </c>
      <c r="I8" s="18">
        <f t="shared" ref="I8" si="7">+F8-G8-H8</f>
        <v>0</v>
      </c>
      <c r="J8" s="17">
        <f>+J9</f>
        <v>7536337931</v>
      </c>
      <c r="K8" s="17">
        <f>+K9</f>
        <v>7535227834</v>
      </c>
      <c r="L8" s="17">
        <f>+L9</f>
        <v>7535227834</v>
      </c>
      <c r="M8" s="17">
        <f>+M9</f>
        <v>7534550949</v>
      </c>
      <c r="N8" s="19">
        <f t="shared" si="4"/>
        <v>0.73023898082355942</v>
      </c>
      <c r="O8" s="19">
        <f t="shared" si="5"/>
        <v>0.73013141716209451</v>
      </c>
    </row>
    <row r="9" spans="1:18" x14ac:dyDescent="0.25">
      <c r="A9" s="15" t="s">
        <v>42</v>
      </c>
      <c r="B9" s="16" t="s">
        <v>43</v>
      </c>
      <c r="C9" s="17">
        <f>SUM(C10:C20)</f>
        <v>10320372000</v>
      </c>
      <c r="D9" s="17">
        <f t="shared" ref="D9:M9" si="8">SUM(D10:D20)</f>
        <v>45000000</v>
      </c>
      <c r="E9" s="17">
        <f t="shared" si="8"/>
        <v>45000000</v>
      </c>
      <c r="F9" s="17">
        <f t="shared" si="8"/>
        <v>10320372000</v>
      </c>
      <c r="G9" s="17">
        <f t="shared" si="8"/>
        <v>0</v>
      </c>
      <c r="H9" s="17">
        <f t="shared" si="8"/>
        <v>10320372000</v>
      </c>
      <c r="I9" s="17">
        <f t="shared" si="8"/>
        <v>0</v>
      </c>
      <c r="J9" s="17">
        <f t="shared" si="8"/>
        <v>7536337931</v>
      </c>
      <c r="K9" s="17">
        <f t="shared" si="8"/>
        <v>7535227834</v>
      </c>
      <c r="L9" s="17">
        <f t="shared" si="8"/>
        <v>7535227834</v>
      </c>
      <c r="M9" s="17">
        <f t="shared" si="8"/>
        <v>7534550949</v>
      </c>
      <c r="N9" s="19">
        <f t="shared" si="4"/>
        <v>0.73023898082355942</v>
      </c>
      <c r="O9" s="19">
        <f t="shared" si="5"/>
        <v>0.73013141716209451</v>
      </c>
    </row>
    <row r="10" spans="1:18" x14ac:dyDescent="0.25">
      <c r="A10" s="10" t="s">
        <v>44</v>
      </c>
      <c r="B10" s="11" t="s">
        <v>45</v>
      </c>
      <c r="C10" s="12">
        <v>7900372000</v>
      </c>
      <c r="D10" s="12">
        <v>0</v>
      </c>
      <c r="E10" s="12">
        <v>45000000</v>
      </c>
      <c r="F10" s="12">
        <v>7855372000</v>
      </c>
      <c r="G10" s="12">
        <v>0</v>
      </c>
      <c r="H10" s="12">
        <v>7855372000</v>
      </c>
      <c r="I10" s="12">
        <v>0</v>
      </c>
      <c r="J10" s="12">
        <v>6338309348</v>
      </c>
      <c r="K10" s="12">
        <v>6337521282</v>
      </c>
      <c r="L10" s="12">
        <v>6337521282</v>
      </c>
      <c r="M10" s="12">
        <v>6337521282</v>
      </c>
      <c r="N10" s="14">
        <f t="shared" si="4"/>
        <v>0.8068757721467551</v>
      </c>
      <c r="O10" s="14">
        <f t="shared" si="5"/>
        <v>0.80677545022692754</v>
      </c>
    </row>
    <row r="11" spans="1:18" hidden="1" x14ac:dyDescent="0.25">
      <c r="A11" s="10" t="s">
        <v>46</v>
      </c>
      <c r="B11" s="11" t="s">
        <v>47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4">
        <f t="shared" si="4"/>
        <v>0</v>
      </c>
      <c r="O11" s="14">
        <f t="shared" si="5"/>
        <v>0</v>
      </c>
    </row>
    <row r="12" spans="1:18" x14ac:dyDescent="0.25">
      <c r="A12" s="10" t="s">
        <v>48</v>
      </c>
      <c r="B12" s="11" t="s">
        <v>49</v>
      </c>
      <c r="C12" s="12">
        <v>500000000</v>
      </c>
      <c r="D12" s="12">
        <v>0</v>
      </c>
      <c r="E12" s="12">
        <v>0</v>
      </c>
      <c r="F12" s="12">
        <v>500000000</v>
      </c>
      <c r="G12" s="12">
        <v>0</v>
      </c>
      <c r="H12" s="12">
        <v>500000000</v>
      </c>
      <c r="I12" s="12">
        <v>0</v>
      </c>
      <c r="J12" s="12">
        <v>384053372</v>
      </c>
      <c r="K12" s="12">
        <v>383738123</v>
      </c>
      <c r="L12" s="12">
        <v>383738123</v>
      </c>
      <c r="M12" s="12">
        <v>383738123</v>
      </c>
      <c r="N12" s="14">
        <f t="shared" si="4"/>
        <v>0.76810674400000001</v>
      </c>
      <c r="O12" s="14">
        <f t="shared" si="5"/>
        <v>0.76747624599999997</v>
      </c>
    </row>
    <row r="13" spans="1:18" x14ac:dyDescent="0.25">
      <c r="A13" s="10" t="s">
        <v>50</v>
      </c>
      <c r="B13" s="11" t="s">
        <v>51</v>
      </c>
      <c r="C13" s="12">
        <v>20000000</v>
      </c>
      <c r="D13" s="12">
        <v>0</v>
      </c>
      <c r="E13" s="12">
        <v>0</v>
      </c>
      <c r="F13" s="12">
        <v>20000000</v>
      </c>
      <c r="G13" s="12">
        <v>0</v>
      </c>
      <c r="H13" s="12">
        <v>20000000</v>
      </c>
      <c r="I13" s="12">
        <v>0</v>
      </c>
      <c r="J13" s="12">
        <v>10591695</v>
      </c>
      <c r="K13" s="12">
        <v>10584913</v>
      </c>
      <c r="L13" s="12">
        <v>10584913</v>
      </c>
      <c r="M13" s="12">
        <v>10584913</v>
      </c>
      <c r="N13" s="14">
        <f t="shared" si="4"/>
        <v>0.52958475000000005</v>
      </c>
      <c r="O13" s="14">
        <f t="shared" si="5"/>
        <v>0.52924565000000001</v>
      </c>
    </row>
    <row r="14" spans="1:18" x14ac:dyDescent="0.25">
      <c r="A14" s="10" t="s">
        <v>52</v>
      </c>
      <c r="B14" s="11" t="s">
        <v>145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4">
        <f t="shared" si="4"/>
        <v>0</v>
      </c>
      <c r="O14" s="14">
        <f t="shared" si="5"/>
        <v>0</v>
      </c>
    </row>
    <row r="15" spans="1:18" x14ac:dyDescent="0.25">
      <c r="A15" s="10" t="s">
        <v>53</v>
      </c>
      <c r="B15" s="11" t="s">
        <v>13</v>
      </c>
      <c r="C15" s="12">
        <v>350000000</v>
      </c>
      <c r="D15" s="12">
        <v>45000000</v>
      </c>
      <c r="E15" s="12">
        <v>0</v>
      </c>
      <c r="F15" s="12">
        <v>395000000</v>
      </c>
      <c r="G15" s="12">
        <v>0</v>
      </c>
      <c r="H15" s="12">
        <v>395000000</v>
      </c>
      <c r="I15" s="12">
        <v>0</v>
      </c>
      <c r="J15" s="12">
        <v>388116147</v>
      </c>
      <c r="K15" s="12">
        <v>388116147</v>
      </c>
      <c r="L15" s="12">
        <v>388116147</v>
      </c>
      <c r="M15" s="12">
        <v>388116147</v>
      </c>
      <c r="N15" s="14">
        <f t="shared" si="4"/>
        <v>0.98257252405063289</v>
      </c>
      <c r="O15" s="14">
        <f t="shared" si="5"/>
        <v>0.98257252405063289</v>
      </c>
    </row>
    <row r="16" spans="1:18" x14ac:dyDescent="0.25">
      <c r="A16" s="10" t="s">
        <v>54</v>
      </c>
      <c r="B16" s="11" t="s">
        <v>55</v>
      </c>
      <c r="C16" s="12">
        <v>300000000</v>
      </c>
      <c r="D16" s="12">
        <v>0</v>
      </c>
      <c r="E16" s="12">
        <v>0</v>
      </c>
      <c r="F16" s="12">
        <v>300000000</v>
      </c>
      <c r="G16" s="12">
        <v>0</v>
      </c>
      <c r="H16" s="12">
        <v>300000000</v>
      </c>
      <c r="I16" s="12">
        <v>0</v>
      </c>
      <c r="J16" s="12">
        <v>211765094</v>
      </c>
      <c r="K16" s="12">
        <v>211765094</v>
      </c>
      <c r="L16" s="12">
        <v>211765094</v>
      </c>
      <c r="M16" s="12">
        <v>211765094</v>
      </c>
      <c r="N16" s="14">
        <f t="shared" si="4"/>
        <v>0.7058836466666667</v>
      </c>
      <c r="O16" s="14">
        <f t="shared" si="5"/>
        <v>0.7058836466666667</v>
      </c>
    </row>
    <row r="17" spans="1:15" x14ac:dyDescent="0.25">
      <c r="A17" s="10" t="s">
        <v>56</v>
      </c>
      <c r="B17" s="11" t="s">
        <v>57</v>
      </c>
      <c r="C17" s="12">
        <v>40000000</v>
      </c>
      <c r="D17" s="12">
        <v>0</v>
      </c>
      <c r="E17" s="12">
        <v>0</v>
      </c>
      <c r="F17" s="12">
        <v>40000000</v>
      </c>
      <c r="G17" s="12">
        <v>0</v>
      </c>
      <c r="H17" s="12">
        <v>40000000</v>
      </c>
      <c r="I17" s="12">
        <v>0</v>
      </c>
      <c r="J17" s="12">
        <v>28723762</v>
      </c>
      <c r="K17" s="12">
        <v>28723762</v>
      </c>
      <c r="L17" s="12">
        <v>28723762</v>
      </c>
      <c r="M17" s="12">
        <v>28046877</v>
      </c>
      <c r="N17" s="14">
        <f t="shared" si="4"/>
        <v>0.71809405000000004</v>
      </c>
      <c r="O17" s="14">
        <f t="shared" si="5"/>
        <v>0.71809405000000004</v>
      </c>
    </row>
    <row r="18" spans="1:15" x14ac:dyDescent="0.25">
      <c r="A18" s="10" t="s">
        <v>58</v>
      </c>
      <c r="B18" s="11" t="s">
        <v>15</v>
      </c>
      <c r="C18" s="12">
        <v>800000000</v>
      </c>
      <c r="D18" s="12">
        <v>0</v>
      </c>
      <c r="E18" s="12">
        <v>0</v>
      </c>
      <c r="F18" s="12">
        <v>800000000</v>
      </c>
      <c r="G18" s="12">
        <v>0</v>
      </c>
      <c r="H18" s="12">
        <v>800000000</v>
      </c>
      <c r="I18" s="12">
        <v>0</v>
      </c>
      <c r="J18" s="12">
        <v>9456814</v>
      </c>
      <c r="K18" s="12">
        <v>9456814</v>
      </c>
      <c r="L18" s="12">
        <v>9456814</v>
      </c>
      <c r="M18" s="12">
        <v>9456814</v>
      </c>
      <c r="N18" s="14">
        <f t="shared" si="4"/>
        <v>1.1821017499999999E-2</v>
      </c>
      <c r="O18" s="14">
        <f t="shared" si="5"/>
        <v>1.1821017499999999E-2</v>
      </c>
    </row>
    <row r="19" spans="1:15" s="20" customFormat="1" ht="11.25" x14ac:dyDescent="0.25">
      <c r="A19" s="10" t="s">
        <v>59</v>
      </c>
      <c r="B19" s="11" t="s">
        <v>14</v>
      </c>
      <c r="C19" s="12">
        <v>400000000</v>
      </c>
      <c r="D19" s="12">
        <v>0</v>
      </c>
      <c r="E19" s="12">
        <v>0</v>
      </c>
      <c r="F19" s="12">
        <v>400000000</v>
      </c>
      <c r="G19" s="12">
        <v>0</v>
      </c>
      <c r="H19" s="12">
        <v>400000000</v>
      </c>
      <c r="I19" s="12">
        <v>0</v>
      </c>
      <c r="J19" s="12">
        <v>158736277</v>
      </c>
      <c r="K19" s="12">
        <v>158736277</v>
      </c>
      <c r="L19" s="12">
        <v>158736277</v>
      </c>
      <c r="M19" s="12">
        <v>158736277</v>
      </c>
      <c r="N19" s="14">
        <f t="shared" si="4"/>
        <v>0.39684069249999998</v>
      </c>
      <c r="O19" s="14">
        <f t="shared" si="5"/>
        <v>0.39684069249999998</v>
      </c>
    </row>
    <row r="20" spans="1:15" s="20" customFormat="1" ht="13.5" customHeight="1" x14ac:dyDescent="0.25">
      <c r="A20" s="10" t="s">
        <v>289</v>
      </c>
      <c r="B20" s="11" t="s">
        <v>290</v>
      </c>
      <c r="C20" s="12">
        <v>10000000</v>
      </c>
      <c r="D20" s="12">
        <v>0</v>
      </c>
      <c r="E20" s="12">
        <v>0</v>
      </c>
      <c r="F20" s="12">
        <v>10000000</v>
      </c>
      <c r="G20" s="12">
        <v>0</v>
      </c>
      <c r="H20" s="12">
        <v>10000000</v>
      </c>
      <c r="I20" s="12">
        <v>0</v>
      </c>
      <c r="J20" s="12">
        <v>6585422</v>
      </c>
      <c r="K20" s="12">
        <v>6585422</v>
      </c>
      <c r="L20" s="12">
        <v>6585422</v>
      </c>
      <c r="M20" s="12">
        <v>6585422</v>
      </c>
      <c r="N20" s="14">
        <f t="shared" si="4"/>
        <v>0.65854219999999997</v>
      </c>
      <c r="O20" s="14">
        <f t="shared" si="5"/>
        <v>0.65854219999999997</v>
      </c>
    </row>
    <row r="21" spans="1:15" s="20" customFormat="1" ht="11.25" x14ac:dyDescent="0.25">
      <c r="A21" s="15" t="s">
        <v>60</v>
      </c>
      <c r="B21" s="16" t="s">
        <v>61</v>
      </c>
      <c r="C21" s="17">
        <f>SUM(C22:C30)</f>
        <v>3819679000</v>
      </c>
      <c r="D21" s="17">
        <f t="shared" ref="D21:E21" si="9">SUM(D22:D30)</f>
        <v>0</v>
      </c>
      <c r="E21" s="17">
        <f t="shared" si="9"/>
        <v>0</v>
      </c>
      <c r="F21" s="18">
        <f t="shared" si="6"/>
        <v>3819679000</v>
      </c>
      <c r="G21" s="17">
        <f t="shared" ref="G21:H21" si="10">SUM(G22:G30)</f>
        <v>0</v>
      </c>
      <c r="H21" s="17">
        <f t="shared" si="10"/>
        <v>3819679000</v>
      </c>
      <c r="I21" s="18">
        <f>+F21-G21-H21</f>
        <v>0</v>
      </c>
      <c r="J21" s="17">
        <f t="shared" ref="J21" si="11">SUM(J22:J30)</f>
        <v>2831950672</v>
      </c>
      <c r="K21" s="17">
        <f t="shared" ref="K21:M21" si="12">SUM(K22:K30)</f>
        <v>2810720692</v>
      </c>
      <c r="L21" s="17">
        <f t="shared" si="12"/>
        <v>2810650089</v>
      </c>
      <c r="M21" s="17">
        <f t="shared" si="12"/>
        <v>2810650089</v>
      </c>
      <c r="N21" s="19">
        <f t="shared" si="4"/>
        <v>0.74141064524008427</v>
      </c>
      <c r="O21" s="19">
        <f t="shared" si="5"/>
        <v>0.73585259180156237</v>
      </c>
    </row>
    <row r="22" spans="1:15" s="20" customFormat="1" ht="11.25" x14ac:dyDescent="0.25">
      <c r="A22" s="10" t="s">
        <v>62</v>
      </c>
      <c r="B22" s="11" t="s">
        <v>63</v>
      </c>
      <c r="C22" s="12">
        <v>1130000000</v>
      </c>
      <c r="D22" s="12">
        <v>0</v>
      </c>
      <c r="E22" s="12">
        <v>0</v>
      </c>
      <c r="F22" s="12">
        <v>1130000000</v>
      </c>
      <c r="G22" s="12">
        <v>0</v>
      </c>
      <c r="H22" s="12">
        <v>1130000000</v>
      </c>
      <c r="I22" s="12">
        <v>0</v>
      </c>
      <c r="J22" s="12">
        <v>863489093</v>
      </c>
      <c r="K22" s="12">
        <v>863489093</v>
      </c>
      <c r="L22" s="12">
        <v>863489093</v>
      </c>
      <c r="M22" s="12">
        <v>863489093</v>
      </c>
      <c r="N22" s="14">
        <f t="shared" si="4"/>
        <v>0.76414963982300887</v>
      </c>
      <c r="O22" s="14">
        <f t="shared" si="5"/>
        <v>0.76414963982300887</v>
      </c>
    </row>
    <row r="23" spans="1:15" s="20" customFormat="1" ht="11.25" x14ac:dyDescent="0.25">
      <c r="A23" s="10" t="s">
        <v>64</v>
      </c>
      <c r="B23" s="11" t="s">
        <v>65</v>
      </c>
      <c r="C23" s="12">
        <v>800000000</v>
      </c>
      <c r="D23" s="12">
        <v>0</v>
      </c>
      <c r="E23" s="12">
        <v>0</v>
      </c>
      <c r="F23" s="12">
        <v>800000000</v>
      </c>
      <c r="G23" s="12">
        <v>0</v>
      </c>
      <c r="H23" s="12">
        <v>800000000</v>
      </c>
      <c r="I23" s="12">
        <v>0</v>
      </c>
      <c r="J23" s="12">
        <v>611653693</v>
      </c>
      <c r="K23" s="12">
        <v>611653693</v>
      </c>
      <c r="L23" s="12">
        <v>611653693</v>
      </c>
      <c r="M23" s="12">
        <v>611653693</v>
      </c>
      <c r="N23" s="14">
        <f t="shared" si="4"/>
        <v>0.76456711624999996</v>
      </c>
      <c r="O23" s="14">
        <f t="shared" si="5"/>
        <v>0.76456711624999996</v>
      </c>
    </row>
    <row r="24" spans="1:15" s="20" customFormat="1" ht="11.25" x14ac:dyDescent="0.25">
      <c r="A24" s="10" t="s">
        <v>66</v>
      </c>
      <c r="B24" s="11" t="s">
        <v>67</v>
      </c>
      <c r="C24" s="12">
        <v>919679000</v>
      </c>
      <c r="D24" s="12">
        <v>0</v>
      </c>
      <c r="E24" s="12">
        <v>0</v>
      </c>
      <c r="F24" s="12">
        <v>919679000</v>
      </c>
      <c r="G24" s="12">
        <v>0</v>
      </c>
      <c r="H24" s="12">
        <v>919679000</v>
      </c>
      <c r="I24" s="12">
        <v>0</v>
      </c>
      <c r="J24" s="12">
        <v>652301386</v>
      </c>
      <c r="K24" s="12">
        <v>631071406</v>
      </c>
      <c r="L24" s="12">
        <v>631000803</v>
      </c>
      <c r="M24" s="12">
        <v>631000803</v>
      </c>
      <c r="N24" s="14">
        <f t="shared" si="4"/>
        <v>0.70927071945754983</v>
      </c>
      <c r="O24" s="14">
        <f t="shared" si="5"/>
        <v>0.68618659988974418</v>
      </c>
    </row>
    <row r="25" spans="1:15" s="20" customFormat="1" ht="11.25" x14ac:dyDescent="0.25">
      <c r="A25" s="10" t="s">
        <v>68</v>
      </c>
      <c r="B25" s="11" t="s">
        <v>69</v>
      </c>
      <c r="C25" s="12">
        <v>400000000</v>
      </c>
      <c r="D25" s="12">
        <v>0</v>
      </c>
      <c r="E25" s="12">
        <v>0</v>
      </c>
      <c r="F25" s="12">
        <v>400000000</v>
      </c>
      <c r="G25" s="12">
        <v>0</v>
      </c>
      <c r="H25" s="12">
        <v>400000000</v>
      </c>
      <c r="I25" s="12">
        <v>0</v>
      </c>
      <c r="J25" s="12">
        <v>295899900</v>
      </c>
      <c r="K25" s="12">
        <v>295899900</v>
      </c>
      <c r="L25" s="12">
        <v>295899900</v>
      </c>
      <c r="M25" s="12">
        <v>295899900</v>
      </c>
      <c r="N25" s="14">
        <f t="shared" si="4"/>
        <v>0.73974974999999998</v>
      </c>
      <c r="O25" s="14">
        <f t="shared" si="5"/>
        <v>0.73974974999999998</v>
      </c>
    </row>
    <row r="26" spans="1:15" s="20" customFormat="1" ht="22.5" x14ac:dyDescent="0.25">
      <c r="A26" s="10" t="s">
        <v>70</v>
      </c>
      <c r="B26" s="11" t="s">
        <v>71</v>
      </c>
      <c r="C26" s="12">
        <v>60000000</v>
      </c>
      <c r="D26" s="12">
        <v>0</v>
      </c>
      <c r="E26" s="12">
        <v>0</v>
      </c>
      <c r="F26" s="12">
        <v>60000000</v>
      </c>
      <c r="G26" s="12">
        <v>0</v>
      </c>
      <c r="H26" s="12">
        <v>60000000</v>
      </c>
      <c r="I26" s="12">
        <v>0</v>
      </c>
      <c r="J26" s="12">
        <v>38525100</v>
      </c>
      <c r="K26" s="12">
        <v>38525100</v>
      </c>
      <c r="L26" s="12">
        <v>38525100</v>
      </c>
      <c r="M26" s="12">
        <v>38525100</v>
      </c>
      <c r="N26" s="14">
        <f t="shared" si="4"/>
        <v>0.64208500000000002</v>
      </c>
      <c r="O26" s="14">
        <f t="shared" si="5"/>
        <v>0.64208500000000002</v>
      </c>
    </row>
    <row r="27" spans="1:15" s="20" customFormat="1" ht="11.25" x14ac:dyDescent="0.25">
      <c r="A27" s="10" t="s">
        <v>72</v>
      </c>
      <c r="B27" s="11" t="s">
        <v>16</v>
      </c>
      <c r="C27" s="12">
        <v>300000000</v>
      </c>
      <c r="D27" s="12">
        <v>0</v>
      </c>
      <c r="E27" s="12">
        <v>0</v>
      </c>
      <c r="F27" s="12">
        <v>300000000</v>
      </c>
      <c r="G27" s="12">
        <v>0</v>
      </c>
      <c r="H27" s="12">
        <v>300000000</v>
      </c>
      <c r="I27" s="12">
        <v>0</v>
      </c>
      <c r="J27" s="12">
        <v>221940900</v>
      </c>
      <c r="K27" s="12">
        <v>221940900</v>
      </c>
      <c r="L27" s="12">
        <v>221940900</v>
      </c>
      <c r="M27" s="12">
        <v>221940900</v>
      </c>
      <c r="N27" s="14">
        <f t="shared" si="4"/>
        <v>0.73980299999999999</v>
      </c>
      <c r="O27" s="14">
        <f t="shared" si="5"/>
        <v>0.73980299999999999</v>
      </c>
    </row>
    <row r="28" spans="1:15" s="20" customFormat="1" ht="11.25" x14ac:dyDescent="0.25">
      <c r="A28" s="10" t="s">
        <v>73</v>
      </c>
      <c r="B28" s="11" t="s">
        <v>17</v>
      </c>
      <c r="C28" s="12">
        <v>55000000</v>
      </c>
      <c r="D28" s="12">
        <v>0</v>
      </c>
      <c r="E28" s="12">
        <v>0</v>
      </c>
      <c r="F28" s="12">
        <v>55000000</v>
      </c>
      <c r="G28" s="12">
        <v>0</v>
      </c>
      <c r="H28" s="12">
        <v>55000000</v>
      </c>
      <c r="I28" s="12">
        <v>0</v>
      </c>
      <c r="J28" s="12">
        <v>37054200</v>
      </c>
      <c r="K28" s="12">
        <v>37054200</v>
      </c>
      <c r="L28" s="12">
        <v>37054200</v>
      </c>
      <c r="M28" s="12">
        <v>37054200</v>
      </c>
      <c r="N28" s="14">
        <f t="shared" si="4"/>
        <v>0.67371272727272724</v>
      </c>
      <c r="O28" s="14">
        <f t="shared" si="5"/>
        <v>0.67371272727272724</v>
      </c>
    </row>
    <row r="29" spans="1:15" s="20" customFormat="1" ht="11.25" x14ac:dyDescent="0.25">
      <c r="A29" s="10" t="s">
        <v>74</v>
      </c>
      <c r="B29" s="11" t="s">
        <v>18</v>
      </c>
      <c r="C29" s="12">
        <v>55000000</v>
      </c>
      <c r="D29" s="12">
        <v>0</v>
      </c>
      <c r="E29" s="12">
        <v>0</v>
      </c>
      <c r="F29" s="12">
        <v>55000000</v>
      </c>
      <c r="G29" s="12">
        <v>0</v>
      </c>
      <c r="H29" s="12">
        <v>55000000</v>
      </c>
      <c r="I29" s="12">
        <v>0</v>
      </c>
      <c r="J29" s="12">
        <v>37054200</v>
      </c>
      <c r="K29" s="12">
        <v>37054200</v>
      </c>
      <c r="L29" s="12">
        <v>37054200</v>
      </c>
      <c r="M29" s="12">
        <v>37054200</v>
      </c>
      <c r="N29" s="14">
        <f t="shared" si="4"/>
        <v>0.67371272727272724</v>
      </c>
      <c r="O29" s="14">
        <f t="shared" si="5"/>
        <v>0.67371272727272724</v>
      </c>
    </row>
    <row r="30" spans="1:15" s="20" customFormat="1" ht="22.5" x14ac:dyDescent="0.25">
      <c r="A30" s="10" t="s">
        <v>75</v>
      </c>
      <c r="B30" s="11" t="s">
        <v>76</v>
      </c>
      <c r="C30" s="12">
        <v>100000000</v>
      </c>
      <c r="D30" s="12">
        <v>0</v>
      </c>
      <c r="E30" s="12">
        <v>0</v>
      </c>
      <c r="F30" s="12">
        <v>100000000</v>
      </c>
      <c r="G30" s="12">
        <v>0</v>
      </c>
      <c r="H30" s="12">
        <v>100000000</v>
      </c>
      <c r="I30" s="12">
        <v>0</v>
      </c>
      <c r="J30" s="12">
        <v>74032200</v>
      </c>
      <c r="K30" s="12">
        <v>74032200</v>
      </c>
      <c r="L30" s="12">
        <v>74032200</v>
      </c>
      <c r="M30" s="12">
        <v>74032200</v>
      </c>
      <c r="N30" s="14">
        <f t="shared" si="4"/>
        <v>0.74032200000000004</v>
      </c>
      <c r="O30" s="14">
        <f t="shared" si="5"/>
        <v>0.74032200000000004</v>
      </c>
    </row>
    <row r="31" spans="1:15" s="20" customFormat="1" ht="22.5" x14ac:dyDescent="0.25">
      <c r="A31" s="15" t="s">
        <v>77</v>
      </c>
      <c r="B31" s="16" t="s">
        <v>78</v>
      </c>
      <c r="C31" s="17">
        <f>SUM(C32:C36)</f>
        <v>1841597000</v>
      </c>
      <c r="D31" s="17">
        <f t="shared" ref="D31:E31" si="13">SUM(D32:D36)</f>
        <v>0</v>
      </c>
      <c r="E31" s="17">
        <f t="shared" si="13"/>
        <v>0</v>
      </c>
      <c r="F31" s="18">
        <f t="shared" si="6"/>
        <v>1841597000</v>
      </c>
      <c r="G31" s="17">
        <f t="shared" ref="G31:H31" si="14">SUM(G32:G36)</f>
        <v>0</v>
      </c>
      <c r="H31" s="17">
        <f t="shared" si="14"/>
        <v>1841597000</v>
      </c>
      <c r="I31" s="18">
        <f>+F31-G31-H31</f>
        <v>0</v>
      </c>
      <c r="J31" s="17">
        <f t="shared" ref="J31" si="15">SUM(J32:J36)</f>
        <v>551225992</v>
      </c>
      <c r="K31" s="17">
        <f t="shared" ref="K31:M31" si="16">SUM(K32:K36)</f>
        <v>551225992</v>
      </c>
      <c r="L31" s="17">
        <f t="shared" si="16"/>
        <v>551225992</v>
      </c>
      <c r="M31" s="17">
        <f t="shared" si="16"/>
        <v>551225992</v>
      </c>
      <c r="N31" s="19">
        <f t="shared" si="4"/>
        <v>0.29931955362655349</v>
      </c>
      <c r="O31" s="19">
        <f t="shared" si="5"/>
        <v>0.29931955362655349</v>
      </c>
    </row>
    <row r="32" spans="1:15" s="20" customFormat="1" ht="11.25" x14ac:dyDescent="0.25">
      <c r="A32" s="10" t="s">
        <v>79</v>
      </c>
      <c r="B32" s="11" t="s">
        <v>80</v>
      </c>
      <c r="C32" s="12">
        <v>941597000</v>
      </c>
      <c r="D32" s="12">
        <v>0</v>
      </c>
      <c r="E32" s="12">
        <v>0</v>
      </c>
      <c r="F32" s="12">
        <v>941597000</v>
      </c>
      <c r="G32" s="12">
        <v>0</v>
      </c>
      <c r="H32" s="12">
        <v>941597000</v>
      </c>
      <c r="I32" s="12">
        <v>0</v>
      </c>
      <c r="J32" s="12">
        <v>211650270</v>
      </c>
      <c r="K32" s="12">
        <v>211650270</v>
      </c>
      <c r="L32" s="12">
        <v>211650270</v>
      </c>
      <c r="M32" s="12">
        <v>211650270</v>
      </c>
      <c r="N32" s="14">
        <f t="shared" si="4"/>
        <v>0.22477797826458665</v>
      </c>
      <c r="O32" s="14">
        <f t="shared" si="5"/>
        <v>0.22477797826458665</v>
      </c>
    </row>
    <row r="33" spans="1:18" s="20" customFormat="1" ht="11.25" x14ac:dyDescent="0.25">
      <c r="A33" s="10" t="s">
        <v>81</v>
      </c>
      <c r="B33" s="11" t="s">
        <v>82</v>
      </c>
      <c r="C33" s="12">
        <v>400000000</v>
      </c>
      <c r="D33" s="12">
        <v>0</v>
      </c>
      <c r="E33" s="12">
        <v>0</v>
      </c>
      <c r="F33" s="12">
        <v>400000000</v>
      </c>
      <c r="G33" s="12">
        <v>0</v>
      </c>
      <c r="H33" s="12">
        <v>400000000</v>
      </c>
      <c r="I33" s="12">
        <v>0</v>
      </c>
      <c r="J33" s="12">
        <v>31160821</v>
      </c>
      <c r="K33" s="12">
        <v>31160821</v>
      </c>
      <c r="L33" s="12">
        <v>31160821</v>
      </c>
      <c r="M33" s="12">
        <v>31160821</v>
      </c>
      <c r="N33" s="14">
        <f t="shared" si="4"/>
        <v>7.7902052499999999E-2</v>
      </c>
      <c r="O33" s="14">
        <f t="shared" si="5"/>
        <v>7.7902052499999999E-2</v>
      </c>
    </row>
    <row r="34" spans="1:18" x14ac:dyDescent="0.25">
      <c r="A34" s="10" t="s">
        <v>83</v>
      </c>
      <c r="B34" s="11" t="s">
        <v>84</v>
      </c>
      <c r="C34" s="12">
        <v>100000000</v>
      </c>
      <c r="D34" s="12">
        <v>0</v>
      </c>
      <c r="E34" s="12">
        <v>0</v>
      </c>
      <c r="F34" s="12">
        <v>100000000</v>
      </c>
      <c r="G34" s="12">
        <v>0</v>
      </c>
      <c r="H34" s="12">
        <v>100000000</v>
      </c>
      <c r="I34" s="12">
        <v>0</v>
      </c>
      <c r="J34" s="12">
        <v>18563062</v>
      </c>
      <c r="K34" s="12">
        <v>18563062</v>
      </c>
      <c r="L34" s="12">
        <v>18563062</v>
      </c>
      <c r="M34" s="12">
        <v>18563062</v>
      </c>
      <c r="N34" s="14">
        <f t="shared" si="4"/>
        <v>0.18563062</v>
      </c>
      <c r="O34" s="14">
        <f t="shared" si="5"/>
        <v>0.18563062</v>
      </c>
    </row>
    <row r="35" spans="1:18" x14ac:dyDescent="0.25">
      <c r="A35" s="10" t="s">
        <v>85</v>
      </c>
      <c r="B35" s="11" t="s">
        <v>86</v>
      </c>
      <c r="C35" s="12">
        <v>250000000</v>
      </c>
      <c r="D35" s="12">
        <v>0</v>
      </c>
      <c r="E35" s="12">
        <v>0</v>
      </c>
      <c r="F35" s="12">
        <v>250000000</v>
      </c>
      <c r="G35" s="12">
        <v>0</v>
      </c>
      <c r="H35" s="12">
        <v>250000000</v>
      </c>
      <c r="I35" s="12">
        <v>0</v>
      </c>
      <c r="J35" s="12">
        <v>213653551</v>
      </c>
      <c r="K35" s="12">
        <v>213653551</v>
      </c>
      <c r="L35" s="12">
        <v>213653551</v>
      </c>
      <c r="M35" s="12">
        <v>213653551</v>
      </c>
      <c r="N35" s="14">
        <f t="shared" si="4"/>
        <v>0.85461420399999999</v>
      </c>
      <c r="O35" s="14">
        <f t="shared" si="5"/>
        <v>0.85461420399999999</v>
      </c>
    </row>
    <row r="36" spans="1:18" x14ac:dyDescent="0.25">
      <c r="A36" s="10" t="s">
        <v>87</v>
      </c>
      <c r="B36" s="11" t="s">
        <v>88</v>
      </c>
      <c r="C36" s="12">
        <v>150000000</v>
      </c>
      <c r="D36" s="12">
        <v>0</v>
      </c>
      <c r="E36" s="12">
        <v>0</v>
      </c>
      <c r="F36" s="12">
        <v>150000000</v>
      </c>
      <c r="G36" s="12">
        <v>0</v>
      </c>
      <c r="H36" s="12">
        <v>150000000</v>
      </c>
      <c r="I36" s="12">
        <v>0</v>
      </c>
      <c r="J36" s="12">
        <v>76198288</v>
      </c>
      <c r="K36" s="12">
        <v>76198288</v>
      </c>
      <c r="L36" s="12">
        <v>76198288</v>
      </c>
      <c r="M36" s="12">
        <v>76198288</v>
      </c>
      <c r="N36" s="14">
        <f t="shared" si="4"/>
        <v>0.50798858666666669</v>
      </c>
      <c r="O36" s="14">
        <f t="shared" si="5"/>
        <v>0.50798858666666669</v>
      </c>
    </row>
    <row r="37" spans="1:18" ht="22.5" x14ac:dyDescent="0.25">
      <c r="A37" s="10" t="s">
        <v>146</v>
      </c>
      <c r="B37" s="11" t="s">
        <v>89</v>
      </c>
      <c r="C37" s="12">
        <v>738422000</v>
      </c>
      <c r="D37" s="12">
        <v>0</v>
      </c>
      <c r="E37" s="12">
        <v>0</v>
      </c>
      <c r="F37" s="13">
        <v>738422000.00010002</v>
      </c>
      <c r="G37" s="12">
        <f>+F37</f>
        <v>738422000.00010002</v>
      </c>
      <c r="H37" s="12">
        <v>0</v>
      </c>
      <c r="I37" s="13">
        <f>+F37-G37</f>
        <v>0</v>
      </c>
      <c r="J37" s="12">
        <v>0</v>
      </c>
      <c r="K37" s="12">
        <v>0</v>
      </c>
      <c r="L37" s="12">
        <v>0</v>
      </c>
      <c r="M37" s="12">
        <v>0</v>
      </c>
      <c r="N37" s="14">
        <f t="shared" si="4"/>
        <v>0</v>
      </c>
      <c r="O37" s="14">
        <f t="shared" si="5"/>
        <v>0</v>
      </c>
    </row>
    <row r="38" spans="1:18" hidden="1" x14ac:dyDescent="0.25">
      <c r="A38" s="10"/>
      <c r="B38" s="11"/>
      <c r="C38" s="12"/>
      <c r="D38" s="12"/>
      <c r="E38" s="12"/>
      <c r="F38" s="13"/>
      <c r="G38" s="12"/>
      <c r="H38" s="12"/>
      <c r="I38" s="13"/>
      <c r="J38" s="12"/>
      <c r="K38" s="12"/>
      <c r="L38" s="12"/>
      <c r="M38" s="12"/>
      <c r="N38" s="14">
        <f t="shared" si="4"/>
        <v>0</v>
      </c>
      <c r="O38" s="14">
        <f t="shared" si="5"/>
        <v>0</v>
      </c>
    </row>
    <row r="39" spans="1:18" s="3" customFormat="1" x14ac:dyDescent="0.25">
      <c r="A39" s="79" t="s">
        <v>23</v>
      </c>
      <c r="B39" s="79"/>
      <c r="C39" s="7">
        <f>+C40+C44</f>
        <v>10288298000</v>
      </c>
      <c r="D39" s="7">
        <f t="shared" ref="D39:M39" si="17">+D40+D44</f>
        <v>3344202120</v>
      </c>
      <c r="E39" s="7">
        <f t="shared" si="17"/>
        <v>3344202120</v>
      </c>
      <c r="F39" s="7">
        <f t="shared" si="17"/>
        <v>10288298000</v>
      </c>
      <c r="G39" s="7">
        <f t="shared" si="17"/>
        <v>0</v>
      </c>
      <c r="H39" s="7">
        <f t="shared" si="17"/>
        <v>9785441211.7299995</v>
      </c>
      <c r="I39" s="7">
        <f t="shared" si="17"/>
        <v>502856788.27000046</v>
      </c>
      <c r="J39" s="7">
        <f t="shared" si="17"/>
        <v>9161939042.0900002</v>
      </c>
      <c r="K39" s="7">
        <f t="shared" si="17"/>
        <v>6958363899.9399996</v>
      </c>
      <c r="L39" s="7">
        <f t="shared" si="17"/>
        <v>6958363899.9399996</v>
      </c>
      <c r="M39" s="7">
        <f t="shared" si="17"/>
        <v>6942015672.9399996</v>
      </c>
      <c r="N39" s="8">
        <f t="shared" si="4"/>
        <v>0.89052037976446641</v>
      </c>
      <c r="O39" s="9">
        <f t="shared" si="5"/>
        <v>0.67633770910795932</v>
      </c>
      <c r="P39" s="20"/>
      <c r="Q39" s="20"/>
      <c r="R39" s="20"/>
    </row>
    <row r="40" spans="1:18" x14ac:dyDescent="0.25">
      <c r="A40" s="15" t="s">
        <v>90</v>
      </c>
      <c r="B40" s="16" t="s">
        <v>91</v>
      </c>
      <c r="C40" s="17">
        <f>+C41</f>
        <v>136931000</v>
      </c>
      <c r="D40" s="17">
        <f t="shared" ref="D40:E40" si="18">+D41</f>
        <v>0</v>
      </c>
      <c r="E40" s="17">
        <f t="shared" si="18"/>
        <v>0</v>
      </c>
      <c r="F40" s="18">
        <f t="shared" ref="F40:F88" si="19">+C40+D40-E40</f>
        <v>136931000</v>
      </c>
      <c r="G40" s="17">
        <f t="shared" ref="G40:H40" si="20">+G41</f>
        <v>0</v>
      </c>
      <c r="H40" s="17">
        <f t="shared" si="20"/>
        <v>53027590</v>
      </c>
      <c r="I40" s="18">
        <f t="shared" ref="I40:I55" si="21">+F40-G40-H40</f>
        <v>83903410</v>
      </c>
      <c r="J40" s="17">
        <f t="shared" ref="J40:M40" si="22">+J41</f>
        <v>53027590</v>
      </c>
      <c r="K40" s="17">
        <f t="shared" si="22"/>
        <v>53027590</v>
      </c>
      <c r="L40" s="17">
        <f t="shared" si="22"/>
        <v>53027590</v>
      </c>
      <c r="M40" s="17">
        <f t="shared" si="22"/>
        <v>53027590</v>
      </c>
      <c r="N40" s="19">
        <f t="shared" si="4"/>
        <v>0.38725774295082926</v>
      </c>
      <c r="O40" s="19">
        <f t="shared" si="5"/>
        <v>0.38725774295082926</v>
      </c>
    </row>
    <row r="41" spans="1:18" x14ac:dyDescent="0.25">
      <c r="A41" s="15" t="s">
        <v>92</v>
      </c>
      <c r="B41" s="16" t="s">
        <v>93</v>
      </c>
      <c r="C41" s="17">
        <f>SUM(C42:C43)</f>
        <v>136931000</v>
      </c>
      <c r="D41" s="17">
        <f t="shared" ref="D41:E41" si="23">SUM(D42:D43)</f>
        <v>0</v>
      </c>
      <c r="E41" s="17">
        <f t="shared" si="23"/>
        <v>0</v>
      </c>
      <c r="F41" s="18">
        <f t="shared" si="19"/>
        <v>136931000</v>
      </c>
      <c r="G41" s="17">
        <f t="shared" ref="G41:H41" si="24">SUM(G42:G43)</f>
        <v>0</v>
      </c>
      <c r="H41" s="17">
        <f t="shared" si="24"/>
        <v>53027590</v>
      </c>
      <c r="I41" s="18">
        <f t="shared" si="21"/>
        <v>83903410</v>
      </c>
      <c r="J41" s="17">
        <f t="shared" ref="J41:M41" si="25">SUM(J42:J43)</f>
        <v>53027590</v>
      </c>
      <c r="K41" s="17">
        <f t="shared" si="25"/>
        <v>53027590</v>
      </c>
      <c r="L41" s="17">
        <f t="shared" si="25"/>
        <v>53027590</v>
      </c>
      <c r="M41" s="17">
        <f t="shared" si="25"/>
        <v>53027590</v>
      </c>
      <c r="N41" s="19">
        <f t="shared" si="4"/>
        <v>0.38725774295082926</v>
      </c>
      <c r="O41" s="19">
        <f t="shared" si="5"/>
        <v>0.38725774295082926</v>
      </c>
    </row>
    <row r="42" spans="1:18" ht="22.5" x14ac:dyDescent="0.25">
      <c r="A42" s="10" t="s">
        <v>220</v>
      </c>
      <c r="B42" s="11" t="s">
        <v>221</v>
      </c>
      <c r="C42" s="12">
        <v>80000000</v>
      </c>
      <c r="D42" s="12">
        <v>0</v>
      </c>
      <c r="E42" s="12">
        <v>0</v>
      </c>
      <c r="F42" s="12">
        <v>80000000</v>
      </c>
      <c r="G42" s="12">
        <v>0</v>
      </c>
      <c r="H42" s="12">
        <v>51278290</v>
      </c>
      <c r="I42" s="12">
        <v>28721710</v>
      </c>
      <c r="J42" s="12">
        <v>51278290</v>
      </c>
      <c r="K42" s="12">
        <v>51278290</v>
      </c>
      <c r="L42" s="12">
        <v>51278290</v>
      </c>
      <c r="M42" s="12">
        <v>51278290</v>
      </c>
      <c r="N42" s="14">
        <f t="shared" si="4"/>
        <v>0.64097862500000002</v>
      </c>
      <c r="O42" s="14">
        <f t="shared" si="5"/>
        <v>0.64097862500000002</v>
      </c>
    </row>
    <row r="43" spans="1:18" x14ac:dyDescent="0.25">
      <c r="A43" s="10" t="s">
        <v>222</v>
      </c>
      <c r="B43" s="11" t="s">
        <v>223</v>
      </c>
      <c r="C43" s="12">
        <v>56931000</v>
      </c>
      <c r="D43" s="12">
        <v>0</v>
      </c>
      <c r="E43" s="12">
        <v>0</v>
      </c>
      <c r="F43" s="12">
        <v>56931000</v>
      </c>
      <c r="G43" s="12">
        <v>0</v>
      </c>
      <c r="H43" s="12">
        <v>1749300</v>
      </c>
      <c r="I43" s="12">
        <v>55181700</v>
      </c>
      <c r="J43" s="12">
        <v>1749300</v>
      </c>
      <c r="K43" s="12">
        <v>1749300</v>
      </c>
      <c r="L43" s="12">
        <v>1749300</v>
      </c>
      <c r="M43" s="12">
        <v>1749300</v>
      </c>
      <c r="N43" s="14">
        <f t="shared" si="4"/>
        <v>3.0726669125783843E-2</v>
      </c>
      <c r="O43" s="14">
        <f t="shared" si="5"/>
        <v>3.0726669125783843E-2</v>
      </c>
    </row>
    <row r="44" spans="1:18" x14ac:dyDescent="0.25">
      <c r="A44" s="15" t="s">
        <v>94</v>
      </c>
      <c r="B44" s="16" t="s">
        <v>95</v>
      </c>
      <c r="C44" s="17">
        <f>+C45+C55</f>
        <v>10151367000</v>
      </c>
      <c r="D44" s="17">
        <f t="shared" ref="D44:E44" si="26">+D45+D55</f>
        <v>3344202120</v>
      </c>
      <c r="E44" s="17">
        <f t="shared" si="26"/>
        <v>3344202120</v>
      </c>
      <c r="F44" s="18">
        <f t="shared" si="19"/>
        <v>10151367000</v>
      </c>
      <c r="G44" s="17">
        <f t="shared" ref="G44:H44" si="27">+G45+G55</f>
        <v>0</v>
      </c>
      <c r="H44" s="17">
        <f t="shared" si="27"/>
        <v>9732413621.7299995</v>
      </c>
      <c r="I44" s="18">
        <f t="shared" si="21"/>
        <v>418953378.27000046</v>
      </c>
      <c r="J44" s="17">
        <f t="shared" ref="J44:M44" si="28">+J45+J55</f>
        <v>9108911452.0900002</v>
      </c>
      <c r="K44" s="17">
        <f t="shared" si="28"/>
        <v>6905336309.9399996</v>
      </c>
      <c r="L44" s="17">
        <f t="shared" si="28"/>
        <v>6905336309.9399996</v>
      </c>
      <c r="M44" s="17">
        <f t="shared" si="28"/>
        <v>6888988082.9399996</v>
      </c>
      <c r="N44" s="19">
        <f t="shared" si="4"/>
        <v>0.89730885033414709</v>
      </c>
      <c r="O44" s="19">
        <f t="shared" si="5"/>
        <v>0.68023708628995483</v>
      </c>
    </row>
    <row r="45" spans="1:18" x14ac:dyDescent="0.25">
      <c r="A45" s="15" t="s">
        <v>96</v>
      </c>
      <c r="B45" s="16" t="s">
        <v>97</v>
      </c>
      <c r="C45" s="17">
        <f>SUM(C46:C54)</f>
        <v>234367000</v>
      </c>
      <c r="D45" s="17">
        <f t="shared" ref="D45:H45" si="29">SUM(D46:D54)</f>
        <v>1406414400</v>
      </c>
      <c r="E45" s="17">
        <f t="shared" si="29"/>
        <v>663300000</v>
      </c>
      <c r="F45" s="18">
        <f>+C45+D45-E45</f>
        <v>977481400</v>
      </c>
      <c r="G45" s="17">
        <f t="shared" si="29"/>
        <v>0</v>
      </c>
      <c r="H45" s="17">
        <f t="shared" si="29"/>
        <v>952506597.21000004</v>
      </c>
      <c r="I45" s="18">
        <f t="shared" si="21"/>
        <v>24974802.789999962</v>
      </c>
      <c r="J45" s="17">
        <f t="shared" ref="J45" si="30">SUM(J46:J54)</f>
        <v>911400941.82000005</v>
      </c>
      <c r="K45" s="17">
        <f t="shared" ref="K45:M45" si="31">SUM(K46:K54)</f>
        <v>866036565.79000008</v>
      </c>
      <c r="L45" s="17">
        <f t="shared" si="31"/>
        <v>866036565.79000008</v>
      </c>
      <c r="M45" s="17">
        <f t="shared" si="31"/>
        <v>866036565.79000008</v>
      </c>
      <c r="N45" s="19">
        <f t="shared" si="4"/>
        <v>0.93239722190110219</v>
      </c>
      <c r="O45" s="19">
        <f t="shared" si="5"/>
        <v>0.88598776998723461</v>
      </c>
    </row>
    <row r="46" spans="1:18" ht="33.75" x14ac:dyDescent="0.25">
      <c r="A46" s="10" t="s">
        <v>224</v>
      </c>
      <c r="B46" s="11" t="s">
        <v>225</v>
      </c>
      <c r="C46" s="12">
        <v>1000000</v>
      </c>
      <c r="D46" s="12">
        <v>0</v>
      </c>
      <c r="E46" s="12">
        <v>0</v>
      </c>
      <c r="F46" s="12">
        <v>1000000</v>
      </c>
      <c r="G46" s="12">
        <v>0</v>
      </c>
      <c r="H46" s="12">
        <v>300000</v>
      </c>
      <c r="I46" s="12">
        <v>700000</v>
      </c>
      <c r="J46" s="12">
        <v>300000</v>
      </c>
      <c r="K46" s="12">
        <v>300000</v>
      </c>
      <c r="L46" s="12">
        <v>300000</v>
      </c>
      <c r="M46" s="12">
        <v>300000</v>
      </c>
      <c r="N46" s="14">
        <f t="shared" si="4"/>
        <v>0.3</v>
      </c>
      <c r="O46" s="14">
        <f t="shared" si="5"/>
        <v>0.3</v>
      </c>
    </row>
    <row r="47" spans="1:18" x14ac:dyDescent="0.25">
      <c r="A47" s="10" t="s">
        <v>226</v>
      </c>
      <c r="B47" s="11" t="s">
        <v>227</v>
      </c>
      <c r="C47" s="12">
        <v>20000000</v>
      </c>
      <c r="D47" s="12">
        <v>0</v>
      </c>
      <c r="E47" s="12">
        <v>0</v>
      </c>
      <c r="F47" s="12">
        <v>20000000</v>
      </c>
      <c r="G47" s="12">
        <v>0</v>
      </c>
      <c r="H47" s="12">
        <v>11323809.869999999</v>
      </c>
      <c r="I47" s="12">
        <v>8676190.1300000008</v>
      </c>
      <c r="J47" s="12">
        <v>11323809.869999999</v>
      </c>
      <c r="K47" s="12">
        <v>0</v>
      </c>
      <c r="L47" s="12">
        <v>0</v>
      </c>
      <c r="M47" s="12">
        <v>0</v>
      </c>
      <c r="N47" s="14">
        <f t="shared" si="4"/>
        <v>0.56619049349999995</v>
      </c>
      <c r="O47" s="14">
        <f t="shared" si="5"/>
        <v>0</v>
      </c>
    </row>
    <row r="48" spans="1:18" ht="22.5" x14ac:dyDescent="0.25">
      <c r="A48" s="10" t="s">
        <v>228</v>
      </c>
      <c r="B48" s="11" t="s">
        <v>229</v>
      </c>
      <c r="C48" s="12">
        <v>5000000</v>
      </c>
      <c r="D48" s="12">
        <v>0</v>
      </c>
      <c r="E48" s="12">
        <v>0</v>
      </c>
      <c r="F48" s="12">
        <v>5000000</v>
      </c>
      <c r="G48" s="12">
        <v>0</v>
      </c>
      <c r="H48" s="12">
        <v>2599285</v>
      </c>
      <c r="I48" s="12">
        <v>2400715</v>
      </c>
      <c r="J48" s="12">
        <v>2599285</v>
      </c>
      <c r="K48" s="12">
        <v>2599285</v>
      </c>
      <c r="L48" s="12">
        <v>2599285</v>
      </c>
      <c r="M48" s="12">
        <v>2599285</v>
      </c>
      <c r="N48" s="14">
        <f t="shared" si="4"/>
        <v>0.51985700000000001</v>
      </c>
      <c r="O48" s="14">
        <f t="shared" si="5"/>
        <v>0.51985700000000001</v>
      </c>
    </row>
    <row r="49" spans="1:15" s="20" customFormat="1" ht="22.5" x14ac:dyDescent="0.25">
      <c r="A49" s="10" t="s">
        <v>230</v>
      </c>
      <c r="B49" s="11" t="s">
        <v>231</v>
      </c>
      <c r="C49" s="12">
        <v>30000000</v>
      </c>
      <c r="D49" s="12">
        <v>0</v>
      </c>
      <c r="E49" s="12">
        <v>0</v>
      </c>
      <c r="F49" s="12">
        <v>30000000</v>
      </c>
      <c r="G49" s="12">
        <v>0</v>
      </c>
      <c r="H49" s="12">
        <v>28929060</v>
      </c>
      <c r="I49" s="12">
        <v>1070940</v>
      </c>
      <c r="J49" s="12">
        <v>28929060</v>
      </c>
      <c r="K49" s="12">
        <v>9274093.8399999999</v>
      </c>
      <c r="L49" s="12">
        <v>9274093.8399999999</v>
      </c>
      <c r="M49" s="12">
        <v>9274093.8399999999</v>
      </c>
      <c r="N49" s="14">
        <f t="shared" si="4"/>
        <v>0.96430199999999999</v>
      </c>
      <c r="O49" s="14">
        <f t="shared" si="5"/>
        <v>0.30913646133333333</v>
      </c>
    </row>
    <row r="50" spans="1:15" s="20" customFormat="1" ht="22.5" x14ac:dyDescent="0.25">
      <c r="A50" s="10" t="s">
        <v>311</v>
      </c>
      <c r="B50" s="11" t="s">
        <v>312</v>
      </c>
      <c r="C50" s="12">
        <v>0</v>
      </c>
      <c r="D50" s="12">
        <v>26414400</v>
      </c>
      <c r="E50" s="12">
        <v>0</v>
      </c>
      <c r="F50" s="12">
        <v>26414400</v>
      </c>
      <c r="G50" s="12">
        <v>0</v>
      </c>
      <c r="H50" s="12">
        <v>25913800</v>
      </c>
      <c r="I50" s="12">
        <v>500600</v>
      </c>
      <c r="J50" s="12">
        <v>25913800</v>
      </c>
      <c r="K50" s="12">
        <v>25913800</v>
      </c>
      <c r="L50" s="12">
        <v>25913800</v>
      </c>
      <c r="M50" s="12">
        <v>25913800</v>
      </c>
      <c r="N50" s="14">
        <f t="shared" si="4"/>
        <v>0.98104821612453819</v>
      </c>
      <c r="O50" s="14">
        <f t="shared" si="5"/>
        <v>0.98104821612453819</v>
      </c>
    </row>
    <row r="51" spans="1:15" s="20" customFormat="1" ht="11.25" x14ac:dyDescent="0.25">
      <c r="A51" s="10" t="s">
        <v>232</v>
      </c>
      <c r="B51" s="11" t="s">
        <v>233</v>
      </c>
      <c r="C51" s="12">
        <v>5000000</v>
      </c>
      <c r="D51" s="12">
        <v>0</v>
      </c>
      <c r="E51" s="12">
        <v>1000000</v>
      </c>
      <c r="F51" s="12">
        <v>4000000</v>
      </c>
      <c r="G51" s="12">
        <v>0</v>
      </c>
      <c r="H51" s="12">
        <v>700000</v>
      </c>
      <c r="I51" s="12">
        <v>3300000</v>
      </c>
      <c r="J51" s="12">
        <v>700000</v>
      </c>
      <c r="K51" s="12">
        <v>700000</v>
      </c>
      <c r="L51" s="12">
        <v>700000</v>
      </c>
      <c r="M51" s="12">
        <v>700000</v>
      </c>
      <c r="N51" s="14">
        <f t="shared" si="4"/>
        <v>0.17499999999999999</v>
      </c>
      <c r="O51" s="14">
        <f t="shared" si="5"/>
        <v>0.17499999999999999</v>
      </c>
    </row>
    <row r="52" spans="1:15" s="20" customFormat="1" ht="22.5" x14ac:dyDescent="0.25">
      <c r="A52" s="10" t="s">
        <v>234</v>
      </c>
      <c r="B52" s="11" t="s">
        <v>221</v>
      </c>
      <c r="C52" s="12">
        <v>55000000</v>
      </c>
      <c r="D52" s="12">
        <v>3000000</v>
      </c>
      <c r="E52" s="12">
        <v>22000000</v>
      </c>
      <c r="F52" s="12">
        <v>36000000</v>
      </c>
      <c r="G52" s="12">
        <v>0</v>
      </c>
      <c r="H52" s="12">
        <v>34700282.899999999</v>
      </c>
      <c r="I52" s="12">
        <v>1299717.1000000001</v>
      </c>
      <c r="J52" s="12">
        <v>15594627.51</v>
      </c>
      <c r="K52" s="12">
        <v>15594627.51</v>
      </c>
      <c r="L52" s="12">
        <v>15594627.51</v>
      </c>
      <c r="M52" s="12">
        <v>15594627.51</v>
      </c>
      <c r="N52" s="14">
        <f t="shared" si="4"/>
        <v>0.43318409749999998</v>
      </c>
      <c r="O52" s="14">
        <f t="shared" si="5"/>
        <v>0.43318409749999998</v>
      </c>
    </row>
    <row r="53" spans="1:15" s="20" customFormat="1" ht="11.25" x14ac:dyDescent="0.25">
      <c r="A53" s="10" t="s">
        <v>319</v>
      </c>
      <c r="B53" s="11" t="s">
        <v>320</v>
      </c>
      <c r="C53" s="12">
        <v>0</v>
      </c>
      <c r="D53" s="12">
        <v>10000000</v>
      </c>
      <c r="E53" s="12">
        <v>3000000</v>
      </c>
      <c r="F53" s="12">
        <v>7000000</v>
      </c>
      <c r="G53" s="12">
        <v>0</v>
      </c>
      <c r="H53" s="12">
        <v>0</v>
      </c>
      <c r="I53" s="12">
        <v>7000000</v>
      </c>
      <c r="J53" s="12">
        <v>0</v>
      </c>
      <c r="K53" s="12">
        <v>0</v>
      </c>
      <c r="L53" s="12">
        <v>0</v>
      </c>
      <c r="M53" s="12">
        <v>0</v>
      </c>
      <c r="N53" s="14">
        <f t="shared" si="4"/>
        <v>0</v>
      </c>
      <c r="O53" s="14">
        <f t="shared" si="5"/>
        <v>0</v>
      </c>
    </row>
    <row r="54" spans="1:15" s="20" customFormat="1" ht="22.5" x14ac:dyDescent="0.25">
      <c r="A54" s="10" t="s">
        <v>235</v>
      </c>
      <c r="B54" s="11" t="s">
        <v>236</v>
      </c>
      <c r="C54" s="12">
        <v>118367000</v>
      </c>
      <c r="D54" s="12">
        <v>1367000000</v>
      </c>
      <c r="E54" s="12">
        <v>637300000</v>
      </c>
      <c r="F54" s="12">
        <v>848067000</v>
      </c>
      <c r="G54" s="12">
        <v>0</v>
      </c>
      <c r="H54" s="12">
        <v>848040359.44000006</v>
      </c>
      <c r="I54" s="12">
        <v>26640.560000000001</v>
      </c>
      <c r="J54" s="12">
        <v>826040359.44000006</v>
      </c>
      <c r="K54" s="12">
        <v>811654759.44000006</v>
      </c>
      <c r="L54" s="12">
        <v>811654759.44000006</v>
      </c>
      <c r="M54" s="12">
        <v>811654759.44000006</v>
      </c>
      <c r="N54" s="14">
        <f t="shared" si="4"/>
        <v>0.97402724011192521</v>
      </c>
      <c r="O54" s="14">
        <f t="shared" si="5"/>
        <v>0.95706442939060243</v>
      </c>
    </row>
    <row r="55" spans="1:15" s="20" customFormat="1" ht="11.25" x14ac:dyDescent="0.25">
      <c r="A55" s="15" t="s">
        <v>98</v>
      </c>
      <c r="B55" s="16" t="s">
        <v>99</v>
      </c>
      <c r="C55" s="17">
        <f>SUM(C56:C77)</f>
        <v>9917000000</v>
      </c>
      <c r="D55" s="17">
        <f>SUM(D56:D77)</f>
        <v>1937787720</v>
      </c>
      <c r="E55" s="17">
        <f>SUM(E56:E77)</f>
        <v>2680902120</v>
      </c>
      <c r="F55" s="18">
        <f t="shared" si="19"/>
        <v>9173885600</v>
      </c>
      <c r="G55" s="17">
        <f>SUM(G56:G77)</f>
        <v>0</v>
      </c>
      <c r="H55" s="17">
        <f>SUM(H56:H77)</f>
        <v>8779907024.5200005</v>
      </c>
      <c r="I55" s="18">
        <f t="shared" si="21"/>
        <v>393978575.47999954</v>
      </c>
      <c r="J55" s="17">
        <f>SUM(J56:J77)</f>
        <v>8197510510.2699995</v>
      </c>
      <c r="K55" s="17">
        <f>SUM(K56:K77)</f>
        <v>6039299744.1499996</v>
      </c>
      <c r="L55" s="17">
        <f>SUM(L56:L77)</f>
        <v>6039299744.1499996</v>
      </c>
      <c r="M55" s="17">
        <f>SUM(M56:M77)</f>
        <v>6022951517.1499996</v>
      </c>
      <c r="N55" s="19">
        <f t="shared" si="4"/>
        <v>0.89357016946777701</v>
      </c>
      <c r="O55" s="19">
        <f t="shared" si="5"/>
        <v>0.65831426371285895</v>
      </c>
    </row>
    <row r="56" spans="1:15" s="20" customFormat="1" ht="22.5" x14ac:dyDescent="0.25">
      <c r="A56" s="10" t="s">
        <v>237</v>
      </c>
      <c r="B56" s="11" t="s">
        <v>238</v>
      </c>
      <c r="C56" s="12">
        <v>40000000</v>
      </c>
      <c r="D56" s="12">
        <v>0</v>
      </c>
      <c r="E56" s="12">
        <v>30000000</v>
      </c>
      <c r="F56" s="12">
        <v>10000000</v>
      </c>
      <c r="G56" s="12">
        <v>0</v>
      </c>
      <c r="H56" s="12">
        <v>9700000</v>
      </c>
      <c r="I56" s="12">
        <v>300000</v>
      </c>
      <c r="J56" s="12">
        <v>2501418</v>
      </c>
      <c r="K56" s="12">
        <v>2501418</v>
      </c>
      <c r="L56" s="12">
        <v>2501418</v>
      </c>
      <c r="M56" s="12">
        <v>2501418</v>
      </c>
      <c r="N56" s="14">
        <f t="shared" si="4"/>
        <v>0.25014180000000003</v>
      </c>
      <c r="O56" s="14">
        <f t="shared" si="5"/>
        <v>0.25014180000000003</v>
      </c>
    </row>
    <row r="57" spans="1:15" s="20" customFormat="1" ht="15" customHeight="1" x14ac:dyDescent="0.25">
      <c r="A57" s="10" t="s">
        <v>239</v>
      </c>
      <c r="B57" s="11" t="s">
        <v>240</v>
      </c>
      <c r="C57" s="12">
        <v>1571000000</v>
      </c>
      <c r="D57" s="12">
        <v>30000000</v>
      </c>
      <c r="E57" s="12">
        <v>817100000</v>
      </c>
      <c r="F57" s="12">
        <v>783900000</v>
      </c>
      <c r="G57" s="12">
        <v>0</v>
      </c>
      <c r="H57" s="12">
        <v>783302197</v>
      </c>
      <c r="I57" s="12">
        <v>597803</v>
      </c>
      <c r="J57" s="12">
        <v>783302197</v>
      </c>
      <c r="K57" s="12">
        <v>294104023</v>
      </c>
      <c r="L57" s="12">
        <v>294104023</v>
      </c>
      <c r="M57" s="12">
        <v>294104023</v>
      </c>
      <c r="N57" s="14">
        <f t="shared" si="4"/>
        <v>0.99923739890292129</v>
      </c>
      <c r="O57" s="14">
        <f t="shared" si="5"/>
        <v>0.37518053705829824</v>
      </c>
    </row>
    <row r="58" spans="1:15" s="20" customFormat="1" ht="13.5" customHeight="1" x14ac:dyDescent="0.25">
      <c r="A58" s="10" t="s">
        <v>304</v>
      </c>
      <c r="B58" s="11" t="s">
        <v>305</v>
      </c>
      <c r="C58" s="12">
        <v>1000000</v>
      </c>
      <c r="D58" s="12">
        <v>10000000</v>
      </c>
      <c r="E58" s="12">
        <v>0</v>
      </c>
      <c r="F58" s="12">
        <v>11000000</v>
      </c>
      <c r="G58" s="12">
        <v>0</v>
      </c>
      <c r="H58" s="12">
        <v>10553939</v>
      </c>
      <c r="I58" s="12">
        <v>446061</v>
      </c>
      <c r="J58" s="12">
        <v>200000</v>
      </c>
      <c r="K58" s="12">
        <v>200000</v>
      </c>
      <c r="L58" s="12">
        <v>200000</v>
      </c>
      <c r="M58" s="12">
        <v>200000</v>
      </c>
      <c r="N58" s="14">
        <f t="shared" si="4"/>
        <v>1.8181818181818181E-2</v>
      </c>
      <c r="O58" s="14">
        <f t="shared" si="5"/>
        <v>1.8181818181818181E-2</v>
      </c>
    </row>
    <row r="59" spans="1:15" s="20" customFormat="1" ht="11.25" x14ac:dyDescent="0.25">
      <c r="A59" s="10" t="s">
        <v>241</v>
      </c>
      <c r="B59" s="11" t="s">
        <v>242</v>
      </c>
      <c r="C59" s="12">
        <v>27000000</v>
      </c>
      <c r="D59" s="12">
        <v>0</v>
      </c>
      <c r="E59" s="12">
        <v>0</v>
      </c>
      <c r="F59" s="12">
        <v>27000000</v>
      </c>
      <c r="G59" s="12">
        <v>0</v>
      </c>
      <c r="H59" s="12">
        <v>26325448</v>
      </c>
      <c r="I59" s="12">
        <v>674552</v>
      </c>
      <c r="J59" s="12">
        <v>26325448</v>
      </c>
      <c r="K59" s="12">
        <v>2458200</v>
      </c>
      <c r="L59" s="12">
        <v>2458200</v>
      </c>
      <c r="M59" s="12">
        <v>2458200</v>
      </c>
      <c r="N59" s="14">
        <f t="shared" si="4"/>
        <v>0.97501659259259255</v>
      </c>
      <c r="O59" s="14">
        <f t="shared" si="5"/>
        <v>9.1044444444444442E-2</v>
      </c>
    </row>
    <row r="60" spans="1:15" s="20" customFormat="1" ht="22.5" x14ac:dyDescent="0.25">
      <c r="A60" s="10" t="s">
        <v>243</v>
      </c>
      <c r="B60" s="11" t="s">
        <v>244</v>
      </c>
      <c r="C60" s="12">
        <v>100000000</v>
      </c>
      <c r="D60" s="12">
        <v>0</v>
      </c>
      <c r="E60" s="12">
        <v>0</v>
      </c>
      <c r="F60" s="12">
        <v>100000000</v>
      </c>
      <c r="G60" s="12">
        <v>0</v>
      </c>
      <c r="H60" s="12">
        <v>100000000</v>
      </c>
      <c r="I60" s="12">
        <v>0</v>
      </c>
      <c r="J60" s="12">
        <v>48424875</v>
      </c>
      <c r="K60" s="12">
        <v>48424875</v>
      </c>
      <c r="L60" s="12">
        <v>48424875</v>
      </c>
      <c r="M60" s="12">
        <v>48424875</v>
      </c>
      <c r="N60" s="14">
        <f t="shared" si="4"/>
        <v>0.48424875000000001</v>
      </c>
      <c r="O60" s="14">
        <f t="shared" si="5"/>
        <v>0.48424875000000001</v>
      </c>
    </row>
    <row r="61" spans="1:15" s="20" customFormat="1" ht="14.25" customHeight="1" x14ac:dyDescent="0.25">
      <c r="A61" s="10" t="s">
        <v>245</v>
      </c>
      <c r="B61" s="11" t="s">
        <v>246</v>
      </c>
      <c r="C61" s="12">
        <v>13000000</v>
      </c>
      <c r="D61" s="12">
        <v>5000000</v>
      </c>
      <c r="E61" s="12">
        <v>0</v>
      </c>
      <c r="F61" s="12">
        <v>18000000</v>
      </c>
      <c r="G61" s="12">
        <v>0</v>
      </c>
      <c r="H61" s="12">
        <v>14421872</v>
      </c>
      <c r="I61" s="12">
        <v>3578128</v>
      </c>
      <c r="J61" s="12">
        <v>14421872</v>
      </c>
      <c r="K61" s="12">
        <v>14259148.99</v>
      </c>
      <c r="L61" s="12">
        <v>14259148.99</v>
      </c>
      <c r="M61" s="12">
        <v>14259148.99</v>
      </c>
      <c r="N61" s="14">
        <f t="shared" si="4"/>
        <v>0.8012151111111111</v>
      </c>
      <c r="O61" s="14">
        <f t="shared" si="5"/>
        <v>0.79217494388888887</v>
      </c>
    </row>
    <row r="62" spans="1:15" s="20" customFormat="1" ht="12.75" customHeight="1" x14ac:dyDescent="0.25">
      <c r="A62" s="10" t="s">
        <v>247</v>
      </c>
      <c r="B62" s="11" t="s">
        <v>248</v>
      </c>
      <c r="C62" s="12">
        <v>4641000000</v>
      </c>
      <c r="D62" s="12">
        <v>0</v>
      </c>
      <c r="E62" s="12">
        <v>833787720</v>
      </c>
      <c r="F62" s="12">
        <v>3807212280</v>
      </c>
      <c r="G62" s="12">
        <v>0</v>
      </c>
      <c r="H62" s="12">
        <v>3807184650</v>
      </c>
      <c r="I62" s="12">
        <v>27630</v>
      </c>
      <c r="J62" s="12">
        <v>3807184650</v>
      </c>
      <c r="K62" s="12">
        <v>3723048137</v>
      </c>
      <c r="L62" s="12">
        <v>3723048137</v>
      </c>
      <c r="M62" s="12">
        <v>3723048137</v>
      </c>
      <c r="N62" s="14">
        <f t="shared" si="4"/>
        <v>0.99999274272145389</v>
      </c>
      <c r="O62" s="14">
        <f t="shared" si="5"/>
        <v>0.97789349875704856</v>
      </c>
    </row>
    <row r="63" spans="1:15" s="20" customFormat="1" ht="13.5" customHeight="1" x14ac:dyDescent="0.25">
      <c r="A63" s="10" t="s">
        <v>249</v>
      </c>
      <c r="B63" s="11" t="s">
        <v>250</v>
      </c>
      <c r="C63" s="12">
        <v>800000000</v>
      </c>
      <c r="D63" s="12">
        <v>209553720</v>
      </c>
      <c r="E63" s="12">
        <v>30000000</v>
      </c>
      <c r="F63" s="12">
        <v>979553720</v>
      </c>
      <c r="G63" s="12">
        <v>0</v>
      </c>
      <c r="H63" s="12">
        <v>897643633</v>
      </c>
      <c r="I63" s="12">
        <v>81910087</v>
      </c>
      <c r="J63" s="12">
        <v>855355633</v>
      </c>
      <c r="K63" s="12">
        <v>526035800</v>
      </c>
      <c r="L63" s="12">
        <v>526035800</v>
      </c>
      <c r="M63" s="12">
        <v>526035800</v>
      </c>
      <c r="N63" s="14">
        <f t="shared" si="4"/>
        <v>0.87320951933090507</v>
      </c>
      <c r="O63" s="14">
        <f t="shared" si="5"/>
        <v>0.53701577489798114</v>
      </c>
    </row>
    <row r="64" spans="1:15" s="20" customFormat="1" ht="22.5" x14ac:dyDescent="0.25">
      <c r="A64" s="10" t="s">
        <v>251</v>
      </c>
      <c r="B64" s="11" t="s">
        <v>252</v>
      </c>
      <c r="C64" s="12">
        <v>337000000</v>
      </c>
      <c r="D64" s="12">
        <v>322234000</v>
      </c>
      <c r="E64" s="12">
        <v>8000000</v>
      </c>
      <c r="F64" s="12">
        <v>651234000</v>
      </c>
      <c r="G64" s="12">
        <v>0</v>
      </c>
      <c r="H64" s="12">
        <v>584849993</v>
      </c>
      <c r="I64" s="12">
        <v>66384007</v>
      </c>
      <c r="J64" s="12">
        <v>584849989</v>
      </c>
      <c r="K64" s="12">
        <v>336692495.5</v>
      </c>
      <c r="L64" s="12">
        <v>336692495.5</v>
      </c>
      <c r="M64" s="12">
        <v>336692495.5</v>
      </c>
      <c r="N64" s="14">
        <f t="shared" si="4"/>
        <v>0.89806427336410566</v>
      </c>
      <c r="O64" s="14">
        <f t="shared" si="5"/>
        <v>0.51700693683069376</v>
      </c>
    </row>
    <row r="65" spans="1:18" s="20" customFormat="1" ht="22.5" x14ac:dyDescent="0.25">
      <c r="A65" s="10" t="s">
        <v>253</v>
      </c>
      <c r="B65" s="11" t="s">
        <v>254</v>
      </c>
      <c r="C65" s="12">
        <v>119000000</v>
      </c>
      <c r="D65" s="12">
        <v>50000000</v>
      </c>
      <c r="E65" s="12">
        <v>52700000</v>
      </c>
      <c r="F65" s="12">
        <v>116300000</v>
      </c>
      <c r="G65" s="12">
        <v>0</v>
      </c>
      <c r="H65" s="12">
        <v>110271457.2</v>
      </c>
      <c r="I65" s="12">
        <v>6028542.7999999998</v>
      </c>
      <c r="J65" s="12">
        <v>83495204.950000003</v>
      </c>
      <c r="K65" s="12">
        <v>71642804.950000003</v>
      </c>
      <c r="L65" s="12">
        <v>71642804.950000003</v>
      </c>
      <c r="M65" s="12">
        <v>71642804.950000003</v>
      </c>
      <c r="N65" s="14">
        <f t="shared" si="4"/>
        <v>0.71792953525365433</v>
      </c>
      <c r="O65" s="14">
        <f t="shared" si="5"/>
        <v>0.61601723946689602</v>
      </c>
    </row>
    <row r="66" spans="1:18" s="20" customFormat="1" ht="11.25" x14ac:dyDescent="0.25">
      <c r="A66" s="10" t="s">
        <v>255</v>
      </c>
      <c r="B66" s="11" t="s">
        <v>256</v>
      </c>
      <c r="C66" s="12">
        <v>682000000</v>
      </c>
      <c r="D66" s="12">
        <v>123000000</v>
      </c>
      <c r="E66" s="12">
        <v>239600000</v>
      </c>
      <c r="F66" s="12">
        <v>565400000</v>
      </c>
      <c r="G66" s="12">
        <v>0</v>
      </c>
      <c r="H66" s="12">
        <v>564542959.62</v>
      </c>
      <c r="I66" s="12">
        <v>857040.38</v>
      </c>
      <c r="J66" s="12">
        <v>564542959.62</v>
      </c>
      <c r="K66" s="12">
        <v>328234226.27999997</v>
      </c>
      <c r="L66" s="12">
        <v>328234226.27999997</v>
      </c>
      <c r="M66" s="12">
        <v>328234226.27999997</v>
      </c>
      <c r="N66" s="14">
        <f t="shared" si="4"/>
        <v>0.99848418751326495</v>
      </c>
      <c r="O66" s="14">
        <f t="shared" si="5"/>
        <v>0.58053453533781385</v>
      </c>
    </row>
    <row r="67" spans="1:18" s="20" customFormat="1" ht="22.5" x14ac:dyDescent="0.25">
      <c r="A67" s="10" t="s">
        <v>257</v>
      </c>
      <c r="B67" s="11" t="s">
        <v>258</v>
      </c>
      <c r="C67" s="12">
        <v>350000000</v>
      </c>
      <c r="D67" s="12">
        <v>375000000</v>
      </c>
      <c r="E67" s="12">
        <v>37300000</v>
      </c>
      <c r="F67" s="12">
        <v>687700000</v>
      </c>
      <c r="G67" s="12">
        <v>0</v>
      </c>
      <c r="H67" s="12">
        <v>659112440.70000005</v>
      </c>
      <c r="I67" s="12">
        <v>28587559.300000001</v>
      </c>
      <c r="J67" s="12">
        <v>259118319.69999999</v>
      </c>
      <c r="K67" s="12">
        <v>188439694.43000001</v>
      </c>
      <c r="L67" s="12">
        <v>188439694.43000001</v>
      </c>
      <c r="M67" s="12">
        <v>188439694.43000001</v>
      </c>
      <c r="N67" s="14">
        <f t="shared" si="4"/>
        <v>0.37678976254180602</v>
      </c>
      <c r="O67" s="14">
        <f t="shared" si="5"/>
        <v>0.2740143877126654</v>
      </c>
    </row>
    <row r="68" spans="1:18" s="20" customFormat="1" ht="33.75" x14ac:dyDescent="0.25">
      <c r="A68" s="10" t="s">
        <v>259</v>
      </c>
      <c r="B68" s="11" t="s">
        <v>260</v>
      </c>
      <c r="C68" s="12">
        <v>15000000</v>
      </c>
      <c r="D68" s="12">
        <v>9000000</v>
      </c>
      <c r="E68" s="12">
        <v>0</v>
      </c>
      <c r="F68" s="12">
        <v>24000000</v>
      </c>
      <c r="G68" s="12">
        <v>0</v>
      </c>
      <c r="H68" s="12">
        <v>22800000</v>
      </c>
      <c r="I68" s="12">
        <v>1200000</v>
      </c>
      <c r="J68" s="12">
        <v>22800000</v>
      </c>
      <c r="K68" s="12">
        <v>18071900</v>
      </c>
      <c r="L68" s="12">
        <v>18071900</v>
      </c>
      <c r="M68" s="12">
        <v>18071900</v>
      </c>
      <c r="N68" s="14">
        <f t="shared" si="4"/>
        <v>0.95</v>
      </c>
      <c r="O68" s="14">
        <f t="shared" si="5"/>
        <v>0.75299583333333331</v>
      </c>
    </row>
    <row r="69" spans="1:18" x14ac:dyDescent="0.25">
      <c r="A69" s="10" t="s">
        <v>261</v>
      </c>
      <c r="B69" s="11" t="s">
        <v>262</v>
      </c>
      <c r="C69" s="12">
        <v>0</v>
      </c>
      <c r="D69" s="12">
        <v>300000000</v>
      </c>
      <c r="E69" s="12">
        <v>0</v>
      </c>
      <c r="F69" s="12">
        <v>300000000</v>
      </c>
      <c r="G69" s="12">
        <v>0</v>
      </c>
      <c r="H69" s="12">
        <v>300000000</v>
      </c>
      <c r="I69" s="12">
        <v>0</v>
      </c>
      <c r="J69" s="12">
        <v>300000000</v>
      </c>
      <c r="K69" s="12">
        <v>0</v>
      </c>
      <c r="L69" s="12">
        <v>0</v>
      </c>
      <c r="M69" s="12">
        <v>0</v>
      </c>
      <c r="N69" s="14">
        <f t="shared" si="4"/>
        <v>1</v>
      </c>
      <c r="O69" s="14">
        <f t="shared" si="5"/>
        <v>0</v>
      </c>
    </row>
    <row r="70" spans="1:18" ht="22.5" x14ac:dyDescent="0.25">
      <c r="A70" s="10" t="s">
        <v>263</v>
      </c>
      <c r="B70" s="11" t="s">
        <v>264</v>
      </c>
      <c r="C70" s="12">
        <v>114000000</v>
      </c>
      <c r="D70" s="12">
        <v>0</v>
      </c>
      <c r="E70" s="12">
        <v>28414400</v>
      </c>
      <c r="F70" s="12">
        <v>85585600</v>
      </c>
      <c r="G70" s="12">
        <v>0</v>
      </c>
      <c r="H70" s="12">
        <v>65198435</v>
      </c>
      <c r="I70" s="12">
        <v>20387165</v>
      </c>
      <c r="J70" s="12">
        <v>65198435</v>
      </c>
      <c r="K70" s="12">
        <v>11311000</v>
      </c>
      <c r="L70" s="12">
        <v>11311000</v>
      </c>
      <c r="M70" s="12">
        <v>11311000</v>
      </c>
      <c r="N70" s="14">
        <f t="shared" si="4"/>
        <v>0.7617921122244864</v>
      </c>
      <c r="O70" s="14">
        <f t="shared" si="5"/>
        <v>0.1321600830046176</v>
      </c>
    </row>
    <row r="71" spans="1:18" ht="33.75" x14ac:dyDescent="0.25">
      <c r="A71" s="10" t="s">
        <v>265</v>
      </c>
      <c r="B71" s="11" t="s">
        <v>266</v>
      </c>
      <c r="C71" s="12">
        <v>20000000</v>
      </c>
      <c r="D71" s="12">
        <v>0</v>
      </c>
      <c r="E71" s="12">
        <v>0</v>
      </c>
      <c r="F71" s="12">
        <v>20000000</v>
      </c>
      <c r="G71" s="12">
        <v>0</v>
      </c>
      <c r="H71" s="12">
        <v>20000000</v>
      </c>
      <c r="I71" s="12">
        <v>0</v>
      </c>
      <c r="J71" s="12">
        <v>2167205</v>
      </c>
      <c r="K71" s="12">
        <v>2167205</v>
      </c>
      <c r="L71" s="12">
        <v>2167205</v>
      </c>
      <c r="M71" s="12">
        <v>2167205</v>
      </c>
      <c r="N71" s="14">
        <f t="shared" ref="N71:N109" si="32">+IF(F71=0,0,J71/F71)</f>
        <v>0.10836025000000001</v>
      </c>
      <c r="O71" s="14">
        <f t="shared" ref="O71:O109" si="33">+IF(F71=0,0,K71/F71)</f>
        <v>0.10836025000000001</v>
      </c>
    </row>
    <row r="72" spans="1:18" ht="22.5" x14ac:dyDescent="0.25">
      <c r="A72" s="10" t="s">
        <v>267</v>
      </c>
      <c r="B72" s="11" t="s">
        <v>268</v>
      </c>
      <c r="C72" s="12">
        <v>83000000</v>
      </c>
      <c r="D72" s="12">
        <v>504000000</v>
      </c>
      <c r="E72" s="12">
        <v>0</v>
      </c>
      <c r="F72" s="12">
        <v>587000000</v>
      </c>
      <c r="G72" s="12">
        <v>0</v>
      </c>
      <c r="H72" s="12">
        <v>504000000</v>
      </c>
      <c r="I72" s="12">
        <v>83000000</v>
      </c>
      <c r="J72" s="12">
        <v>504000000</v>
      </c>
      <c r="K72" s="12">
        <v>208090283</v>
      </c>
      <c r="L72" s="12">
        <v>208090283</v>
      </c>
      <c r="M72" s="12">
        <v>208090283</v>
      </c>
      <c r="N72" s="14">
        <f t="shared" si="32"/>
        <v>0.858603066439523</v>
      </c>
      <c r="O72" s="14">
        <f t="shared" si="33"/>
        <v>0.35449792674616692</v>
      </c>
    </row>
    <row r="73" spans="1:18" x14ac:dyDescent="0.25">
      <c r="A73" s="10" t="s">
        <v>306</v>
      </c>
      <c r="B73" s="11" t="s">
        <v>307</v>
      </c>
      <c r="C73" s="12">
        <v>504000000</v>
      </c>
      <c r="D73" s="12">
        <v>0</v>
      </c>
      <c r="E73" s="12">
        <v>504000000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4">
        <f t="shared" si="32"/>
        <v>0</v>
      </c>
      <c r="O73" s="14">
        <f t="shared" si="33"/>
        <v>0</v>
      </c>
    </row>
    <row r="74" spans="1:18" x14ac:dyDescent="0.25">
      <c r="A74" s="10" t="s">
        <v>100</v>
      </c>
      <c r="B74" s="11" t="s">
        <v>101</v>
      </c>
      <c r="C74" s="12">
        <v>500000000</v>
      </c>
      <c r="D74" s="12">
        <v>0</v>
      </c>
      <c r="E74" s="12">
        <v>100000000</v>
      </c>
      <c r="F74" s="12">
        <v>400000000</v>
      </c>
      <c r="G74" s="12">
        <v>0</v>
      </c>
      <c r="H74" s="12">
        <v>300000000</v>
      </c>
      <c r="I74" s="12">
        <v>100000000</v>
      </c>
      <c r="J74" s="12">
        <v>273622304</v>
      </c>
      <c r="K74" s="12">
        <v>263618533</v>
      </c>
      <c r="L74" s="12">
        <v>263618533</v>
      </c>
      <c r="M74" s="12">
        <v>247270306</v>
      </c>
      <c r="N74" s="14">
        <f t="shared" si="32"/>
        <v>0.68405576000000001</v>
      </c>
      <c r="O74" s="14">
        <f t="shared" si="33"/>
        <v>0.6590463325</v>
      </c>
    </row>
    <row r="75" spans="1:18" hidden="1" x14ac:dyDescent="0.25">
      <c r="A75" s="10"/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4">
        <f t="shared" si="32"/>
        <v>0</v>
      </c>
      <c r="O75" s="14">
        <f t="shared" si="33"/>
        <v>0</v>
      </c>
    </row>
    <row r="76" spans="1:18" hidden="1" x14ac:dyDescent="0.25">
      <c r="A76" s="10"/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4">
        <f t="shared" si="32"/>
        <v>0</v>
      </c>
      <c r="O76" s="14">
        <f t="shared" si="33"/>
        <v>0</v>
      </c>
    </row>
    <row r="77" spans="1:18" hidden="1" x14ac:dyDescent="0.25">
      <c r="A77" s="10"/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4">
        <f t="shared" si="32"/>
        <v>0</v>
      </c>
      <c r="O77" s="14">
        <f t="shared" si="33"/>
        <v>0</v>
      </c>
    </row>
    <row r="78" spans="1:18" s="3" customFormat="1" x14ac:dyDescent="0.25">
      <c r="A78" s="79" t="s">
        <v>24</v>
      </c>
      <c r="B78" s="79"/>
      <c r="C78" s="7">
        <f>SUM(C79:C82)</f>
        <v>4649070000</v>
      </c>
      <c r="D78" s="7">
        <f>SUM(D79:D82)</f>
        <v>0</v>
      </c>
      <c r="E78" s="7">
        <f t="shared" ref="E78" si="34">SUM(E79:E82)</f>
        <v>0</v>
      </c>
      <c r="F78" s="7">
        <f>SUM(F79:F82)</f>
        <v>4649070000.0000095</v>
      </c>
      <c r="G78" s="7">
        <f t="shared" ref="G78:M78" si="35">SUM(G79:G82)</f>
        <v>3783070000.00001</v>
      </c>
      <c r="H78" s="7">
        <f t="shared" si="35"/>
        <v>108000000</v>
      </c>
      <c r="I78" s="7">
        <f t="shared" si="35"/>
        <v>758000000</v>
      </c>
      <c r="J78" s="7">
        <f t="shared" si="35"/>
        <v>44816575</v>
      </c>
      <c r="K78" s="7">
        <f t="shared" si="35"/>
        <v>44816575</v>
      </c>
      <c r="L78" s="7">
        <f t="shared" si="35"/>
        <v>44816575</v>
      </c>
      <c r="M78" s="7">
        <f t="shared" si="35"/>
        <v>44816575</v>
      </c>
      <c r="N78" s="8">
        <f t="shared" si="32"/>
        <v>9.6399010984992498E-3</v>
      </c>
      <c r="O78" s="9">
        <f t="shared" si="33"/>
        <v>9.6399010984992498E-3</v>
      </c>
      <c r="P78" s="20"/>
      <c r="Q78" s="20"/>
      <c r="R78" s="20"/>
    </row>
    <row r="79" spans="1:18" x14ac:dyDescent="0.25">
      <c r="A79" s="22" t="s">
        <v>102</v>
      </c>
      <c r="B79" s="23" t="s">
        <v>104</v>
      </c>
      <c r="C79" s="29">
        <v>3783070000</v>
      </c>
      <c r="D79" s="29">
        <v>0</v>
      </c>
      <c r="E79" s="29">
        <v>0</v>
      </c>
      <c r="F79" s="30">
        <f>+C79+D79-E79+0.00001</f>
        <v>3783070000.00001</v>
      </c>
      <c r="G79" s="29">
        <f>+F79</f>
        <v>3783070000.00001</v>
      </c>
      <c r="H79" s="29">
        <v>0</v>
      </c>
      <c r="I79" s="30">
        <f t="shared" ref="I79:I82" si="36">+F79-G79-H79</f>
        <v>0</v>
      </c>
      <c r="J79" s="29">
        <v>0</v>
      </c>
      <c r="K79" s="29">
        <v>0</v>
      </c>
      <c r="L79" s="29">
        <v>0</v>
      </c>
      <c r="M79" s="29">
        <v>0</v>
      </c>
      <c r="N79" s="31">
        <f t="shared" si="32"/>
        <v>0</v>
      </c>
      <c r="O79" s="31">
        <f t="shared" si="33"/>
        <v>0</v>
      </c>
    </row>
    <row r="80" spans="1:18" x14ac:dyDescent="0.25">
      <c r="A80" s="10" t="s">
        <v>118</v>
      </c>
      <c r="B80" s="11" t="s">
        <v>120</v>
      </c>
      <c r="C80" s="12">
        <v>78000000</v>
      </c>
      <c r="D80" s="12">
        <v>0</v>
      </c>
      <c r="E80" s="12">
        <v>0</v>
      </c>
      <c r="F80" s="12">
        <v>78000000</v>
      </c>
      <c r="G80" s="12">
        <v>0</v>
      </c>
      <c r="H80" s="12">
        <v>78000000</v>
      </c>
      <c r="I80" s="12">
        <v>0</v>
      </c>
      <c r="J80" s="12">
        <v>44318290</v>
      </c>
      <c r="K80" s="12">
        <v>44318290</v>
      </c>
      <c r="L80" s="12">
        <v>44318290</v>
      </c>
      <c r="M80" s="12">
        <v>44318290</v>
      </c>
      <c r="N80" s="14">
        <f t="shared" si="32"/>
        <v>0.56818320512820508</v>
      </c>
      <c r="O80" s="14">
        <f t="shared" si="33"/>
        <v>0.56818320512820508</v>
      </c>
    </row>
    <row r="81" spans="1:18" ht="22.5" x14ac:dyDescent="0.25">
      <c r="A81" s="10" t="s">
        <v>119</v>
      </c>
      <c r="B81" s="11" t="s">
        <v>121</v>
      </c>
      <c r="C81" s="12">
        <v>30000000</v>
      </c>
      <c r="D81" s="12">
        <v>0</v>
      </c>
      <c r="E81" s="12">
        <v>0</v>
      </c>
      <c r="F81" s="12">
        <v>30000000</v>
      </c>
      <c r="G81" s="12">
        <v>0</v>
      </c>
      <c r="H81" s="12">
        <v>30000000</v>
      </c>
      <c r="I81" s="12">
        <v>0</v>
      </c>
      <c r="J81" s="12">
        <v>498285</v>
      </c>
      <c r="K81" s="12">
        <v>498285</v>
      </c>
      <c r="L81" s="12">
        <v>498285</v>
      </c>
      <c r="M81" s="12">
        <v>498285</v>
      </c>
      <c r="N81" s="14">
        <f t="shared" si="32"/>
        <v>1.6609499999999999E-2</v>
      </c>
      <c r="O81" s="14">
        <f t="shared" si="33"/>
        <v>1.6609499999999999E-2</v>
      </c>
    </row>
    <row r="82" spans="1:18" x14ac:dyDescent="0.25">
      <c r="A82" s="10" t="s">
        <v>103</v>
      </c>
      <c r="B82" s="11" t="s">
        <v>105</v>
      </c>
      <c r="C82" s="12">
        <v>758000000</v>
      </c>
      <c r="D82" s="12">
        <v>0</v>
      </c>
      <c r="E82" s="12">
        <v>0</v>
      </c>
      <c r="F82" s="13">
        <f t="shared" ref="F82" si="37">+C82+D82-E82</f>
        <v>758000000</v>
      </c>
      <c r="G82" s="12">
        <v>0</v>
      </c>
      <c r="H82" s="12">
        <v>0</v>
      </c>
      <c r="I82" s="13">
        <f t="shared" si="36"/>
        <v>758000000</v>
      </c>
      <c r="J82" s="12">
        <v>0</v>
      </c>
      <c r="K82" s="12">
        <v>0</v>
      </c>
      <c r="L82" s="12">
        <v>0</v>
      </c>
      <c r="M82" s="12">
        <v>0</v>
      </c>
      <c r="N82" s="14">
        <f t="shared" si="32"/>
        <v>0</v>
      </c>
      <c r="O82" s="14">
        <f t="shared" si="33"/>
        <v>0</v>
      </c>
    </row>
    <row r="83" spans="1:18" s="3" customFormat="1" x14ac:dyDescent="0.25">
      <c r="A83" s="79" t="s">
        <v>25</v>
      </c>
      <c r="B83" s="79"/>
      <c r="C83" s="7">
        <f>+C84+C88</f>
        <v>80000000</v>
      </c>
      <c r="D83" s="7">
        <f t="shared" ref="D83:M83" si="38">+D84+D88</f>
        <v>0</v>
      </c>
      <c r="E83" s="7">
        <f t="shared" si="38"/>
        <v>0</v>
      </c>
      <c r="F83" s="7">
        <f t="shared" si="38"/>
        <v>80000000</v>
      </c>
      <c r="G83" s="7">
        <f t="shared" si="38"/>
        <v>0</v>
      </c>
      <c r="H83" s="7">
        <f t="shared" si="38"/>
        <v>12339000</v>
      </c>
      <c r="I83" s="7">
        <f t="shared" si="38"/>
        <v>67661000</v>
      </c>
      <c r="J83" s="7">
        <f t="shared" si="38"/>
        <v>12339000</v>
      </c>
      <c r="K83" s="7">
        <f t="shared" si="38"/>
        <v>12339000</v>
      </c>
      <c r="L83" s="7">
        <f t="shared" si="38"/>
        <v>12339000</v>
      </c>
      <c r="M83" s="7">
        <f t="shared" si="38"/>
        <v>12339000</v>
      </c>
      <c r="N83" s="8">
        <f t="shared" si="32"/>
        <v>0.1542375</v>
      </c>
      <c r="O83" s="9">
        <f t="shared" si="33"/>
        <v>0.1542375</v>
      </c>
      <c r="P83" s="20"/>
      <c r="Q83" s="20"/>
      <c r="R83" s="20"/>
    </row>
    <row r="84" spans="1:18" s="20" customFormat="1" ht="11.25" x14ac:dyDescent="0.25">
      <c r="A84" s="15" t="s">
        <v>106</v>
      </c>
      <c r="B84" s="16" t="s">
        <v>107</v>
      </c>
      <c r="C84" s="17">
        <f>+C85</f>
        <v>20000000</v>
      </c>
      <c r="D84" s="17">
        <f t="shared" ref="D84:E84" si="39">+D85</f>
        <v>0</v>
      </c>
      <c r="E84" s="17">
        <f t="shared" si="39"/>
        <v>0</v>
      </c>
      <c r="F84" s="18">
        <f t="shared" ref="F84:F85" si="40">+C84+D84-E84</f>
        <v>20000000</v>
      </c>
      <c r="G84" s="17">
        <f t="shared" ref="G84:H84" si="41">+G85</f>
        <v>0</v>
      </c>
      <c r="H84" s="17">
        <f t="shared" si="41"/>
        <v>12339000</v>
      </c>
      <c r="I84" s="18">
        <f t="shared" ref="I84:I85" si="42">+F84-G84-H84</f>
        <v>7661000</v>
      </c>
      <c r="J84" s="17">
        <f t="shared" ref="J84:M84" si="43">+J85</f>
        <v>12339000</v>
      </c>
      <c r="K84" s="17">
        <f t="shared" si="43"/>
        <v>12339000</v>
      </c>
      <c r="L84" s="17">
        <f t="shared" si="43"/>
        <v>12339000</v>
      </c>
      <c r="M84" s="17">
        <f t="shared" si="43"/>
        <v>12339000</v>
      </c>
      <c r="N84" s="19">
        <f t="shared" si="32"/>
        <v>0.61695</v>
      </c>
      <c r="O84" s="19">
        <f t="shared" si="33"/>
        <v>0.61695</v>
      </c>
    </row>
    <row r="85" spans="1:18" s="20" customFormat="1" ht="11.25" x14ac:dyDescent="0.25">
      <c r="A85" s="15" t="s">
        <v>108</v>
      </c>
      <c r="B85" s="16" t="s">
        <v>109</v>
      </c>
      <c r="C85" s="17">
        <f>SUM(C86:C87)</f>
        <v>20000000</v>
      </c>
      <c r="D85" s="17">
        <f t="shared" ref="D85:E85" si="44">SUM(D86:D87)</f>
        <v>0</v>
      </c>
      <c r="E85" s="17">
        <f t="shared" si="44"/>
        <v>0</v>
      </c>
      <c r="F85" s="18">
        <f t="shared" si="40"/>
        <v>20000000</v>
      </c>
      <c r="G85" s="17">
        <f t="shared" ref="G85:H85" si="45">SUM(G86:G87)</f>
        <v>0</v>
      </c>
      <c r="H85" s="17">
        <f t="shared" si="45"/>
        <v>12339000</v>
      </c>
      <c r="I85" s="18">
        <f t="shared" si="42"/>
        <v>7661000</v>
      </c>
      <c r="J85" s="17">
        <f t="shared" ref="J85:M85" si="46">SUM(J86:J87)</f>
        <v>12339000</v>
      </c>
      <c r="K85" s="17">
        <f t="shared" si="46"/>
        <v>12339000</v>
      </c>
      <c r="L85" s="17">
        <f t="shared" si="46"/>
        <v>12339000</v>
      </c>
      <c r="M85" s="17">
        <f t="shared" si="46"/>
        <v>12339000</v>
      </c>
      <c r="N85" s="19">
        <f t="shared" si="32"/>
        <v>0.61695</v>
      </c>
      <c r="O85" s="19">
        <f t="shared" si="33"/>
        <v>0.61695</v>
      </c>
    </row>
    <row r="86" spans="1:18" s="20" customFormat="1" ht="11.25" x14ac:dyDescent="0.25">
      <c r="A86" s="10" t="s">
        <v>110</v>
      </c>
      <c r="B86" s="11" t="s">
        <v>112</v>
      </c>
      <c r="C86" s="12">
        <v>15000000</v>
      </c>
      <c r="D86" s="12">
        <v>0</v>
      </c>
      <c r="E86" s="12">
        <v>0</v>
      </c>
      <c r="F86" s="12">
        <v>15000000</v>
      </c>
      <c r="G86" s="12">
        <v>0</v>
      </c>
      <c r="H86" s="12">
        <v>11973000</v>
      </c>
      <c r="I86" s="12">
        <v>3027000</v>
      </c>
      <c r="J86" s="12">
        <v>11973000</v>
      </c>
      <c r="K86" s="12">
        <v>11973000</v>
      </c>
      <c r="L86" s="12">
        <v>11973000</v>
      </c>
      <c r="M86" s="12">
        <v>11973000</v>
      </c>
      <c r="N86" s="14">
        <f t="shared" si="32"/>
        <v>0.79820000000000002</v>
      </c>
      <c r="O86" s="14">
        <f t="shared" si="33"/>
        <v>0.79820000000000002</v>
      </c>
    </row>
    <row r="87" spans="1:18" s="20" customFormat="1" ht="11.25" x14ac:dyDescent="0.25">
      <c r="A87" s="10" t="s">
        <v>111</v>
      </c>
      <c r="B87" s="11" t="s">
        <v>113</v>
      </c>
      <c r="C87" s="12">
        <v>5000000</v>
      </c>
      <c r="D87" s="12">
        <v>0</v>
      </c>
      <c r="E87" s="12">
        <v>0</v>
      </c>
      <c r="F87" s="12">
        <v>5000000</v>
      </c>
      <c r="G87" s="12">
        <v>0</v>
      </c>
      <c r="H87" s="12">
        <v>366000</v>
      </c>
      <c r="I87" s="12">
        <v>4634000</v>
      </c>
      <c r="J87" s="12">
        <v>366000</v>
      </c>
      <c r="K87" s="12">
        <v>366000</v>
      </c>
      <c r="L87" s="12">
        <v>366000</v>
      </c>
      <c r="M87" s="12">
        <v>366000</v>
      </c>
      <c r="N87" s="14">
        <f t="shared" si="32"/>
        <v>7.3200000000000001E-2</v>
      </c>
      <c r="O87" s="14">
        <f t="shared" si="33"/>
        <v>7.3200000000000001E-2</v>
      </c>
    </row>
    <row r="88" spans="1:18" s="20" customFormat="1" ht="11.25" x14ac:dyDescent="0.25">
      <c r="A88" s="15" t="s">
        <v>114</v>
      </c>
      <c r="B88" s="21" t="s">
        <v>115</v>
      </c>
      <c r="C88" s="32">
        <v>60000000</v>
      </c>
      <c r="D88" s="32">
        <v>0</v>
      </c>
      <c r="E88" s="32">
        <v>0</v>
      </c>
      <c r="F88" s="33">
        <f t="shared" si="19"/>
        <v>60000000</v>
      </c>
      <c r="G88" s="17">
        <v>0</v>
      </c>
      <c r="H88" s="17">
        <v>0</v>
      </c>
      <c r="I88" s="18">
        <f t="shared" ref="I88" si="47">+F88-G88-H88</f>
        <v>60000000</v>
      </c>
      <c r="J88" s="17">
        <v>0</v>
      </c>
      <c r="K88" s="17">
        <v>0</v>
      </c>
      <c r="L88" s="17">
        <v>0</v>
      </c>
      <c r="M88" s="17">
        <v>0</v>
      </c>
      <c r="N88" s="19">
        <f t="shared" si="32"/>
        <v>0</v>
      </c>
      <c r="O88" s="19">
        <f t="shared" si="33"/>
        <v>0</v>
      </c>
    </row>
    <row r="89" spans="1:18" s="20" customFormat="1" ht="12.75" x14ac:dyDescent="0.25">
      <c r="A89" s="80" t="s">
        <v>21</v>
      </c>
      <c r="B89" s="80"/>
      <c r="C89" s="7">
        <f t="shared" ref="C89:M89" si="48">+C90+C92+C96+C99+C104+C107</f>
        <v>21283374779</v>
      </c>
      <c r="D89" s="7">
        <f t="shared" si="48"/>
        <v>234745370</v>
      </c>
      <c r="E89" s="7">
        <f t="shared" si="48"/>
        <v>234745370</v>
      </c>
      <c r="F89" s="7">
        <f t="shared" si="48"/>
        <v>21283374779</v>
      </c>
      <c r="G89" s="7">
        <f t="shared" si="48"/>
        <v>0</v>
      </c>
      <c r="H89" s="7">
        <f t="shared" si="48"/>
        <v>16791949441.719999</v>
      </c>
      <c r="I89" s="7">
        <f t="shared" si="48"/>
        <v>4491425337.2799997</v>
      </c>
      <c r="J89" s="7">
        <f t="shared" si="48"/>
        <v>15324275581.719999</v>
      </c>
      <c r="K89" s="7">
        <f t="shared" si="48"/>
        <v>6897332070.2699995</v>
      </c>
      <c r="L89" s="7">
        <f t="shared" si="48"/>
        <v>6897332070.2699995</v>
      </c>
      <c r="M89" s="7">
        <f t="shared" si="48"/>
        <v>6894537921.2699995</v>
      </c>
      <c r="N89" s="8">
        <f t="shared" si="32"/>
        <v>0.72001154614071083</v>
      </c>
      <c r="O89" s="9">
        <f t="shared" si="33"/>
        <v>0.32407135343383126</v>
      </c>
    </row>
    <row r="90" spans="1:18" s="20" customFormat="1" ht="22.5" x14ac:dyDescent="0.25">
      <c r="A90" s="15" t="s">
        <v>26</v>
      </c>
      <c r="B90" s="16" t="s">
        <v>32</v>
      </c>
      <c r="C90" s="17">
        <f>+C91</f>
        <v>530450000</v>
      </c>
      <c r="D90" s="17">
        <f t="shared" ref="D90:M90" si="49">+D91</f>
        <v>0</v>
      </c>
      <c r="E90" s="17">
        <f t="shared" si="49"/>
        <v>0</v>
      </c>
      <c r="F90" s="17">
        <f t="shared" si="49"/>
        <v>530450000</v>
      </c>
      <c r="G90" s="17">
        <f t="shared" si="49"/>
        <v>0</v>
      </c>
      <c r="H90" s="17">
        <f t="shared" si="49"/>
        <v>515180720</v>
      </c>
      <c r="I90" s="17">
        <f t="shared" si="49"/>
        <v>15269280</v>
      </c>
      <c r="J90" s="17">
        <f t="shared" si="49"/>
        <v>515180720</v>
      </c>
      <c r="K90" s="17">
        <f t="shared" si="49"/>
        <v>0</v>
      </c>
      <c r="L90" s="17">
        <f t="shared" si="49"/>
        <v>0</v>
      </c>
      <c r="M90" s="17">
        <f t="shared" si="49"/>
        <v>0</v>
      </c>
      <c r="N90" s="19">
        <f t="shared" si="32"/>
        <v>0.97121447827316432</v>
      </c>
      <c r="O90" s="19">
        <f t="shared" si="33"/>
        <v>0</v>
      </c>
    </row>
    <row r="91" spans="1:18" s="20" customFormat="1" ht="22.5" x14ac:dyDescent="0.25">
      <c r="A91" s="24" t="s">
        <v>308</v>
      </c>
      <c r="B91" s="11" t="s">
        <v>133</v>
      </c>
      <c r="C91" s="12">
        <v>530450000</v>
      </c>
      <c r="D91" s="12">
        <v>0</v>
      </c>
      <c r="E91" s="12">
        <v>0</v>
      </c>
      <c r="F91" s="12">
        <v>530450000</v>
      </c>
      <c r="G91" s="12">
        <v>0</v>
      </c>
      <c r="H91" s="12">
        <v>515180720</v>
      </c>
      <c r="I91" s="12">
        <v>15269280</v>
      </c>
      <c r="J91" s="12">
        <v>515180720</v>
      </c>
      <c r="K91" s="12">
        <v>0</v>
      </c>
      <c r="L91" s="12">
        <v>0</v>
      </c>
      <c r="M91" s="12">
        <v>0</v>
      </c>
      <c r="N91" s="14">
        <f t="shared" si="32"/>
        <v>0.97121447827316432</v>
      </c>
      <c r="O91" s="14">
        <f t="shared" si="33"/>
        <v>0</v>
      </c>
    </row>
    <row r="92" spans="1:18" s="20" customFormat="1" ht="33.75" x14ac:dyDescent="0.25">
      <c r="A92" s="25" t="s">
        <v>27</v>
      </c>
      <c r="B92" s="16" t="s">
        <v>33</v>
      </c>
      <c r="C92" s="17">
        <f>SUM(C93:C95)</f>
        <v>232000000</v>
      </c>
      <c r="D92" s="17">
        <f t="shared" ref="D92:M92" si="50">SUM(D93:D95)</f>
        <v>0</v>
      </c>
      <c r="E92" s="17">
        <f t="shared" si="50"/>
        <v>0</v>
      </c>
      <c r="F92" s="17">
        <f t="shared" si="50"/>
        <v>232000000</v>
      </c>
      <c r="G92" s="17">
        <f t="shared" si="50"/>
        <v>0</v>
      </c>
      <c r="H92" s="17">
        <f t="shared" si="50"/>
        <v>216653388.43000001</v>
      </c>
      <c r="I92" s="17">
        <f t="shared" si="50"/>
        <v>15346611.57</v>
      </c>
      <c r="J92" s="17">
        <f t="shared" si="50"/>
        <v>174665388.43000001</v>
      </c>
      <c r="K92" s="17">
        <f t="shared" si="50"/>
        <v>15986640</v>
      </c>
      <c r="L92" s="17">
        <f t="shared" si="50"/>
        <v>15986640</v>
      </c>
      <c r="M92" s="17">
        <f t="shared" si="50"/>
        <v>15986640</v>
      </c>
      <c r="N92" s="19">
        <f t="shared" si="32"/>
        <v>0.75286805357758624</v>
      </c>
      <c r="O92" s="19">
        <f t="shared" si="33"/>
        <v>6.8907931034482756E-2</v>
      </c>
    </row>
    <row r="93" spans="1:18" s="20" customFormat="1" ht="22.5" x14ac:dyDescent="0.25">
      <c r="A93" s="24" t="s">
        <v>130</v>
      </c>
      <c r="B93" s="11" t="s">
        <v>132</v>
      </c>
      <c r="C93" s="12">
        <v>232000000</v>
      </c>
      <c r="D93" s="12">
        <v>0</v>
      </c>
      <c r="E93" s="12">
        <v>0</v>
      </c>
      <c r="F93" s="12">
        <v>232000000</v>
      </c>
      <c r="G93" s="12">
        <v>0</v>
      </c>
      <c r="H93" s="12">
        <v>216653388.43000001</v>
      </c>
      <c r="I93" s="12">
        <v>15346611.57</v>
      </c>
      <c r="J93" s="12">
        <v>174665388.43000001</v>
      </c>
      <c r="K93" s="12">
        <v>15986640</v>
      </c>
      <c r="L93" s="12">
        <v>15986640</v>
      </c>
      <c r="M93" s="12">
        <v>15986640</v>
      </c>
      <c r="N93" s="14">
        <f t="shared" si="32"/>
        <v>0.75286805357758624</v>
      </c>
      <c r="O93" s="14">
        <f t="shared" si="33"/>
        <v>6.8907931034482756E-2</v>
      </c>
    </row>
    <row r="94" spans="1:18" s="20" customFormat="1" ht="22.5" hidden="1" x14ac:dyDescent="0.25">
      <c r="A94" s="24" t="s">
        <v>131</v>
      </c>
      <c r="B94" s="11" t="s">
        <v>133</v>
      </c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4">
        <f t="shared" si="32"/>
        <v>0</v>
      </c>
      <c r="O94" s="14">
        <f t="shared" si="33"/>
        <v>0</v>
      </c>
    </row>
    <row r="95" spans="1:18" s="20" customFormat="1" ht="11.25" hidden="1" x14ac:dyDescent="0.25">
      <c r="A95" s="24"/>
      <c r="B95" s="11"/>
      <c r="C95" s="12"/>
      <c r="D95" s="12"/>
      <c r="E95" s="12"/>
      <c r="F95" s="30"/>
      <c r="G95" s="12"/>
      <c r="H95" s="12"/>
      <c r="I95" s="13"/>
      <c r="J95" s="12"/>
      <c r="K95" s="12"/>
      <c r="L95" s="12"/>
      <c r="M95" s="12"/>
      <c r="N95" s="14">
        <f t="shared" si="32"/>
        <v>0</v>
      </c>
      <c r="O95" s="14">
        <f t="shared" si="33"/>
        <v>0</v>
      </c>
    </row>
    <row r="96" spans="1:18" s="20" customFormat="1" ht="56.25" x14ac:dyDescent="0.25">
      <c r="A96" s="25" t="s">
        <v>28</v>
      </c>
      <c r="B96" s="16" t="s">
        <v>34</v>
      </c>
      <c r="C96" s="17">
        <f>SUM(C97:C98)</f>
        <v>3068510562</v>
      </c>
      <c r="D96" s="17">
        <f t="shared" ref="D96:M96" si="51">SUM(D97:D98)</f>
        <v>0</v>
      </c>
      <c r="E96" s="17">
        <f t="shared" si="51"/>
        <v>0</v>
      </c>
      <c r="F96" s="17">
        <f t="shared" si="51"/>
        <v>3068510562</v>
      </c>
      <c r="G96" s="17">
        <f t="shared" si="51"/>
        <v>0</v>
      </c>
      <c r="H96" s="17">
        <f t="shared" si="51"/>
        <v>2697596667.4000001</v>
      </c>
      <c r="I96" s="17">
        <f t="shared" si="51"/>
        <v>370913894.60000002</v>
      </c>
      <c r="J96" s="17">
        <f t="shared" si="51"/>
        <v>2266094073.4000001</v>
      </c>
      <c r="K96" s="17">
        <f t="shared" si="51"/>
        <v>1011870777.15</v>
      </c>
      <c r="L96" s="17">
        <f t="shared" si="51"/>
        <v>1011870777.15</v>
      </c>
      <c r="M96" s="17">
        <f t="shared" si="51"/>
        <v>1011870777.15</v>
      </c>
      <c r="N96" s="19">
        <f t="shared" si="32"/>
        <v>0.73849968172278369</v>
      </c>
      <c r="O96" s="19">
        <f t="shared" si="33"/>
        <v>0.32975958749527029</v>
      </c>
    </row>
    <row r="97" spans="1:15" s="20" customFormat="1" ht="22.5" x14ac:dyDescent="0.25">
      <c r="A97" s="24" t="s">
        <v>135</v>
      </c>
      <c r="B97" s="11" t="s">
        <v>134</v>
      </c>
      <c r="C97" s="12">
        <v>1775330624</v>
      </c>
      <c r="D97" s="12">
        <v>0</v>
      </c>
      <c r="E97" s="12">
        <v>0</v>
      </c>
      <c r="F97" s="12">
        <v>1775330624</v>
      </c>
      <c r="G97" s="12">
        <v>0</v>
      </c>
      <c r="H97" s="12">
        <v>1561193581.4000001</v>
      </c>
      <c r="I97" s="12">
        <v>214137042.59999999</v>
      </c>
      <c r="J97" s="12">
        <v>1393503473.4000001</v>
      </c>
      <c r="K97" s="12">
        <v>813252210.14999998</v>
      </c>
      <c r="L97" s="12">
        <v>813252210.14999998</v>
      </c>
      <c r="M97" s="12">
        <v>813252210.14999998</v>
      </c>
      <c r="N97" s="14">
        <f t="shared" si="32"/>
        <v>0.78492617350355587</v>
      </c>
      <c r="O97" s="14">
        <f t="shared" si="33"/>
        <v>0.45808493311384457</v>
      </c>
    </row>
    <row r="98" spans="1:15" s="20" customFormat="1" ht="22.5" x14ac:dyDescent="0.25">
      <c r="A98" s="24" t="s">
        <v>136</v>
      </c>
      <c r="B98" s="11" t="s">
        <v>137</v>
      </c>
      <c r="C98" s="12">
        <v>1293179938</v>
      </c>
      <c r="D98" s="12">
        <v>0</v>
      </c>
      <c r="E98" s="12">
        <v>0</v>
      </c>
      <c r="F98" s="12">
        <v>1293179938</v>
      </c>
      <c r="G98" s="12">
        <v>0</v>
      </c>
      <c r="H98" s="12">
        <v>1136403086</v>
      </c>
      <c r="I98" s="12">
        <v>156776852</v>
      </c>
      <c r="J98" s="12">
        <v>872590600</v>
      </c>
      <c r="K98" s="12">
        <v>198618567</v>
      </c>
      <c r="L98" s="12">
        <v>198618567</v>
      </c>
      <c r="M98" s="12">
        <v>198618567</v>
      </c>
      <c r="N98" s="14">
        <f t="shared" si="32"/>
        <v>0.67476348368775885</v>
      </c>
      <c r="O98" s="14">
        <f t="shared" si="33"/>
        <v>0.15358927335911082</v>
      </c>
    </row>
    <row r="99" spans="1:15" s="20" customFormat="1" ht="45" x14ac:dyDescent="0.25">
      <c r="A99" s="25" t="s">
        <v>29</v>
      </c>
      <c r="B99" s="16" t="s">
        <v>35</v>
      </c>
      <c r="C99" s="17">
        <f>SUM(C100:C103)</f>
        <v>15789028074</v>
      </c>
      <c r="D99" s="17">
        <f t="shared" ref="D99:M99" si="52">SUM(D100:D103)</f>
        <v>234745370</v>
      </c>
      <c r="E99" s="17">
        <f t="shared" si="52"/>
        <v>234745370</v>
      </c>
      <c r="F99" s="17">
        <f t="shared" si="52"/>
        <v>15789028074</v>
      </c>
      <c r="G99" s="17">
        <f t="shared" si="52"/>
        <v>0</v>
      </c>
      <c r="H99" s="17">
        <f t="shared" si="52"/>
        <v>11769438691</v>
      </c>
      <c r="I99" s="17">
        <f t="shared" si="52"/>
        <v>4019589383</v>
      </c>
      <c r="J99" s="17">
        <f t="shared" si="52"/>
        <v>10879176586</v>
      </c>
      <c r="K99" s="17">
        <f t="shared" si="52"/>
        <v>5311532326</v>
      </c>
      <c r="L99" s="17">
        <f t="shared" si="52"/>
        <v>5311532326</v>
      </c>
      <c r="M99" s="17">
        <f t="shared" si="52"/>
        <v>5308738177</v>
      </c>
      <c r="N99" s="19">
        <f t="shared" si="32"/>
        <v>0.68903396301605691</v>
      </c>
      <c r="O99" s="19">
        <f t="shared" si="33"/>
        <v>0.33640654137201581</v>
      </c>
    </row>
    <row r="100" spans="1:15" s="20" customFormat="1" ht="22.5" x14ac:dyDescent="0.25">
      <c r="A100" s="24" t="s">
        <v>122</v>
      </c>
      <c r="B100" s="11" t="s">
        <v>126</v>
      </c>
      <c r="C100" s="12">
        <v>12939917086</v>
      </c>
      <c r="D100" s="12">
        <v>58107168</v>
      </c>
      <c r="E100" s="12">
        <v>0</v>
      </c>
      <c r="F100" s="12">
        <v>12998024254</v>
      </c>
      <c r="G100" s="12">
        <v>0</v>
      </c>
      <c r="H100" s="12">
        <v>9136658482</v>
      </c>
      <c r="I100" s="12">
        <v>3861365772</v>
      </c>
      <c r="J100" s="12">
        <v>8488081654</v>
      </c>
      <c r="K100" s="12">
        <v>3995858253</v>
      </c>
      <c r="L100" s="12">
        <v>3995858253</v>
      </c>
      <c r="M100" s="12">
        <v>3994317957</v>
      </c>
      <c r="N100" s="14">
        <f t="shared" si="32"/>
        <v>0.65302860558887521</v>
      </c>
      <c r="O100" s="14">
        <f t="shared" si="33"/>
        <v>0.30742043366862609</v>
      </c>
    </row>
    <row r="101" spans="1:15" s="20" customFormat="1" ht="22.5" x14ac:dyDescent="0.25">
      <c r="A101" s="24" t="s">
        <v>123</v>
      </c>
      <c r="B101" s="11" t="s">
        <v>127</v>
      </c>
      <c r="C101" s="12">
        <v>917280120</v>
      </c>
      <c r="D101" s="12">
        <v>0</v>
      </c>
      <c r="E101" s="12">
        <v>0</v>
      </c>
      <c r="F101" s="12">
        <v>917280120</v>
      </c>
      <c r="G101" s="12">
        <v>0</v>
      </c>
      <c r="H101" s="12">
        <v>838668915</v>
      </c>
      <c r="I101" s="12">
        <v>78611205</v>
      </c>
      <c r="J101" s="12">
        <v>703272994</v>
      </c>
      <c r="K101" s="12">
        <v>481467253</v>
      </c>
      <c r="L101" s="12">
        <v>481467253</v>
      </c>
      <c r="M101" s="12">
        <v>480213400</v>
      </c>
      <c r="N101" s="14">
        <f t="shared" si="32"/>
        <v>0.76669381431704853</v>
      </c>
      <c r="O101" s="14">
        <f t="shared" si="33"/>
        <v>0.52488573828461471</v>
      </c>
    </row>
    <row r="102" spans="1:15" s="20" customFormat="1" ht="33.75" x14ac:dyDescent="0.25">
      <c r="A102" s="24" t="s">
        <v>124</v>
      </c>
      <c r="B102" s="11" t="s">
        <v>128</v>
      </c>
      <c r="C102" s="12">
        <v>213474298</v>
      </c>
      <c r="D102" s="12">
        <v>176638202</v>
      </c>
      <c r="E102" s="12">
        <v>0</v>
      </c>
      <c r="F102" s="12">
        <v>390112500</v>
      </c>
      <c r="G102" s="12">
        <v>0</v>
      </c>
      <c r="H102" s="12">
        <v>382731000</v>
      </c>
      <c r="I102" s="12">
        <v>7381500</v>
      </c>
      <c r="J102" s="12">
        <v>382731000</v>
      </c>
      <c r="K102" s="12">
        <v>157444000</v>
      </c>
      <c r="L102" s="12">
        <v>157444000</v>
      </c>
      <c r="M102" s="12">
        <v>157444000</v>
      </c>
      <c r="N102" s="14">
        <f t="shared" si="32"/>
        <v>0.98107853503796982</v>
      </c>
      <c r="O102" s="14">
        <f t="shared" si="33"/>
        <v>0.40358614502226919</v>
      </c>
    </row>
    <row r="103" spans="1:15" s="20" customFormat="1" ht="22.5" x14ac:dyDescent="0.25">
      <c r="A103" s="24" t="s">
        <v>125</v>
      </c>
      <c r="B103" s="11" t="s">
        <v>129</v>
      </c>
      <c r="C103" s="12">
        <v>1718356570</v>
      </c>
      <c r="D103" s="12">
        <v>0</v>
      </c>
      <c r="E103" s="12">
        <v>234745370</v>
      </c>
      <c r="F103" s="12">
        <v>1483611200</v>
      </c>
      <c r="G103" s="12">
        <v>0</v>
      </c>
      <c r="H103" s="12">
        <v>1411380294</v>
      </c>
      <c r="I103" s="12">
        <v>72230906</v>
      </c>
      <c r="J103" s="12">
        <v>1305090938</v>
      </c>
      <c r="K103" s="12">
        <v>676762820</v>
      </c>
      <c r="L103" s="12">
        <v>676762820</v>
      </c>
      <c r="M103" s="12">
        <v>676762820</v>
      </c>
      <c r="N103" s="14">
        <f t="shared" si="32"/>
        <v>0.87967180215409535</v>
      </c>
      <c r="O103" s="14">
        <f t="shared" si="33"/>
        <v>0.45615914735612673</v>
      </c>
    </row>
    <row r="104" spans="1:15" s="20" customFormat="1" ht="45" x14ac:dyDescent="0.25">
      <c r="A104" s="25" t="s">
        <v>30</v>
      </c>
      <c r="B104" s="16" t="s">
        <v>36</v>
      </c>
      <c r="C104" s="17">
        <f>SUM(C105:C106)</f>
        <v>762800000</v>
      </c>
      <c r="D104" s="17">
        <f t="shared" ref="D104:M104" si="53">SUM(D105:D106)</f>
        <v>0</v>
      </c>
      <c r="E104" s="17">
        <f t="shared" si="53"/>
        <v>0</v>
      </c>
      <c r="F104" s="17">
        <f t="shared" si="53"/>
        <v>762800000</v>
      </c>
      <c r="G104" s="17">
        <f t="shared" si="53"/>
        <v>0</v>
      </c>
      <c r="H104" s="17">
        <f t="shared" si="53"/>
        <v>739177251</v>
      </c>
      <c r="I104" s="17">
        <f t="shared" si="53"/>
        <v>23622749</v>
      </c>
      <c r="J104" s="17">
        <f t="shared" si="53"/>
        <v>716349391</v>
      </c>
      <c r="K104" s="17">
        <f t="shared" si="53"/>
        <v>202372449</v>
      </c>
      <c r="L104" s="17">
        <f t="shared" si="53"/>
        <v>202372449</v>
      </c>
      <c r="M104" s="17">
        <f t="shared" si="53"/>
        <v>202372449</v>
      </c>
      <c r="N104" s="19">
        <f t="shared" si="32"/>
        <v>0.93910512716308336</v>
      </c>
      <c r="O104" s="19">
        <f t="shared" si="33"/>
        <v>0.26530210933403253</v>
      </c>
    </row>
    <row r="105" spans="1:15" s="20" customFormat="1" ht="22.5" x14ac:dyDescent="0.25">
      <c r="A105" s="24" t="s">
        <v>139</v>
      </c>
      <c r="B105" s="11" t="s">
        <v>133</v>
      </c>
      <c r="C105" s="12">
        <v>238000000</v>
      </c>
      <c r="D105" s="12">
        <v>0</v>
      </c>
      <c r="E105" s="12">
        <v>0</v>
      </c>
      <c r="F105" s="12">
        <v>238000000</v>
      </c>
      <c r="G105" s="12">
        <v>0</v>
      </c>
      <c r="H105" s="12">
        <v>228079989</v>
      </c>
      <c r="I105" s="12">
        <v>9920011</v>
      </c>
      <c r="J105" s="12">
        <v>205252129</v>
      </c>
      <c r="K105" s="12">
        <v>87612136</v>
      </c>
      <c r="L105" s="12">
        <v>87612136</v>
      </c>
      <c r="M105" s="12">
        <v>87612136</v>
      </c>
      <c r="N105" s="14">
        <f t="shared" si="32"/>
        <v>0.86240390336134454</v>
      </c>
      <c r="O105" s="14">
        <f t="shared" si="33"/>
        <v>0.36811821848739495</v>
      </c>
    </row>
    <row r="106" spans="1:15" s="20" customFormat="1" ht="22.5" x14ac:dyDescent="0.25">
      <c r="A106" s="24" t="s">
        <v>138</v>
      </c>
      <c r="B106" s="11" t="s">
        <v>140</v>
      </c>
      <c r="C106" s="12">
        <v>524800000</v>
      </c>
      <c r="D106" s="12">
        <v>0</v>
      </c>
      <c r="E106" s="12">
        <v>0</v>
      </c>
      <c r="F106" s="12">
        <v>524800000</v>
      </c>
      <c r="G106" s="12">
        <v>0</v>
      </c>
      <c r="H106" s="12">
        <v>511097262</v>
      </c>
      <c r="I106" s="12">
        <v>13702738</v>
      </c>
      <c r="J106" s="12">
        <v>511097262</v>
      </c>
      <c r="K106" s="12">
        <v>114760313</v>
      </c>
      <c r="L106" s="12">
        <v>114760313</v>
      </c>
      <c r="M106" s="12">
        <v>114760313</v>
      </c>
      <c r="N106" s="14">
        <f t="shared" si="32"/>
        <v>0.97388959984756096</v>
      </c>
      <c r="O106" s="14">
        <f t="shared" si="33"/>
        <v>0.2186743769054878</v>
      </c>
    </row>
    <row r="107" spans="1:15" s="20" customFormat="1" ht="33.75" x14ac:dyDescent="0.25">
      <c r="A107" s="25" t="s">
        <v>31</v>
      </c>
      <c r="B107" s="16" t="s">
        <v>37</v>
      </c>
      <c r="C107" s="17">
        <f>SUM(C108:C109)</f>
        <v>900586143</v>
      </c>
      <c r="D107" s="17">
        <f t="shared" ref="D107:M107" si="54">SUM(D108:D109)</f>
        <v>0</v>
      </c>
      <c r="E107" s="17">
        <f t="shared" si="54"/>
        <v>0</v>
      </c>
      <c r="F107" s="17">
        <f t="shared" si="54"/>
        <v>900586143</v>
      </c>
      <c r="G107" s="17">
        <f t="shared" si="54"/>
        <v>0</v>
      </c>
      <c r="H107" s="17">
        <f t="shared" si="54"/>
        <v>853902723.88999999</v>
      </c>
      <c r="I107" s="17">
        <f t="shared" si="54"/>
        <v>46683419.109999999</v>
      </c>
      <c r="J107" s="17">
        <f t="shared" si="54"/>
        <v>772809422.88999999</v>
      </c>
      <c r="K107" s="17">
        <f t="shared" si="54"/>
        <v>355569878.12</v>
      </c>
      <c r="L107" s="17">
        <f t="shared" si="54"/>
        <v>355569878.12</v>
      </c>
      <c r="M107" s="17">
        <f t="shared" si="54"/>
        <v>355569878.12</v>
      </c>
      <c r="N107" s="19">
        <f t="shared" si="32"/>
        <v>0.85811826985883344</v>
      </c>
      <c r="O107" s="19">
        <f t="shared" si="33"/>
        <v>0.39482050760356857</v>
      </c>
    </row>
    <row r="108" spans="1:15" s="20" customFormat="1" ht="33.75" x14ac:dyDescent="0.25">
      <c r="A108" s="24" t="s">
        <v>142</v>
      </c>
      <c r="B108" s="11" t="s">
        <v>128</v>
      </c>
      <c r="C108" s="12">
        <v>58018854</v>
      </c>
      <c r="D108" s="12">
        <v>0</v>
      </c>
      <c r="E108" s="12">
        <v>0</v>
      </c>
      <c r="F108" s="12">
        <v>58018854</v>
      </c>
      <c r="G108" s="12">
        <v>0</v>
      </c>
      <c r="H108" s="12">
        <v>58018854</v>
      </c>
      <c r="I108" s="12">
        <v>0</v>
      </c>
      <c r="J108" s="12">
        <v>58018854</v>
      </c>
      <c r="K108" s="12">
        <v>23207541.600000001</v>
      </c>
      <c r="L108" s="12">
        <v>23207541.600000001</v>
      </c>
      <c r="M108" s="12">
        <v>23207541.600000001</v>
      </c>
      <c r="N108" s="14">
        <f t="shared" si="32"/>
        <v>1</v>
      </c>
      <c r="O108" s="14">
        <f t="shared" si="33"/>
        <v>0.4</v>
      </c>
    </row>
    <row r="109" spans="1:15" s="20" customFormat="1" ht="22.5" x14ac:dyDescent="0.25">
      <c r="A109" s="24" t="s">
        <v>141</v>
      </c>
      <c r="B109" s="11" t="s">
        <v>140</v>
      </c>
      <c r="C109" s="12">
        <v>842567289</v>
      </c>
      <c r="D109" s="12">
        <v>0</v>
      </c>
      <c r="E109" s="12">
        <v>0</v>
      </c>
      <c r="F109" s="12">
        <v>842567289</v>
      </c>
      <c r="G109" s="12">
        <v>0</v>
      </c>
      <c r="H109" s="12">
        <v>795883869.88999999</v>
      </c>
      <c r="I109" s="12">
        <v>46683419.109999999</v>
      </c>
      <c r="J109" s="12">
        <v>714790568.88999999</v>
      </c>
      <c r="K109" s="12">
        <v>332362336.51999998</v>
      </c>
      <c r="L109" s="12">
        <v>332362336.51999998</v>
      </c>
      <c r="M109" s="12">
        <v>332362336.51999998</v>
      </c>
      <c r="N109" s="14">
        <f t="shared" si="32"/>
        <v>0.84834834940998993</v>
      </c>
      <c r="O109" s="14">
        <f t="shared" si="33"/>
        <v>0.39446384978280352</v>
      </c>
    </row>
    <row r="110" spans="1:15" s="20" customFormat="1" ht="12" x14ac:dyDescent="0.25">
      <c r="A110" s="80" t="s">
        <v>116</v>
      </c>
      <c r="B110" s="80" t="s">
        <v>0</v>
      </c>
      <c r="C110" s="6">
        <f t="shared" ref="C110:M110" si="55">+C5+C89</f>
        <v>53020812779</v>
      </c>
      <c r="D110" s="7">
        <f t="shared" si="55"/>
        <v>3623947490</v>
      </c>
      <c r="E110" s="7">
        <f t="shared" si="55"/>
        <v>3623947490</v>
      </c>
      <c r="F110" s="7">
        <f t="shared" si="55"/>
        <v>53020812779.000107</v>
      </c>
      <c r="G110" s="7">
        <f t="shared" si="55"/>
        <v>4521492000.0001097</v>
      </c>
      <c r="H110" s="7">
        <f t="shared" si="55"/>
        <v>42679377653.449997</v>
      </c>
      <c r="I110" s="7">
        <f t="shared" si="55"/>
        <v>5819943125.5500002</v>
      </c>
      <c r="J110" s="7">
        <f t="shared" si="55"/>
        <v>35462884793.809998</v>
      </c>
      <c r="K110" s="7">
        <f t="shared" si="55"/>
        <v>24810026063.209999</v>
      </c>
      <c r="L110" s="7">
        <f t="shared" si="55"/>
        <v>24809955460.209999</v>
      </c>
      <c r="M110" s="7">
        <f t="shared" si="55"/>
        <v>24790136199.209999</v>
      </c>
      <c r="N110" s="8">
        <f>+IF(F110=0,0,J110/F110)</f>
        <v>0.6688483811371474</v>
      </c>
      <c r="O110" s="9">
        <f>+IF(F110=0,0,K110/F110)</f>
        <v>0.46792994605010052</v>
      </c>
    </row>
    <row r="111" spans="1:15" s="20" customFormat="1" x14ac:dyDescent="0.25">
      <c r="A111" s="4" t="s">
        <v>22</v>
      </c>
      <c r="B111" s="1"/>
      <c r="C111" s="35"/>
      <c r="D111" s="1"/>
      <c r="E111" s="64"/>
      <c r="F111" s="64"/>
      <c r="G111" s="1"/>
      <c r="H111" s="38"/>
      <c r="I111" s="1"/>
      <c r="J111" s="38"/>
      <c r="K111" s="1"/>
      <c r="L111" s="1"/>
      <c r="M111" s="1"/>
      <c r="N111" s="1"/>
      <c r="O111" s="1"/>
    </row>
  </sheetData>
  <mergeCells count="10">
    <mergeCell ref="A78:B78"/>
    <mergeCell ref="A83:B83"/>
    <mergeCell ref="A89:B89"/>
    <mergeCell ref="A110:B110"/>
    <mergeCell ref="A1:O1"/>
    <mergeCell ref="A2:O2"/>
    <mergeCell ref="A3:O3"/>
    <mergeCell ref="A5:B5"/>
    <mergeCell ref="A6:B6"/>
    <mergeCell ref="A39:B39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13</vt:i4>
      </vt:variant>
    </vt:vector>
  </HeadingPairs>
  <TitlesOfParts>
    <vt:vector size="2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Diciembre31</vt:lpstr>
      <vt:lpstr>datos31dic</vt:lpstr>
      <vt:lpstr>Diciembre_Cierre</vt:lpstr>
      <vt:lpstr>datos20ene22</vt:lpstr>
      <vt:lpstr>Hoja3</vt:lpstr>
      <vt:lpstr>Abril!Títulos_a_imprimir</vt:lpstr>
      <vt:lpstr>Agosto!Títulos_a_imprimir</vt:lpstr>
      <vt:lpstr>Diciembre_Cierre!Títulos_a_imprimir</vt:lpstr>
      <vt:lpstr>Diciembre31!Títulos_a_imprimir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GAVIRIA</cp:lastModifiedBy>
  <cp:lastPrinted>2019-06-04T15:32:08Z</cp:lastPrinted>
  <dcterms:created xsi:type="dcterms:W3CDTF">2018-02-01T15:18:21Z</dcterms:created>
  <dcterms:modified xsi:type="dcterms:W3CDTF">2022-02-03T21:45:05Z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