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20\"/>
    </mc:Choice>
  </mc:AlternateContent>
  <xr:revisionPtr revIDLastSave="0" documentId="8_{AD0D360A-7CF9-41D7-BA7C-BD66E5E7E88B}" xr6:coauthVersionLast="36" xr6:coauthVersionMax="36" xr10:uidLastSave="{00000000-0000-0000-0000-000000000000}"/>
  <bookViews>
    <workbookView xWindow="0" yWindow="0" windowWidth="9960" windowHeight="8910" activeTab="5" xr2:uid="{00000000-000D-0000-FFFF-FFFF00000000}"/>
  </bookViews>
  <sheets>
    <sheet name="Enero" sheetId="24" r:id="rId1"/>
    <sheet name="Febrero" sheetId="25" r:id="rId2"/>
    <sheet name="Marzo" sheetId="26" r:id="rId3"/>
    <sheet name="Abril" sheetId="27" r:id="rId4"/>
    <sheet name="Mayo" sheetId="28" r:id="rId5"/>
    <sheet name="Junio" sheetId="30" r:id="rId6"/>
    <sheet name="Julio" sheetId="31" state="hidden" r:id="rId7"/>
    <sheet name="Agosto" sheetId="32" state="hidden" r:id="rId8"/>
    <sheet name="Septiembre" sheetId="33" state="hidden" r:id="rId9"/>
    <sheet name="Octubre" sheetId="34" state="hidden" r:id="rId10"/>
    <sheet name="datos" sheetId="18" state="hidden" r:id="rId11"/>
    <sheet name="Hoja3" sheetId="29" state="hidden" r:id="rId12"/>
  </sheets>
  <definedNames>
    <definedName name="_xlnm.Print_Titles" localSheetId="3">Abril!$4:$4</definedName>
    <definedName name="_xlnm.Print_Titles" localSheetId="7">Agosto!$4:$4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Q105" i="34" l="1"/>
  <c r="M105" i="34"/>
  <c r="L105" i="34"/>
  <c r="K105" i="34"/>
  <c r="K103" i="34" s="1"/>
  <c r="J105" i="34"/>
  <c r="I105" i="34"/>
  <c r="H105" i="34"/>
  <c r="G105" i="34"/>
  <c r="F105" i="34"/>
  <c r="O104" i="34" s="1"/>
  <c r="E105" i="34"/>
  <c r="D105" i="34"/>
  <c r="C105" i="34"/>
  <c r="M104" i="34"/>
  <c r="M103" i="34" s="1"/>
  <c r="L104" i="34"/>
  <c r="L103" i="34" s="1"/>
  <c r="K104" i="34"/>
  <c r="J104" i="34"/>
  <c r="I104" i="34"/>
  <c r="H104" i="34"/>
  <c r="H103" i="34" s="1"/>
  <c r="G104" i="34"/>
  <c r="G103" i="34" s="1"/>
  <c r="F104" i="34"/>
  <c r="O105" i="34" s="1"/>
  <c r="E104" i="34"/>
  <c r="D104" i="34"/>
  <c r="D103" i="34" s="1"/>
  <c r="C104" i="34"/>
  <c r="Q104" i="34" s="1"/>
  <c r="J103" i="34"/>
  <c r="I103" i="34"/>
  <c r="E103" i="34"/>
  <c r="Q102" i="34"/>
  <c r="M102" i="34"/>
  <c r="L102" i="34"/>
  <c r="K102" i="34"/>
  <c r="O101" i="34" s="1"/>
  <c r="J102" i="34"/>
  <c r="I102" i="34"/>
  <c r="H102" i="34"/>
  <c r="G102" i="34"/>
  <c r="F102" i="34"/>
  <c r="E102" i="34"/>
  <c r="E100" i="34" s="1"/>
  <c r="D102" i="34"/>
  <c r="C102" i="34"/>
  <c r="Q101" i="34"/>
  <c r="N101" i="34"/>
  <c r="M101" i="34"/>
  <c r="M100" i="34" s="1"/>
  <c r="L101" i="34"/>
  <c r="L100" i="34" s="1"/>
  <c r="K101" i="34"/>
  <c r="J101" i="34"/>
  <c r="J100" i="34" s="1"/>
  <c r="I101" i="34"/>
  <c r="I100" i="34" s="1"/>
  <c r="H101" i="34"/>
  <c r="G101" i="34"/>
  <c r="G100" i="34" s="1"/>
  <c r="F101" i="34"/>
  <c r="O102" i="34" s="1"/>
  <c r="E101" i="34"/>
  <c r="D101" i="34"/>
  <c r="C101" i="34"/>
  <c r="Q100" i="34"/>
  <c r="K100" i="34"/>
  <c r="H100" i="34"/>
  <c r="D100" i="34"/>
  <c r="C100" i="34"/>
  <c r="Q99" i="34"/>
  <c r="M99" i="34"/>
  <c r="L99" i="34"/>
  <c r="K99" i="34"/>
  <c r="J99" i="34"/>
  <c r="I99" i="34"/>
  <c r="H99" i="34"/>
  <c r="G99" i="34"/>
  <c r="F99" i="34"/>
  <c r="O98" i="34" s="1"/>
  <c r="E99" i="34"/>
  <c r="D99" i="34"/>
  <c r="C99" i="34"/>
  <c r="M98" i="34"/>
  <c r="L98" i="34"/>
  <c r="K98" i="34"/>
  <c r="J98" i="34"/>
  <c r="I98" i="34"/>
  <c r="H98" i="34"/>
  <c r="G98" i="34"/>
  <c r="F98" i="34"/>
  <c r="O97" i="34" s="1"/>
  <c r="E98" i="34"/>
  <c r="D98" i="34"/>
  <c r="C98" i="34"/>
  <c r="Q98" i="34" s="1"/>
  <c r="M97" i="34"/>
  <c r="L97" i="34"/>
  <c r="K97" i="34"/>
  <c r="J97" i="34"/>
  <c r="I97" i="34"/>
  <c r="H97" i="34"/>
  <c r="G97" i="34"/>
  <c r="F97" i="34"/>
  <c r="O99" i="34" s="1"/>
  <c r="E97" i="34"/>
  <c r="D97" i="34"/>
  <c r="C97" i="34"/>
  <c r="Q97" i="34" s="1"/>
  <c r="Q96" i="34"/>
  <c r="M96" i="34"/>
  <c r="L96" i="34"/>
  <c r="L95" i="34" s="1"/>
  <c r="K96" i="34"/>
  <c r="K95" i="34" s="1"/>
  <c r="J96" i="34"/>
  <c r="J95" i="34" s="1"/>
  <c r="I96" i="34"/>
  <c r="H96" i="34"/>
  <c r="H95" i="34" s="1"/>
  <c r="G96" i="34"/>
  <c r="G95" i="34" s="1"/>
  <c r="F96" i="34"/>
  <c r="O96" i="34" s="1"/>
  <c r="E96" i="34"/>
  <c r="E95" i="34" s="1"/>
  <c r="D96" i="34"/>
  <c r="D95" i="34" s="1"/>
  <c r="C96" i="34"/>
  <c r="M95" i="34"/>
  <c r="I95" i="34"/>
  <c r="Q94" i="34"/>
  <c r="M94" i="34"/>
  <c r="L94" i="34"/>
  <c r="K94" i="34"/>
  <c r="J94" i="34"/>
  <c r="I94" i="34"/>
  <c r="I92" i="34" s="1"/>
  <c r="H94" i="34"/>
  <c r="G94" i="34"/>
  <c r="F94" i="34"/>
  <c r="O93" i="34" s="1"/>
  <c r="E94" i="34"/>
  <c r="D94" i="34"/>
  <c r="D92" i="34" s="1"/>
  <c r="C94" i="34"/>
  <c r="Q93" i="34"/>
  <c r="N93" i="34"/>
  <c r="M93" i="34"/>
  <c r="M92" i="34" s="1"/>
  <c r="L93" i="34"/>
  <c r="K93" i="34"/>
  <c r="K92" i="34" s="1"/>
  <c r="J93" i="34"/>
  <c r="J92" i="34" s="1"/>
  <c r="I93" i="34"/>
  <c r="H93" i="34"/>
  <c r="G93" i="34"/>
  <c r="F93" i="34"/>
  <c r="O94" i="34" s="1"/>
  <c r="E93" i="34"/>
  <c r="E92" i="34" s="1"/>
  <c r="D93" i="34"/>
  <c r="C93" i="34"/>
  <c r="Q92" i="34"/>
  <c r="L92" i="34"/>
  <c r="H92" i="34"/>
  <c r="G92" i="34"/>
  <c r="C92" i="34"/>
  <c r="Q91" i="34"/>
  <c r="M90" i="34"/>
  <c r="L90" i="34"/>
  <c r="K90" i="34"/>
  <c r="K88" i="34" s="1"/>
  <c r="J90" i="34"/>
  <c r="I90" i="34"/>
  <c r="H90" i="34"/>
  <c r="G90" i="34"/>
  <c r="G88" i="34" s="1"/>
  <c r="F90" i="34"/>
  <c r="O90" i="34" s="1"/>
  <c r="E90" i="34"/>
  <c r="D90" i="34"/>
  <c r="D88" i="34" s="1"/>
  <c r="C90" i="34"/>
  <c r="Q90" i="34" s="1"/>
  <c r="M89" i="34"/>
  <c r="M88" i="34" s="1"/>
  <c r="L89" i="34"/>
  <c r="L88" i="34" s="1"/>
  <c r="K89" i="34"/>
  <c r="J89" i="34"/>
  <c r="I89" i="34"/>
  <c r="I88" i="34" s="1"/>
  <c r="H89" i="34"/>
  <c r="H88" i="34" s="1"/>
  <c r="G89" i="34"/>
  <c r="F89" i="34"/>
  <c r="F88" i="34" s="1"/>
  <c r="E89" i="34"/>
  <c r="E88" i="34" s="1"/>
  <c r="D89" i="34"/>
  <c r="C89" i="34"/>
  <c r="Q89" i="34" s="1"/>
  <c r="J88" i="34"/>
  <c r="C88" i="34"/>
  <c r="Q88" i="34" s="1"/>
  <c r="O87" i="34"/>
  <c r="M87" i="34"/>
  <c r="M86" i="34" s="1"/>
  <c r="M85" i="34" s="1"/>
  <c r="L87" i="34"/>
  <c r="L86" i="34" s="1"/>
  <c r="K87" i="34"/>
  <c r="J87" i="34"/>
  <c r="N87" i="34" s="1"/>
  <c r="I87" i="34"/>
  <c r="I86" i="34" s="1"/>
  <c r="H87" i="34"/>
  <c r="G87" i="34"/>
  <c r="F87" i="34"/>
  <c r="E87" i="34"/>
  <c r="E86" i="34" s="1"/>
  <c r="D87" i="34"/>
  <c r="D86" i="34" s="1"/>
  <c r="C87" i="34"/>
  <c r="Q87" i="34" s="1"/>
  <c r="O86" i="34"/>
  <c r="K86" i="34"/>
  <c r="K85" i="34" s="1"/>
  <c r="H86" i="34"/>
  <c r="G86" i="34"/>
  <c r="F86" i="34"/>
  <c r="C86" i="34"/>
  <c r="Q86" i="34" s="1"/>
  <c r="O84" i="34"/>
  <c r="N84" i="34"/>
  <c r="I84" i="34"/>
  <c r="F84" i="34"/>
  <c r="M83" i="34"/>
  <c r="M81" i="34" s="1"/>
  <c r="M80" i="34" s="1"/>
  <c r="M79" i="34" s="1"/>
  <c r="L83" i="34"/>
  <c r="K83" i="34"/>
  <c r="J83" i="34"/>
  <c r="I83" i="34"/>
  <c r="H83" i="34"/>
  <c r="H81" i="34" s="1"/>
  <c r="H80" i="34" s="1"/>
  <c r="H79" i="34" s="1"/>
  <c r="G83" i="34"/>
  <c r="F83" i="34"/>
  <c r="O83" i="34" s="1"/>
  <c r="E83" i="34"/>
  <c r="E81" i="34" s="1"/>
  <c r="E80" i="34" s="1"/>
  <c r="E79" i="34" s="1"/>
  <c r="D83" i="34"/>
  <c r="C83" i="34"/>
  <c r="N82" i="34"/>
  <c r="M82" i="34"/>
  <c r="L82" i="34"/>
  <c r="L81" i="34" s="1"/>
  <c r="L80" i="34" s="1"/>
  <c r="L79" i="34" s="1"/>
  <c r="K82" i="34"/>
  <c r="J82" i="34"/>
  <c r="J81" i="34" s="1"/>
  <c r="J80" i="34" s="1"/>
  <c r="J79" i="34" s="1"/>
  <c r="I82" i="34"/>
  <c r="H82" i="34"/>
  <c r="G82" i="34"/>
  <c r="F82" i="34"/>
  <c r="O82" i="34" s="1"/>
  <c r="E82" i="34"/>
  <c r="D82" i="34"/>
  <c r="D81" i="34" s="1"/>
  <c r="D80" i="34" s="1"/>
  <c r="D79" i="34" s="1"/>
  <c r="C82" i="34"/>
  <c r="K81" i="34"/>
  <c r="K80" i="34" s="1"/>
  <c r="K79" i="34" s="1"/>
  <c r="G81" i="34"/>
  <c r="G80" i="34" s="1"/>
  <c r="G79" i="34" s="1"/>
  <c r="C81" i="34"/>
  <c r="C80" i="34" s="1"/>
  <c r="O78" i="34"/>
  <c r="N78" i="34"/>
  <c r="I78" i="34"/>
  <c r="F78" i="34"/>
  <c r="M77" i="34"/>
  <c r="L77" i="34"/>
  <c r="K77" i="34"/>
  <c r="J77" i="34"/>
  <c r="J74" i="34" s="1"/>
  <c r="I77" i="34"/>
  <c r="H77" i="34"/>
  <c r="G77" i="34"/>
  <c r="F77" i="34"/>
  <c r="O77" i="34" s="1"/>
  <c r="E77" i="34"/>
  <c r="D77" i="34"/>
  <c r="C77" i="34"/>
  <c r="M76" i="34"/>
  <c r="L76" i="34"/>
  <c r="K76" i="34"/>
  <c r="K74" i="34" s="1"/>
  <c r="J76" i="34"/>
  <c r="I76" i="34"/>
  <c r="H76" i="34"/>
  <c r="H74" i="34" s="1"/>
  <c r="G76" i="34"/>
  <c r="F76" i="34"/>
  <c r="O76" i="34" s="1"/>
  <c r="E76" i="34"/>
  <c r="D76" i="34"/>
  <c r="C76" i="34"/>
  <c r="G75" i="34"/>
  <c r="G74" i="34" s="1"/>
  <c r="F75" i="34"/>
  <c r="O75" i="34" s="1"/>
  <c r="M74" i="34"/>
  <c r="L74" i="34"/>
  <c r="E74" i="34"/>
  <c r="D74" i="34"/>
  <c r="C74" i="34"/>
  <c r="M70" i="34"/>
  <c r="L70" i="34"/>
  <c r="K70" i="34"/>
  <c r="J70" i="34"/>
  <c r="I70" i="34"/>
  <c r="H70" i="34"/>
  <c r="G70" i="34"/>
  <c r="F70" i="34"/>
  <c r="O70" i="34" s="1"/>
  <c r="E70" i="34"/>
  <c r="D70" i="34"/>
  <c r="C70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M68" i="34"/>
  <c r="L68" i="34"/>
  <c r="K68" i="34"/>
  <c r="J68" i="34"/>
  <c r="I68" i="34"/>
  <c r="H68" i="34"/>
  <c r="G68" i="34"/>
  <c r="F68" i="34"/>
  <c r="O68" i="34" s="1"/>
  <c r="E68" i="34"/>
  <c r="D68" i="34"/>
  <c r="C68" i="34"/>
  <c r="M67" i="34"/>
  <c r="L67" i="34"/>
  <c r="K67" i="34"/>
  <c r="J67" i="34"/>
  <c r="I67" i="34"/>
  <c r="H67" i="34"/>
  <c r="G67" i="34"/>
  <c r="F67" i="34"/>
  <c r="O67" i="34" s="1"/>
  <c r="E67" i="34"/>
  <c r="D67" i="34"/>
  <c r="C67" i="34"/>
  <c r="M66" i="34"/>
  <c r="L66" i="34"/>
  <c r="K66" i="34"/>
  <c r="J66" i="34"/>
  <c r="I66" i="34"/>
  <c r="H66" i="34"/>
  <c r="G66" i="34"/>
  <c r="F66" i="34"/>
  <c r="O66" i="34" s="1"/>
  <c r="E66" i="34"/>
  <c r="D66" i="34"/>
  <c r="C66" i="34"/>
  <c r="M65" i="34"/>
  <c r="L65" i="34"/>
  <c r="K65" i="34"/>
  <c r="J65" i="34"/>
  <c r="I65" i="34"/>
  <c r="H65" i="34"/>
  <c r="G65" i="34"/>
  <c r="F65" i="34"/>
  <c r="O65" i="34" s="1"/>
  <c r="E65" i="34"/>
  <c r="D65" i="34"/>
  <c r="C65" i="34"/>
  <c r="M64" i="34"/>
  <c r="L64" i="34"/>
  <c r="K64" i="34"/>
  <c r="J64" i="34"/>
  <c r="N64" i="34" s="1"/>
  <c r="I64" i="34"/>
  <c r="H64" i="34"/>
  <c r="G64" i="34"/>
  <c r="F64" i="34"/>
  <c r="O64" i="34" s="1"/>
  <c r="E64" i="34"/>
  <c r="D64" i="34"/>
  <c r="C64" i="34"/>
  <c r="M63" i="34"/>
  <c r="L63" i="34"/>
  <c r="K63" i="34"/>
  <c r="J63" i="34"/>
  <c r="I63" i="34"/>
  <c r="H63" i="34"/>
  <c r="G63" i="34"/>
  <c r="F63" i="34"/>
  <c r="O63" i="34" s="1"/>
  <c r="E63" i="34"/>
  <c r="D63" i="34"/>
  <c r="C63" i="34"/>
  <c r="N62" i="34"/>
  <c r="M62" i="34"/>
  <c r="L62" i="34"/>
  <c r="K62" i="34"/>
  <c r="J62" i="34"/>
  <c r="I62" i="34"/>
  <c r="H62" i="34"/>
  <c r="G62" i="34"/>
  <c r="F62" i="34"/>
  <c r="O62" i="34" s="1"/>
  <c r="E62" i="34"/>
  <c r="D62" i="34"/>
  <c r="C62" i="34"/>
  <c r="O61" i="34"/>
  <c r="M61" i="34"/>
  <c r="L61" i="34"/>
  <c r="K61" i="34"/>
  <c r="J61" i="34"/>
  <c r="N61" i="34" s="1"/>
  <c r="I61" i="34"/>
  <c r="H61" i="34"/>
  <c r="G61" i="34"/>
  <c r="F61" i="34"/>
  <c r="E61" i="34"/>
  <c r="D61" i="34"/>
  <c r="C61" i="34"/>
  <c r="N60" i="34"/>
  <c r="M60" i="34"/>
  <c r="L60" i="34"/>
  <c r="K60" i="34"/>
  <c r="O60" i="34" s="1"/>
  <c r="J60" i="34"/>
  <c r="I60" i="34"/>
  <c r="H60" i="34"/>
  <c r="G60" i="34"/>
  <c r="F60" i="34"/>
  <c r="E60" i="34"/>
  <c r="D60" i="34"/>
  <c r="C60" i="34"/>
  <c r="O59" i="34"/>
  <c r="N59" i="34"/>
  <c r="M59" i="34"/>
  <c r="L59" i="34"/>
  <c r="K59" i="34"/>
  <c r="J59" i="34"/>
  <c r="I59" i="34"/>
  <c r="H59" i="34"/>
  <c r="G59" i="34"/>
  <c r="F59" i="34"/>
  <c r="E59" i="34"/>
  <c r="D59" i="34"/>
  <c r="C59" i="34"/>
  <c r="M58" i="34"/>
  <c r="L58" i="34"/>
  <c r="K58" i="34"/>
  <c r="J58" i="34"/>
  <c r="I58" i="34"/>
  <c r="H58" i="34"/>
  <c r="G58" i="34"/>
  <c r="F58" i="34"/>
  <c r="O58" i="34" s="1"/>
  <c r="E58" i="34"/>
  <c r="D58" i="34"/>
  <c r="C58" i="34"/>
  <c r="O57" i="34"/>
  <c r="N57" i="34"/>
  <c r="M57" i="34"/>
  <c r="L57" i="34"/>
  <c r="K57" i="34"/>
  <c r="J57" i="34"/>
  <c r="I57" i="34"/>
  <c r="H57" i="34"/>
  <c r="G57" i="34"/>
  <c r="G53" i="34" s="1"/>
  <c r="F57" i="34"/>
  <c r="E57" i="34"/>
  <c r="D57" i="34"/>
  <c r="C57" i="34"/>
  <c r="M56" i="34"/>
  <c r="L56" i="34"/>
  <c r="K56" i="34"/>
  <c r="J56" i="34"/>
  <c r="I56" i="34"/>
  <c r="H56" i="34"/>
  <c r="G56" i="34"/>
  <c r="F56" i="34"/>
  <c r="O56" i="34" s="1"/>
  <c r="E56" i="34"/>
  <c r="D56" i="34"/>
  <c r="C56" i="34"/>
  <c r="C53" i="34" s="1"/>
  <c r="M55" i="34"/>
  <c r="M53" i="34" s="1"/>
  <c r="L55" i="34"/>
  <c r="K55" i="34"/>
  <c r="J55" i="34"/>
  <c r="I55" i="34"/>
  <c r="H55" i="34"/>
  <c r="G55" i="34"/>
  <c r="F55" i="34"/>
  <c r="O55" i="34" s="1"/>
  <c r="E55" i="34"/>
  <c r="D55" i="34"/>
  <c r="D53" i="34" s="1"/>
  <c r="C55" i="34"/>
  <c r="M54" i="34"/>
  <c r="L54" i="34"/>
  <c r="L53" i="34" s="1"/>
  <c r="K54" i="34"/>
  <c r="J54" i="34"/>
  <c r="J53" i="34" s="1"/>
  <c r="I54" i="34"/>
  <c r="H54" i="34"/>
  <c r="H53" i="34" s="1"/>
  <c r="G54" i="34"/>
  <c r="F54" i="34"/>
  <c r="O54" i="34" s="1"/>
  <c r="E54" i="34"/>
  <c r="E53" i="34" s="1"/>
  <c r="D54" i="34"/>
  <c r="C54" i="34"/>
  <c r="K53" i="34"/>
  <c r="M52" i="34"/>
  <c r="L52" i="34"/>
  <c r="K52" i="34"/>
  <c r="J52" i="34"/>
  <c r="N52" i="34" s="1"/>
  <c r="I52" i="34"/>
  <c r="H52" i="34"/>
  <c r="G52" i="34"/>
  <c r="F52" i="34"/>
  <c r="O52" i="34" s="1"/>
  <c r="E52" i="34"/>
  <c r="D52" i="34"/>
  <c r="C52" i="34"/>
  <c r="M51" i="34"/>
  <c r="L51" i="34"/>
  <c r="K51" i="34"/>
  <c r="J51" i="34"/>
  <c r="I51" i="34"/>
  <c r="H51" i="34"/>
  <c r="G51" i="34"/>
  <c r="F51" i="34"/>
  <c r="O51" i="34" s="1"/>
  <c r="E51" i="34"/>
  <c r="D51" i="34"/>
  <c r="C51" i="34"/>
  <c r="N50" i="34"/>
  <c r="M50" i="34"/>
  <c r="L50" i="34"/>
  <c r="K50" i="34"/>
  <c r="J50" i="34"/>
  <c r="I50" i="34"/>
  <c r="H50" i="34"/>
  <c r="G50" i="34"/>
  <c r="F50" i="34"/>
  <c r="O50" i="34" s="1"/>
  <c r="E50" i="34"/>
  <c r="D50" i="34"/>
  <c r="C50" i="34"/>
  <c r="O49" i="34"/>
  <c r="M49" i="34"/>
  <c r="L49" i="34"/>
  <c r="K49" i="34"/>
  <c r="K45" i="34" s="1"/>
  <c r="K44" i="34" s="1"/>
  <c r="J49" i="34"/>
  <c r="N49" i="34" s="1"/>
  <c r="I49" i="34"/>
  <c r="H49" i="34"/>
  <c r="G49" i="34"/>
  <c r="F49" i="34"/>
  <c r="E49" i="34"/>
  <c r="D49" i="34"/>
  <c r="C49" i="34"/>
  <c r="C45" i="34" s="1"/>
  <c r="N48" i="34"/>
  <c r="M48" i="34"/>
  <c r="L48" i="34"/>
  <c r="K48" i="34"/>
  <c r="O48" i="34" s="1"/>
  <c r="J48" i="34"/>
  <c r="I48" i="34"/>
  <c r="H48" i="34"/>
  <c r="G48" i="34"/>
  <c r="F48" i="34"/>
  <c r="E48" i="34"/>
  <c r="D48" i="34"/>
  <c r="C48" i="34"/>
  <c r="O47" i="34"/>
  <c r="N47" i="34"/>
  <c r="M47" i="34"/>
  <c r="L47" i="34"/>
  <c r="L45" i="34" s="1"/>
  <c r="L44" i="34" s="1"/>
  <c r="K47" i="34"/>
  <c r="J47" i="34"/>
  <c r="I47" i="34"/>
  <c r="H47" i="34"/>
  <c r="G47" i="34"/>
  <c r="F47" i="34"/>
  <c r="E47" i="34"/>
  <c r="E45" i="34" s="1"/>
  <c r="E44" i="34" s="1"/>
  <c r="D47" i="34"/>
  <c r="C47" i="34"/>
  <c r="M46" i="34"/>
  <c r="M45" i="34" s="1"/>
  <c r="M44" i="34" s="1"/>
  <c r="L46" i="34"/>
  <c r="K46" i="34"/>
  <c r="J46" i="34"/>
  <c r="J45" i="34" s="1"/>
  <c r="I46" i="34"/>
  <c r="H46" i="34"/>
  <c r="H45" i="34" s="1"/>
  <c r="H44" i="34" s="1"/>
  <c r="G46" i="34"/>
  <c r="F46" i="34"/>
  <c r="O46" i="34" s="1"/>
  <c r="E46" i="34"/>
  <c r="D46" i="34"/>
  <c r="D45" i="34" s="1"/>
  <c r="C46" i="34"/>
  <c r="G45" i="34"/>
  <c r="G44" i="34" s="1"/>
  <c r="M43" i="34"/>
  <c r="M41" i="34" s="1"/>
  <c r="M40" i="34" s="1"/>
  <c r="M39" i="34" s="1"/>
  <c r="L43" i="34"/>
  <c r="K43" i="34"/>
  <c r="J43" i="34"/>
  <c r="I43" i="34"/>
  <c r="H43" i="34"/>
  <c r="G43" i="34"/>
  <c r="F43" i="34"/>
  <c r="O43" i="34" s="1"/>
  <c r="E43" i="34"/>
  <c r="D43" i="34"/>
  <c r="D41" i="34" s="1"/>
  <c r="C43" i="34"/>
  <c r="M42" i="34"/>
  <c r="L42" i="34"/>
  <c r="L41" i="34" s="1"/>
  <c r="L40" i="34" s="1"/>
  <c r="L39" i="34" s="1"/>
  <c r="K42" i="34"/>
  <c r="J42" i="34"/>
  <c r="J41" i="34" s="1"/>
  <c r="J40" i="34" s="1"/>
  <c r="I42" i="34"/>
  <c r="H42" i="34"/>
  <c r="H41" i="34" s="1"/>
  <c r="H40" i="34" s="1"/>
  <c r="G42" i="34"/>
  <c r="F42" i="34"/>
  <c r="O42" i="34" s="1"/>
  <c r="E42" i="34"/>
  <c r="E41" i="34" s="1"/>
  <c r="E40" i="34" s="1"/>
  <c r="D42" i="34"/>
  <c r="C42" i="34"/>
  <c r="K41" i="34"/>
  <c r="K40" i="34" s="1"/>
  <c r="K39" i="34" s="1"/>
  <c r="G41" i="34"/>
  <c r="G40" i="34" s="1"/>
  <c r="G39" i="34" s="1"/>
  <c r="C41" i="34"/>
  <c r="C40" i="34" s="1"/>
  <c r="O38" i="34"/>
  <c r="N38" i="34"/>
  <c r="N37" i="34"/>
  <c r="F37" i="34"/>
  <c r="O37" i="34" s="1"/>
  <c r="M36" i="34"/>
  <c r="L36" i="34"/>
  <c r="K36" i="34"/>
  <c r="J36" i="34"/>
  <c r="I36" i="34"/>
  <c r="H36" i="34"/>
  <c r="G36" i="34"/>
  <c r="F36" i="34"/>
  <c r="O36" i="34" s="1"/>
  <c r="E36" i="34"/>
  <c r="D36" i="34"/>
  <c r="C36" i="34"/>
  <c r="M35" i="34"/>
  <c r="L35" i="34"/>
  <c r="K35" i="34"/>
  <c r="J35" i="34"/>
  <c r="I35" i="34"/>
  <c r="H35" i="34"/>
  <c r="G35" i="34"/>
  <c r="F35" i="34"/>
  <c r="O35" i="34" s="1"/>
  <c r="E35" i="34"/>
  <c r="D35" i="34"/>
  <c r="C35" i="34"/>
  <c r="M34" i="34"/>
  <c r="L34" i="34"/>
  <c r="K34" i="34"/>
  <c r="J34" i="34"/>
  <c r="I34" i="34"/>
  <c r="H34" i="34"/>
  <c r="G34" i="34"/>
  <c r="F34" i="34"/>
  <c r="O34" i="34" s="1"/>
  <c r="E34" i="34"/>
  <c r="D34" i="34"/>
  <c r="C34" i="34"/>
  <c r="M33" i="34"/>
  <c r="L33" i="34"/>
  <c r="L31" i="34" s="1"/>
  <c r="K33" i="34"/>
  <c r="J33" i="34"/>
  <c r="N33" i="34" s="1"/>
  <c r="I33" i="34"/>
  <c r="H33" i="34"/>
  <c r="G33" i="34"/>
  <c r="G31" i="34" s="1"/>
  <c r="F33" i="34"/>
  <c r="O33" i="34" s="1"/>
  <c r="E33" i="34"/>
  <c r="D33" i="34"/>
  <c r="D31" i="34" s="1"/>
  <c r="C33" i="34"/>
  <c r="M32" i="34"/>
  <c r="M31" i="34" s="1"/>
  <c r="L32" i="34"/>
  <c r="K32" i="34"/>
  <c r="K31" i="34" s="1"/>
  <c r="J32" i="34"/>
  <c r="J31" i="34" s="1"/>
  <c r="I32" i="34"/>
  <c r="H32" i="34"/>
  <c r="H31" i="34" s="1"/>
  <c r="G32" i="34"/>
  <c r="F32" i="34"/>
  <c r="O32" i="34" s="1"/>
  <c r="E32" i="34"/>
  <c r="E31" i="34" s="1"/>
  <c r="D32" i="34"/>
  <c r="C32" i="34"/>
  <c r="C31" i="34" s="1"/>
  <c r="F31" i="34" s="1"/>
  <c r="O30" i="34"/>
  <c r="M30" i="34"/>
  <c r="L30" i="34"/>
  <c r="K30" i="34"/>
  <c r="J30" i="34"/>
  <c r="N30" i="34" s="1"/>
  <c r="I30" i="34"/>
  <c r="H30" i="34"/>
  <c r="G30" i="34"/>
  <c r="F30" i="34"/>
  <c r="E30" i="34"/>
  <c r="D30" i="34"/>
  <c r="C30" i="34"/>
  <c r="N29" i="34"/>
  <c r="M29" i="34"/>
  <c r="L29" i="34"/>
  <c r="K29" i="34"/>
  <c r="O29" i="34" s="1"/>
  <c r="J29" i="34"/>
  <c r="I29" i="34"/>
  <c r="H29" i="34"/>
  <c r="G29" i="34"/>
  <c r="F29" i="34"/>
  <c r="E29" i="34"/>
  <c r="D29" i="34"/>
  <c r="C29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M27" i="34"/>
  <c r="L27" i="34"/>
  <c r="K27" i="34"/>
  <c r="J27" i="34"/>
  <c r="I27" i="34"/>
  <c r="H27" i="34"/>
  <c r="G27" i="34"/>
  <c r="F27" i="34"/>
  <c r="O27" i="34" s="1"/>
  <c r="E27" i="34"/>
  <c r="D27" i="34"/>
  <c r="C27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M25" i="34"/>
  <c r="L25" i="34"/>
  <c r="K25" i="34"/>
  <c r="J25" i="34"/>
  <c r="I25" i="34"/>
  <c r="H25" i="34"/>
  <c r="G25" i="34"/>
  <c r="F25" i="34"/>
  <c r="O25" i="34" s="1"/>
  <c r="E25" i="34"/>
  <c r="D25" i="34"/>
  <c r="C25" i="34"/>
  <c r="M24" i="34"/>
  <c r="L24" i="34"/>
  <c r="K24" i="34"/>
  <c r="J24" i="34"/>
  <c r="I24" i="34"/>
  <c r="H24" i="34"/>
  <c r="G24" i="34"/>
  <c r="F24" i="34"/>
  <c r="O24" i="34" s="1"/>
  <c r="E24" i="34"/>
  <c r="D24" i="34"/>
  <c r="D21" i="34" s="1"/>
  <c r="C24" i="34"/>
  <c r="M23" i="34"/>
  <c r="L23" i="34"/>
  <c r="K23" i="34"/>
  <c r="J23" i="34"/>
  <c r="J21" i="34" s="1"/>
  <c r="I23" i="34"/>
  <c r="H23" i="34"/>
  <c r="G23" i="34"/>
  <c r="G21" i="34" s="1"/>
  <c r="F23" i="34"/>
  <c r="O23" i="34" s="1"/>
  <c r="E23" i="34"/>
  <c r="E21" i="34" s="1"/>
  <c r="D23" i="34"/>
  <c r="C23" i="34"/>
  <c r="M22" i="34"/>
  <c r="M21" i="34" s="1"/>
  <c r="L22" i="34"/>
  <c r="K22" i="34"/>
  <c r="K21" i="34" s="1"/>
  <c r="J22" i="34"/>
  <c r="I22" i="34"/>
  <c r="H22" i="34"/>
  <c r="H21" i="34" s="1"/>
  <c r="G22" i="34"/>
  <c r="F22" i="34"/>
  <c r="O22" i="34" s="1"/>
  <c r="E22" i="34"/>
  <c r="D22" i="34"/>
  <c r="C22" i="34"/>
  <c r="C21" i="34" s="1"/>
  <c r="L21" i="34"/>
  <c r="M20" i="34"/>
  <c r="L20" i="34"/>
  <c r="K20" i="34"/>
  <c r="J20" i="34"/>
  <c r="I20" i="34"/>
  <c r="H20" i="34"/>
  <c r="G20" i="34"/>
  <c r="F20" i="34"/>
  <c r="O20" i="34" s="1"/>
  <c r="E20" i="34"/>
  <c r="D20" i="34"/>
  <c r="C20" i="34"/>
  <c r="N19" i="34"/>
  <c r="M19" i="34"/>
  <c r="L19" i="34"/>
  <c r="K19" i="34"/>
  <c r="J19" i="34"/>
  <c r="I19" i="34"/>
  <c r="H19" i="34"/>
  <c r="G19" i="34"/>
  <c r="F19" i="34"/>
  <c r="O19" i="34" s="1"/>
  <c r="E19" i="34"/>
  <c r="D19" i="34"/>
  <c r="C19" i="34"/>
  <c r="O18" i="34"/>
  <c r="M18" i="34"/>
  <c r="L18" i="34"/>
  <c r="K18" i="34"/>
  <c r="J18" i="34"/>
  <c r="N18" i="34" s="1"/>
  <c r="I18" i="34"/>
  <c r="H18" i="34"/>
  <c r="G18" i="34"/>
  <c r="F18" i="34"/>
  <c r="E18" i="34"/>
  <c r="D18" i="34"/>
  <c r="C18" i="34"/>
  <c r="N17" i="34"/>
  <c r="M17" i="34"/>
  <c r="L17" i="34"/>
  <c r="K17" i="34"/>
  <c r="O17" i="34" s="1"/>
  <c r="J17" i="34"/>
  <c r="I17" i="34"/>
  <c r="H17" i="34"/>
  <c r="G17" i="34"/>
  <c r="F17" i="34"/>
  <c r="E17" i="34"/>
  <c r="D17" i="34"/>
  <c r="C17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M15" i="34"/>
  <c r="L15" i="34"/>
  <c r="K15" i="34"/>
  <c r="J15" i="34"/>
  <c r="I15" i="34"/>
  <c r="H15" i="34"/>
  <c r="G15" i="34"/>
  <c r="F15" i="34"/>
  <c r="O15" i="34" s="1"/>
  <c r="E15" i="34"/>
  <c r="D15" i="34"/>
  <c r="C15" i="34"/>
  <c r="O14" i="34"/>
  <c r="N14" i="34"/>
  <c r="M13" i="34"/>
  <c r="L13" i="34"/>
  <c r="K13" i="34"/>
  <c r="J13" i="34"/>
  <c r="I13" i="34"/>
  <c r="I9" i="34" s="1"/>
  <c r="H13" i="34"/>
  <c r="G13" i="34"/>
  <c r="F13" i="34"/>
  <c r="O13" i="34" s="1"/>
  <c r="E13" i="34"/>
  <c r="D13" i="34"/>
  <c r="D9" i="34" s="1"/>
  <c r="D8" i="34" s="1"/>
  <c r="C13" i="34"/>
  <c r="M12" i="34"/>
  <c r="L12" i="34"/>
  <c r="K12" i="34"/>
  <c r="J12" i="34"/>
  <c r="I12" i="34"/>
  <c r="H12" i="34"/>
  <c r="G12" i="34"/>
  <c r="G9" i="34" s="1"/>
  <c r="G8" i="34" s="1"/>
  <c r="F12" i="34"/>
  <c r="F9" i="34" s="1"/>
  <c r="E12" i="34"/>
  <c r="D12" i="34"/>
  <c r="C12" i="34"/>
  <c r="O11" i="34"/>
  <c r="N11" i="34"/>
  <c r="M10" i="34"/>
  <c r="M9" i="34" s="1"/>
  <c r="M8" i="34" s="1"/>
  <c r="M7" i="34" s="1"/>
  <c r="M6" i="34" s="1"/>
  <c r="M5" i="34" s="1"/>
  <c r="M106" i="34" s="1"/>
  <c r="L10" i="34"/>
  <c r="K10" i="34"/>
  <c r="K9" i="34" s="1"/>
  <c r="K8" i="34" s="1"/>
  <c r="J10" i="34"/>
  <c r="J9" i="34" s="1"/>
  <c r="J8" i="34" s="1"/>
  <c r="J7" i="34" s="1"/>
  <c r="J6" i="34" s="1"/>
  <c r="I10" i="34"/>
  <c r="H10" i="34"/>
  <c r="H9" i="34" s="1"/>
  <c r="H8" i="34" s="1"/>
  <c r="H7" i="34" s="1"/>
  <c r="H6" i="34" s="1"/>
  <c r="G10" i="34"/>
  <c r="F10" i="34"/>
  <c r="O10" i="34" s="1"/>
  <c r="E10" i="34"/>
  <c r="E9" i="34" s="1"/>
  <c r="E8" i="34" s="1"/>
  <c r="D10" i="34"/>
  <c r="C10" i="34"/>
  <c r="C9" i="34" s="1"/>
  <c r="C8" i="34" s="1"/>
  <c r="L9" i="34"/>
  <c r="L8" i="34" s="1"/>
  <c r="L7" i="34" s="1"/>
  <c r="L6" i="34" s="1"/>
  <c r="Q105" i="33"/>
  <c r="Q98" i="33"/>
  <c r="Q97" i="33"/>
  <c r="Q96" i="33"/>
  <c r="Q104" i="33"/>
  <c r="Q102" i="33"/>
  <c r="Q101" i="33"/>
  <c r="Q99" i="33"/>
  <c r="Q94" i="33"/>
  <c r="Q93" i="33"/>
  <c r="Q91" i="33"/>
  <c r="Q90" i="33"/>
  <c r="Q89" i="33"/>
  <c r="Q87" i="33"/>
  <c r="Q105" i="32"/>
  <c r="Q104" i="32"/>
  <c r="Q102" i="32"/>
  <c r="Q101" i="32"/>
  <c r="Q99" i="32"/>
  <c r="Q98" i="32"/>
  <c r="Q97" i="32"/>
  <c r="Q96" i="32"/>
  <c r="Q95" i="32"/>
  <c r="Q94" i="32"/>
  <c r="Q93" i="32"/>
  <c r="Q92" i="32"/>
  <c r="Q91" i="32"/>
  <c r="Q90" i="32"/>
  <c r="Q89" i="32"/>
  <c r="Q88" i="32"/>
  <c r="Q87" i="32"/>
  <c r="Q86" i="32"/>
  <c r="L5" i="34" l="1"/>
  <c r="F45" i="34"/>
  <c r="C44" i="34"/>
  <c r="F44" i="34" s="1"/>
  <c r="F41" i="34"/>
  <c r="D40" i="34"/>
  <c r="D39" i="34" s="1"/>
  <c r="D85" i="34"/>
  <c r="D7" i="34"/>
  <c r="D6" i="34" s="1"/>
  <c r="F21" i="34"/>
  <c r="E85" i="34"/>
  <c r="E7" i="34"/>
  <c r="E6" i="34" s="1"/>
  <c r="E5" i="34" s="1"/>
  <c r="E106" i="34" s="1"/>
  <c r="E39" i="34"/>
  <c r="N9" i="34"/>
  <c r="O9" i="34"/>
  <c r="N88" i="34"/>
  <c r="O88" i="34"/>
  <c r="H5" i="34"/>
  <c r="H106" i="34" s="1"/>
  <c r="H39" i="34"/>
  <c r="I85" i="34"/>
  <c r="J44" i="34"/>
  <c r="H85" i="34"/>
  <c r="D44" i="34"/>
  <c r="J39" i="34"/>
  <c r="J5" i="34" s="1"/>
  <c r="G85" i="34"/>
  <c r="K7" i="34"/>
  <c r="K6" i="34" s="1"/>
  <c r="K5" i="34" s="1"/>
  <c r="K106" i="34" s="1"/>
  <c r="F53" i="34"/>
  <c r="L85" i="34"/>
  <c r="C7" i="34"/>
  <c r="C6" i="34" s="1"/>
  <c r="F8" i="34"/>
  <c r="I31" i="34"/>
  <c r="O31" i="34"/>
  <c r="N31" i="34"/>
  <c r="C79" i="34"/>
  <c r="F80" i="34"/>
  <c r="N10" i="34"/>
  <c r="N20" i="34"/>
  <c r="N32" i="34"/>
  <c r="N51" i="34"/>
  <c r="N63" i="34"/>
  <c r="F74" i="34"/>
  <c r="I75" i="34"/>
  <c r="I74" i="34" s="1"/>
  <c r="N83" i="34"/>
  <c r="N89" i="34"/>
  <c r="C95" i="34"/>
  <c r="Q95" i="34" s="1"/>
  <c r="N75" i="34"/>
  <c r="O89" i="34"/>
  <c r="N96" i="34"/>
  <c r="F100" i="34"/>
  <c r="N102" i="34"/>
  <c r="N22" i="34"/>
  <c r="N34" i="34"/>
  <c r="N65" i="34"/>
  <c r="N76" i="34"/>
  <c r="F81" i="34"/>
  <c r="J86" i="34"/>
  <c r="N90" i="34"/>
  <c r="N12" i="34"/>
  <c r="N23" i="34"/>
  <c r="N35" i="34"/>
  <c r="N42" i="34"/>
  <c r="N54" i="34"/>
  <c r="N66" i="34"/>
  <c r="N77" i="34"/>
  <c r="F95" i="34"/>
  <c r="N97" i="34"/>
  <c r="O12" i="34"/>
  <c r="N24" i="34"/>
  <c r="N36" i="34"/>
  <c r="N43" i="34"/>
  <c r="N55" i="34"/>
  <c r="N67" i="34"/>
  <c r="C103" i="34"/>
  <c r="Q103" i="34" s="1"/>
  <c r="N13" i="34"/>
  <c r="N25" i="34"/>
  <c r="N56" i="34"/>
  <c r="N68" i="34"/>
  <c r="N98" i="34"/>
  <c r="N104" i="34"/>
  <c r="N15" i="34"/>
  <c r="N27" i="34"/>
  <c r="G37" i="34"/>
  <c r="G7" i="34" s="1"/>
  <c r="G6" i="34" s="1"/>
  <c r="G5" i="34" s="1"/>
  <c r="G106" i="34" s="1"/>
  <c r="N46" i="34"/>
  <c r="N58" i="34"/>
  <c r="N70" i="34"/>
  <c r="N99" i="34"/>
  <c r="F103" i="34"/>
  <c r="N105" i="34"/>
  <c r="F92" i="34"/>
  <c r="N94" i="34"/>
  <c r="N104" i="33"/>
  <c r="O104" i="33"/>
  <c r="K103" i="33"/>
  <c r="I103" i="33"/>
  <c r="H103" i="33"/>
  <c r="G103" i="33"/>
  <c r="N105" i="33"/>
  <c r="E103" i="33"/>
  <c r="D103" i="33"/>
  <c r="M103" i="33"/>
  <c r="J103" i="33"/>
  <c r="M100" i="33"/>
  <c r="L100" i="33"/>
  <c r="K100" i="33"/>
  <c r="J100" i="33"/>
  <c r="I100" i="33"/>
  <c r="H100" i="33"/>
  <c r="G100" i="33"/>
  <c r="O102" i="33"/>
  <c r="E100" i="33"/>
  <c r="D100" i="33"/>
  <c r="C100" i="33"/>
  <c r="Q100" i="33" s="1"/>
  <c r="N98" i="33"/>
  <c r="N97" i="33"/>
  <c r="N99" i="33"/>
  <c r="M95" i="33"/>
  <c r="O94" i="33"/>
  <c r="M92" i="33"/>
  <c r="K92" i="33"/>
  <c r="N93" i="33"/>
  <c r="O93" i="33"/>
  <c r="L92" i="33"/>
  <c r="I92" i="33"/>
  <c r="H92" i="33"/>
  <c r="N94" i="33"/>
  <c r="G92" i="33"/>
  <c r="N90" i="33"/>
  <c r="M88" i="33"/>
  <c r="L88" i="33"/>
  <c r="K88" i="33"/>
  <c r="J88" i="33"/>
  <c r="N88" i="33" s="1"/>
  <c r="I88" i="33"/>
  <c r="G88" i="33"/>
  <c r="D88" i="33"/>
  <c r="F88" i="33"/>
  <c r="C88" i="33"/>
  <c r="Q88" i="33" s="1"/>
  <c r="M86" i="33"/>
  <c r="L86" i="33"/>
  <c r="K86" i="33"/>
  <c r="N87" i="33"/>
  <c r="H86" i="33"/>
  <c r="G86" i="33"/>
  <c r="E86" i="33"/>
  <c r="D86" i="33"/>
  <c r="C86" i="33"/>
  <c r="Q86" i="33" s="1"/>
  <c r="I86" i="33"/>
  <c r="F86" i="33"/>
  <c r="O84" i="33"/>
  <c r="O83" i="33"/>
  <c r="M81" i="33"/>
  <c r="M80" i="33" s="1"/>
  <c r="M79" i="33" s="1"/>
  <c r="K81" i="33"/>
  <c r="K80" i="33" s="1"/>
  <c r="K79" i="33" s="1"/>
  <c r="H81" i="33"/>
  <c r="H80" i="33" s="1"/>
  <c r="H79" i="33" s="1"/>
  <c r="G81" i="33"/>
  <c r="G80" i="33" s="1"/>
  <c r="G79" i="33" s="1"/>
  <c r="N82" i="33"/>
  <c r="E81" i="33"/>
  <c r="E80" i="33" s="1"/>
  <c r="E79" i="33" s="1"/>
  <c r="C81" i="33"/>
  <c r="C80" i="33" s="1"/>
  <c r="C79" i="33" s="1"/>
  <c r="O78" i="33"/>
  <c r="N78" i="33"/>
  <c r="L74" i="33"/>
  <c r="N77" i="33"/>
  <c r="D74" i="33"/>
  <c r="C74" i="33"/>
  <c r="K74" i="33"/>
  <c r="J74" i="33"/>
  <c r="H74" i="33"/>
  <c r="O75" i="33"/>
  <c r="E74" i="33"/>
  <c r="O70" i="33"/>
  <c r="O69" i="33"/>
  <c r="O68" i="33"/>
  <c r="N68" i="33"/>
  <c r="O66" i="33"/>
  <c r="N65" i="33"/>
  <c r="O64" i="33"/>
  <c r="O63" i="33"/>
  <c r="N62" i="33"/>
  <c r="O61" i="33"/>
  <c r="N60" i="33"/>
  <c r="O60" i="33"/>
  <c r="N59" i="33"/>
  <c r="O58" i="33"/>
  <c r="O57" i="33"/>
  <c r="O56" i="33"/>
  <c r="J53" i="33"/>
  <c r="N54" i="33"/>
  <c r="C53" i="33"/>
  <c r="N52" i="33"/>
  <c r="O51" i="33"/>
  <c r="N50" i="33"/>
  <c r="N49" i="33"/>
  <c r="O49" i="33"/>
  <c r="O48" i="33"/>
  <c r="N48" i="33"/>
  <c r="O47" i="33"/>
  <c r="M45" i="33"/>
  <c r="J45" i="33"/>
  <c r="N46" i="33"/>
  <c r="C45" i="33"/>
  <c r="L41" i="33"/>
  <c r="L40" i="33" s="1"/>
  <c r="J41" i="33"/>
  <c r="J40" i="33" s="1"/>
  <c r="O43" i="33"/>
  <c r="M41" i="33"/>
  <c r="M40" i="33" s="1"/>
  <c r="G41" i="33"/>
  <c r="G40" i="33" s="1"/>
  <c r="N42" i="33"/>
  <c r="E41" i="33"/>
  <c r="E40" i="33" s="1"/>
  <c r="D41" i="33"/>
  <c r="D40" i="33" s="1"/>
  <c r="K41" i="33"/>
  <c r="K40" i="33" s="1"/>
  <c r="O38" i="33"/>
  <c r="N38" i="33"/>
  <c r="O37" i="33"/>
  <c r="N37" i="33"/>
  <c r="O35" i="33"/>
  <c r="N34" i="33"/>
  <c r="M31" i="33"/>
  <c r="L31" i="33"/>
  <c r="O32" i="33"/>
  <c r="E31" i="33"/>
  <c r="N30" i="33"/>
  <c r="O29" i="33"/>
  <c r="N29" i="33"/>
  <c r="N28" i="33"/>
  <c r="O27" i="33"/>
  <c r="C21" i="33"/>
  <c r="O25" i="33"/>
  <c r="L21" i="33"/>
  <c r="O24" i="33"/>
  <c r="O23" i="33"/>
  <c r="K21" i="33"/>
  <c r="J21" i="33"/>
  <c r="D21" i="33"/>
  <c r="N20" i="33"/>
  <c r="O19" i="33"/>
  <c r="N19" i="33"/>
  <c r="N18" i="33"/>
  <c r="N17" i="33"/>
  <c r="N16" i="33"/>
  <c r="K9" i="33"/>
  <c r="K8" i="33" s="1"/>
  <c r="O15" i="33"/>
  <c r="E9" i="33"/>
  <c r="E8" i="33" s="1"/>
  <c r="O14" i="33"/>
  <c r="N14" i="33"/>
  <c r="O13" i="33"/>
  <c r="I9" i="33"/>
  <c r="N12" i="33"/>
  <c r="O11" i="33"/>
  <c r="N11" i="33"/>
  <c r="J106" i="34" l="1"/>
  <c r="O100" i="34"/>
  <c r="N100" i="34"/>
  <c r="I41" i="34"/>
  <c r="O41" i="34"/>
  <c r="N41" i="34"/>
  <c r="O44" i="34"/>
  <c r="N44" i="34"/>
  <c r="I44" i="34"/>
  <c r="O80" i="34"/>
  <c r="N80" i="34"/>
  <c r="I80" i="34"/>
  <c r="I79" i="34" s="1"/>
  <c r="F79" i="34"/>
  <c r="O45" i="34"/>
  <c r="N45" i="34"/>
  <c r="I45" i="34"/>
  <c r="L106" i="34"/>
  <c r="C85" i="34"/>
  <c r="N86" i="34"/>
  <c r="J85" i="34"/>
  <c r="F85" i="34"/>
  <c r="O92" i="34"/>
  <c r="N92" i="34"/>
  <c r="N81" i="34"/>
  <c r="I81" i="34"/>
  <c r="O81" i="34"/>
  <c r="I37" i="34"/>
  <c r="N8" i="34"/>
  <c r="O8" i="34"/>
  <c r="I8" i="34"/>
  <c r="F7" i="34"/>
  <c r="I53" i="34"/>
  <c r="O53" i="34"/>
  <c r="N53" i="34"/>
  <c r="O95" i="34"/>
  <c r="N95" i="34"/>
  <c r="O74" i="34"/>
  <c r="N74" i="34"/>
  <c r="C5" i="34"/>
  <c r="C106" i="34" s="1"/>
  <c r="I21" i="34"/>
  <c r="O21" i="34"/>
  <c r="N21" i="34"/>
  <c r="O103" i="34"/>
  <c r="N103" i="34"/>
  <c r="C39" i="34"/>
  <c r="D5" i="34"/>
  <c r="D106" i="34" s="1"/>
  <c r="F40" i="34"/>
  <c r="J44" i="33"/>
  <c r="J39" i="33"/>
  <c r="J81" i="33"/>
  <c r="J80" i="33" s="1"/>
  <c r="J79" i="33" s="1"/>
  <c r="H95" i="33"/>
  <c r="H85" i="33" s="1"/>
  <c r="O12" i="33"/>
  <c r="M21" i="33"/>
  <c r="C31" i="33"/>
  <c r="K45" i="33"/>
  <c r="O52" i="33"/>
  <c r="O54" i="33"/>
  <c r="L53" i="33"/>
  <c r="N61" i="33"/>
  <c r="O67" i="33"/>
  <c r="O87" i="33"/>
  <c r="J92" i="33"/>
  <c r="I95" i="33"/>
  <c r="I85" i="33" s="1"/>
  <c r="O97" i="33"/>
  <c r="F100" i="33"/>
  <c r="O100" i="33" s="1"/>
  <c r="D9" i="33"/>
  <c r="D8" i="33" s="1"/>
  <c r="O28" i="33"/>
  <c r="O50" i="33"/>
  <c r="N66" i="33"/>
  <c r="L81" i="33"/>
  <c r="L80" i="33" s="1"/>
  <c r="L79" i="33" s="1"/>
  <c r="J95" i="33"/>
  <c r="O36" i="33"/>
  <c r="O42" i="33"/>
  <c r="C9" i="33"/>
  <c r="C8" i="33" s="1"/>
  <c r="O17" i="33"/>
  <c r="E21" i="33"/>
  <c r="E7" i="33" s="1"/>
  <c r="E6" i="33" s="1"/>
  <c r="O26" i="33"/>
  <c r="O30" i="33"/>
  <c r="D31" i="33"/>
  <c r="O34" i="33"/>
  <c r="G31" i="33"/>
  <c r="L45" i="33"/>
  <c r="M53" i="33"/>
  <c r="M44" i="33" s="1"/>
  <c r="M39" i="33" s="1"/>
  <c r="D53" i="33"/>
  <c r="O65" i="33"/>
  <c r="O76" i="33"/>
  <c r="E88" i="33"/>
  <c r="K95" i="33"/>
  <c r="K85" i="33" s="1"/>
  <c r="M9" i="33"/>
  <c r="M8" i="33" s="1"/>
  <c r="N27" i="33"/>
  <c r="N35" i="33"/>
  <c r="F9" i="33"/>
  <c r="N9" i="33" s="1"/>
  <c r="N25" i="33"/>
  <c r="N33" i="33"/>
  <c r="O46" i="33"/>
  <c r="N47" i="33"/>
  <c r="N58" i="33"/>
  <c r="O59" i="33"/>
  <c r="N64" i="33"/>
  <c r="O89" i="33"/>
  <c r="O90" i="33"/>
  <c r="L95" i="33"/>
  <c r="O98" i="33"/>
  <c r="O99" i="33"/>
  <c r="O101" i="33"/>
  <c r="H9" i="33"/>
  <c r="H8" i="33" s="1"/>
  <c r="G9" i="33"/>
  <c r="G8" i="33" s="1"/>
  <c r="N15" i="33"/>
  <c r="O16" i="33"/>
  <c r="N23" i="33"/>
  <c r="C41" i="33"/>
  <c r="F41" i="33" s="1"/>
  <c r="D45" i="33"/>
  <c r="N56" i="33"/>
  <c r="D81" i="33"/>
  <c r="H88" i="33"/>
  <c r="D92" i="33"/>
  <c r="O18" i="33"/>
  <c r="O20" i="33"/>
  <c r="O22" i="33"/>
  <c r="G21" i="33"/>
  <c r="H31" i="33"/>
  <c r="E45" i="33"/>
  <c r="F45" i="33" s="1"/>
  <c r="E53" i="33"/>
  <c r="O55" i="33"/>
  <c r="E92" i="33"/>
  <c r="D95" i="33"/>
  <c r="E95" i="33"/>
  <c r="N101" i="33"/>
  <c r="J86" i="33"/>
  <c r="N86" i="33" s="1"/>
  <c r="L103" i="33"/>
  <c r="L85" i="33" s="1"/>
  <c r="J9" i="33"/>
  <c r="J8" i="33" s="1"/>
  <c r="J7" i="33" s="1"/>
  <c r="J6" i="33" s="1"/>
  <c r="H21" i="33"/>
  <c r="J31" i="33"/>
  <c r="K31" i="33"/>
  <c r="K7" i="33" s="1"/>
  <c r="K6" i="33" s="1"/>
  <c r="G45" i="33"/>
  <c r="G53" i="33"/>
  <c r="H53" i="33"/>
  <c r="M74" i="33"/>
  <c r="L9" i="33"/>
  <c r="L8" i="33" s="1"/>
  <c r="L7" i="33" s="1"/>
  <c r="L6" i="33" s="1"/>
  <c r="H41" i="33"/>
  <c r="H40" i="33" s="1"/>
  <c r="H45" i="33"/>
  <c r="H44" i="33" s="1"/>
  <c r="O62" i="33"/>
  <c r="N70" i="33"/>
  <c r="O77" i="33"/>
  <c r="F95" i="33"/>
  <c r="G95" i="33"/>
  <c r="O105" i="33"/>
  <c r="O88" i="33"/>
  <c r="M85" i="33"/>
  <c r="L44" i="33"/>
  <c r="L39" i="33" s="1"/>
  <c r="C44" i="33"/>
  <c r="G85" i="33"/>
  <c r="F81" i="33"/>
  <c r="D80" i="33"/>
  <c r="D79" i="33" s="1"/>
  <c r="K53" i="33"/>
  <c r="K44" i="33" s="1"/>
  <c r="K39" i="33" s="1"/>
  <c r="G74" i="33"/>
  <c r="N51" i="33"/>
  <c r="N63" i="33"/>
  <c r="F74" i="33"/>
  <c r="O82" i="33"/>
  <c r="N83" i="33"/>
  <c r="N89" i="33"/>
  <c r="C95" i="33"/>
  <c r="Q95" i="33" s="1"/>
  <c r="N10" i="33"/>
  <c r="N32" i="33"/>
  <c r="O10" i="33"/>
  <c r="N75" i="33"/>
  <c r="F80" i="33"/>
  <c r="N96" i="33"/>
  <c r="N102" i="33"/>
  <c r="N76" i="33"/>
  <c r="O96" i="33"/>
  <c r="N36" i="33"/>
  <c r="N43" i="33"/>
  <c r="N55" i="33"/>
  <c r="N67" i="33"/>
  <c r="N84" i="33"/>
  <c r="C103" i="33"/>
  <c r="Q103" i="33" s="1"/>
  <c r="N22" i="33"/>
  <c r="O33" i="33"/>
  <c r="N13" i="33"/>
  <c r="N24" i="33"/>
  <c r="N26" i="33"/>
  <c r="N57" i="33"/>
  <c r="N69" i="33"/>
  <c r="C92" i="33"/>
  <c r="Q92" i="33" s="1"/>
  <c r="O86" i="33"/>
  <c r="F103" i="33"/>
  <c r="F92" i="33"/>
  <c r="L103" i="32"/>
  <c r="O104" i="32"/>
  <c r="M103" i="32"/>
  <c r="I103" i="32"/>
  <c r="E103" i="32"/>
  <c r="N102" i="32"/>
  <c r="J100" i="32"/>
  <c r="K100" i="32"/>
  <c r="H100" i="32"/>
  <c r="G100" i="32"/>
  <c r="C100" i="32"/>
  <c r="Q100" i="32" s="1"/>
  <c r="O98" i="32"/>
  <c r="M95" i="32"/>
  <c r="E95" i="32"/>
  <c r="O99" i="32"/>
  <c r="O96" i="32"/>
  <c r="N96" i="32"/>
  <c r="N93" i="32"/>
  <c r="N94" i="32"/>
  <c r="H92" i="32"/>
  <c r="L92" i="32"/>
  <c r="M88" i="32"/>
  <c r="J88" i="32"/>
  <c r="I88" i="32"/>
  <c r="F88" i="32"/>
  <c r="E88" i="32"/>
  <c r="G88" i="32"/>
  <c r="C88" i="32"/>
  <c r="M86" i="32"/>
  <c r="L86" i="32"/>
  <c r="I86" i="32"/>
  <c r="H86" i="32"/>
  <c r="G86" i="32"/>
  <c r="N87" i="32"/>
  <c r="E86" i="32"/>
  <c r="D86" i="32"/>
  <c r="C86" i="32"/>
  <c r="K86" i="32"/>
  <c r="J86" i="32"/>
  <c r="O84" i="32"/>
  <c r="G81" i="32"/>
  <c r="G80" i="32" s="1"/>
  <c r="G79" i="32" s="1"/>
  <c r="N82" i="32"/>
  <c r="O78" i="32"/>
  <c r="K74" i="32"/>
  <c r="F46" i="29" s="1"/>
  <c r="N77" i="32"/>
  <c r="O75" i="32"/>
  <c r="N70" i="32"/>
  <c r="N68" i="32"/>
  <c r="N67" i="32"/>
  <c r="N65" i="32"/>
  <c r="N64" i="32"/>
  <c r="N63" i="32"/>
  <c r="N62" i="32"/>
  <c r="N61" i="32"/>
  <c r="N58" i="32"/>
  <c r="N56" i="32"/>
  <c r="N55" i="32"/>
  <c r="N52" i="32"/>
  <c r="N51" i="32"/>
  <c r="N49" i="32"/>
  <c r="N48" i="32"/>
  <c r="O43" i="32"/>
  <c r="N43" i="32"/>
  <c r="C41" i="32"/>
  <c r="C40" i="32" s="1"/>
  <c r="J41" i="32"/>
  <c r="J40" i="32" s="1"/>
  <c r="G41" i="32"/>
  <c r="G40" i="32" s="1"/>
  <c r="O38" i="32"/>
  <c r="N38" i="32"/>
  <c r="N27" i="32"/>
  <c r="N25" i="32"/>
  <c r="N17" i="32"/>
  <c r="N15" i="32"/>
  <c r="O14" i="32"/>
  <c r="N14" i="32"/>
  <c r="N12" i="32"/>
  <c r="O11" i="32"/>
  <c r="N11" i="32"/>
  <c r="O95" i="33" l="1"/>
  <c r="F53" i="33"/>
  <c r="I53" i="33" s="1"/>
  <c r="J5" i="33"/>
  <c r="C40" i="33"/>
  <c r="F40" i="33" s="1"/>
  <c r="H39" i="33"/>
  <c r="C7" i="33"/>
  <c r="C6" i="33" s="1"/>
  <c r="L5" i="33"/>
  <c r="L106" i="33" s="1"/>
  <c r="F8" i="33"/>
  <c r="I8" i="33" s="1"/>
  <c r="M7" i="33"/>
  <c r="M6" i="33" s="1"/>
  <c r="M5" i="33" s="1"/>
  <c r="M106" i="33" s="1"/>
  <c r="O79" i="34"/>
  <c r="N79" i="34"/>
  <c r="I40" i="34"/>
  <c r="I39" i="34" s="1"/>
  <c r="F39" i="34"/>
  <c r="O40" i="34"/>
  <c r="N40" i="34"/>
  <c r="O85" i="34"/>
  <c r="N85" i="34"/>
  <c r="O7" i="34"/>
  <c r="N7" i="34"/>
  <c r="I7" i="34"/>
  <c r="I6" i="34" s="1"/>
  <c r="I5" i="34" s="1"/>
  <c r="I106" i="34" s="1"/>
  <c r="F6" i="34"/>
  <c r="D85" i="33"/>
  <c r="E85" i="33"/>
  <c r="N95" i="33"/>
  <c r="F85" i="33"/>
  <c r="O85" i="33" s="1"/>
  <c r="F21" i="33"/>
  <c r="H7" i="33"/>
  <c r="H6" i="33" s="1"/>
  <c r="N100" i="33"/>
  <c r="J85" i="33"/>
  <c r="G44" i="33"/>
  <c r="G39" i="33" s="1"/>
  <c r="O9" i="33"/>
  <c r="E44" i="33"/>
  <c r="E39" i="33" s="1"/>
  <c r="E5" i="33" s="1"/>
  <c r="D44" i="33"/>
  <c r="D39" i="33" s="1"/>
  <c r="D7" i="33"/>
  <c r="D6" i="33" s="1"/>
  <c r="D5" i="33" s="1"/>
  <c r="F31" i="33"/>
  <c r="I81" i="33"/>
  <c r="N81" i="33"/>
  <c r="O81" i="33"/>
  <c r="G7" i="33"/>
  <c r="G6" i="33" s="1"/>
  <c r="O103" i="33"/>
  <c r="N103" i="33"/>
  <c r="I41" i="33"/>
  <c r="N41" i="33"/>
  <c r="O41" i="33"/>
  <c r="C85" i="33"/>
  <c r="I74" i="33"/>
  <c r="O45" i="33"/>
  <c r="N45" i="33"/>
  <c r="I45" i="33"/>
  <c r="O74" i="33"/>
  <c r="N74" i="33"/>
  <c r="K5" i="33"/>
  <c r="K106" i="33" s="1"/>
  <c r="O92" i="33"/>
  <c r="N92" i="33"/>
  <c r="N80" i="33"/>
  <c r="I80" i="33"/>
  <c r="I79" i="33" s="1"/>
  <c r="O80" i="33"/>
  <c r="F79" i="33"/>
  <c r="K21" i="32"/>
  <c r="N29" i="32"/>
  <c r="O35" i="32"/>
  <c r="N54" i="32"/>
  <c r="O59" i="32"/>
  <c r="N66" i="32"/>
  <c r="N83" i="32"/>
  <c r="J103" i="32"/>
  <c r="L41" i="32"/>
  <c r="L40" i="32" s="1"/>
  <c r="L95" i="32"/>
  <c r="N99" i="32"/>
  <c r="L100" i="32"/>
  <c r="M31" i="32"/>
  <c r="O67" i="32"/>
  <c r="J81" i="32"/>
  <c r="J80" i="32" s="1"/>
  <c r="J79" i="32" s="1"/>
  <c r="D47" i="29" s="1"/>
  <c r="K41" i="32"/>
  <c r="K40" i="32" s="1"/>
  <c r="N23" i="32"/>
  <c r="D41" i="32"/>
  <c r="D40" i="32" s="1"/>
  <c r="N47" i="32"/>
  <c r="N60" i="32"/>
  <c r="N78" i="32"/>
  <c r="N97" i="32"/>
  <c r="N98" i="32"/>
  <c r="D100" i="32"/>
  <c r="N35" i="32"/>
  <c r="N46" i="32"/>
  <c r="N59" i="32"/>
  <c r="N88" i="32"/>
  <c r="N90" i="32"/>
  <c r="N101" i="32"/>
  <c r="N104" i="32"/>
  <c r="G9" i="32"/>
  <c r="G8" i="32" s="1"/>
  <c r="E31" i="32"/>
  <c r="O34" i="32"/>
  <c r="O63" i="32"/>
  <c r="O102" i="32"/>
  <c r="N105" i="32"/>
  <c r="N19" i="32"/>
  <c r="N33" i="32"/>
  <c r="N42" i="32"/>
  <c r="N57" i="32"/>
  <c r="N69" i="32"/>
  <c r="N76" i="32"/>
  <c r="C81" i="32"/>
  <c r="C80" i="32" s="1"/>
  <c r="F80" i="32" s="1"/>
  <c r="F86" i="32"/>
  <c r="H41" i="32"/>
  <c r="H40" i="32" s="1"/>
  <c r="D35" i="29"/>
  <c r="I95" i="32"/>
  <c r="F34" i="29"/>
  <c r="O25" i="32"/>
  <c r="O62" i="32"/>
  <c r="O77" i="32"/>
  <c r="J92" i="32"/>
  <c r="H95" i="32"/>
  <c r="O46" i="32"/>
  <c r="J45" i="32"/>
  <c r="O48" i="32"/>
  <c r="O52" i="32"/>
  <c r="C74" i="32"/>
  <c r="O83" i="32"/>
  <c r="N86" i="32"/>
  <c r="G92" i="32"/>
  <c r="K92" i="32"/>
  <c r="D92" i="32"/>
  <c r="F95" i="32"/>
  <c r="O97" i="32"/>
  <c r="F103" i="32"/>
  <c r="D103" i="32"/>
  <c r="H103" i="32"/>
  <c r="O19" i="32"/>
  <c r="O54" i="32"/>
  <c r="O66" i="32"/>
  <c r="O70" i="32"/>
  <c r="J74" i="32"/>
  <c r="E81" i="32"/>
  <c r="E80" i="32" s="1"/>
  <c r="E79" i="32" s="1"/>
  <c r="M81" i="32"/>
  <c r="M80" i="32" s="1"/>
  <c r="M79" i="32" s="1"/>
  <c r="F92" i="32"/>
  <c r="D95" i="32"/>
  <c r="J95" i="32"/>
  <c r="O105" i="32"/>
  <c r="I9" i="32"/>
  <c r="O16" i="32"/>
  <c r="O17" i="32"/>
  <c r="O20" i="32"/>
  <c r="O22" i="32"/>
  <c r="J21" i="32"/>
  <c r="O23" i="32"/>
  <c r="O26" i="32"/>
  <c r="O27" i="32"/>
  <c r="O50" i="32"/>
  <c r="O51" i="32"/>
  <c r="J53" i="32"/>
  <c r="O56" i="32"/>
  <c r="O60" i="32"/>
  <c r="O64" i="32"/>
  <c r="D74" i="32"/>
  <c r="H74" i="32"/>
  <c r="L74" i="32"/>
  <c r="E74" i="32"/>
  <c r="M74" i="32"/>
  <c r="O82" i="32"/>
  <c r="D81" i="32"/>
  <c r="D80" i="32" s="1"/>
  <c r="D79" i="32" s="1"/>
  <c r="H81" i="32"/>
  <c r="H80" i="32" s="1"/>
  <c r="H79" i="32" s="1"/>
  <c r="L81" i="32"/>
  <c r="L80" i="32" s="1"/>
  <c r="L79" i="32" s="1"/>
  <c r="O87" i="32"/>
  <c r="K88" i="32"/>
  <c r="O88" i="32" s="1"/>
  <c r="C92" i="32"/>
  <c r="J44" i="32"/>
  <c r="J39" i="32" s="1"/>
  <c r="O15" i="32"/>
  <c r="N50" i="32"/>
  <c r="N89" i="32"/>
  <c r="C9" i="32"/>
  <c r="C8" i="32" s="1"/>
  <c r="K9" i="32"/>
  <c r="K8" i="32" s="1"/>
  <c r="O29" i="32"/>
  <c r="O30" i="32"/>
  <c r="O42" i="32"/>
  <c r="O47" i="32"/>
  <c r="O55" i="32"/>
  <c r="O58" i="32"/>
  <c r="O68" i="32"/>
  <c r="K81" i="32"/>
  <c r="K80" i="32" s="1"/>
  <c r="K79" i="32" s="1"/>
  <c r="O89" i="32"/>
  <c r="O93" i="32"/>
  <c r="O94" i="32"/>
  <c r="F100" i="32"/>
  <c r="N100" i="32" s="1"/>
  <c r="O101" i="32"/>
  <c r="J9" i="32"/>
  <c r="J8" i="32" s="1"/>
  <c r="E9" i="32"/>
  <c r="E8" i="32" s="1"/>
  <c r="M9" i="32"/>
  <c r="M8" i="32" s="1"/>
  <c r="O18" i="32"/>
  <c r="E21" i="32"/>
  <c r="M21" i="32"/>
  <c r="O24" i="32"/>
  <c r="C21" i="32"/>
  <c r="G21" i="32"/>
  <c r="O28" i="32"/>
  <c r="O32" i="32"/>
  <c r="J31" i="32"/>
  <c r="C31" i="32"/>
  <c r="G31" i="32"/>
  <c r="K31" i="32"/>
  <c r="O36" i="32"/>
  <c r="E45" i="32"/>
  <c r="M45" i="32"/>
  <c r="D45" i="32"/>
  <c r="H45" i="32"/>
  <c r="L45" i="32"/>
  <c r="L44" i="32" s="1"/>
  <c r="C45" i="32"/>
  <c r="G45" i="32"/>
  <c r="E53" i="32"/>
  <c r="M53" i="32"/>
  <c r="D53" i="32"/>
  <c r="H53" i="32"/>
  <c r="L53" i="32"/>
  <c r="C53" i="32"/>
  <c r="G53" i="32"/>
  <c r="D88" i="32"/>
  <c r="H88" i="32"/>
  <c r="L88" i="32"/>
  <c r="L85" i="32" s="1"/>
  <c r="E92" i="32"/>
  <c r="I92" i="32"/>
  <c r="I85" i="32" s="1"/>
  <c r="M92" i="32"/>
  <c r="E100" i="32"/>
  <c r="I100" i="32"/>
  <c r="M100" i="32"/>
  <c r="C103" i="32"/>
  <c r="Q103" i="32" s="1"/>
  <c r="G103" i="32"/>
  <c r="O12" i="32"/>
  <c r="O13" i="32"/>
  <c r="E41" i="32"/>
  <c r="E40" i="32" s="1"/>
  <c r="M41" i="32"/>
  <c r="M40" i="32" s="1"/>
  <c r="C95" i="32"/>
  <c r="G95" i="32"/>
  <c r="O10" i="32"/>
  <c r="F9" i="32"/>
  <c r="D9" i="32"/>
  <c r="D8" i="32" s="1"/>
  <c r="L9" i="32"/>
  <c r="L8" i="32" s="1"/>
  <c r="N13" i="32"/>
  <c r="D31" i="32"/>
  <c r="H31" i="32"/>
  <c r="L31" i="32"/>
  <c r="N37" i="32"/>
  <c r="N22" i="32"/>
  <c r="H9" i="32"/>
  <c r="H8" i="32" s="1"/>
  <c r="N18" i="32"/>
  <c r="D21" i="32"/>
  <c r="H21" i="32"/>
  <c r="L21" i="32"/>
  <c r="N26" i="32"/>
  <c r="O33" i="32"/>
  <c r="N34" i="32"/>
  <c r="O37" i="32"/>
  <c r="N10" i="32"/>
  <c r="N30" i="32"/>
  <c r="K45" i="32"/>
  <c r="O49" i="32"/>
  <c r="K53" i="32"/>
  <c r="O57" i="32"/>
  <c r="O61" i="32"/>
  <c r="O65" i="32"/>
  <c r="O69" i="32"/>
  <c r="G74" i="32"/>
  <c r="O76" i="32"/>
  <c r="O86" i="32"/>
  <c r="O90" i="32"/>
  <c r="N16" i="32"/>
  <c r="N20" i="32"/>
  <c r="N24" i="32"/>
  <c r="N28" i="32"/>
  <c r="N32" i="32"/>
  <c r="N36" i="32"/>
  <c r="F74" i="32"/>
  <c r="N84" i="32"/>
  <c r="K95" i="32"/>
  <c r="K103" i="32"/>
  <c r="N75" i="32"/>
  <c r="U76" i="18"/>
  <c r="Q76" i="18"/>
  <c r="N53" i="33" l="1"/>
  <c r="O53" i="33"/>
  <c r="F44" i="33"/>
  <c r="O44" i="33" s="1"/>
  <c r="H5" i="33"/>
  <c r="H106" i="33" s="1"/>
  <c r="V73" i="18" s="1"/>
  <c r="C39" i="33"/>
  <c r="C5" i="33" s="1"/>
  <c r="C106" i="33" s="1"/>
  <c r="J106" i="33"/>
  <c r="X74" i="18" s="1"/>
  <c r="O8" i="33"/>
  <c r="N8" i="33"/>
  <c r="F7" i="33"/>
  <c r="N7" i="33" s="1"/>
  <c r="O6" i="34"/>
  <c r="N6" i="34"/>
  <c r="F5" i="34"/>
  <c r="O39" i="34"/>
  <c r="N39" i="34"/>
  <c r="D106" i="33"/>
  <c r="R74" i="18" s="1"/>
  <c r="E106" i="33"/>
  <c r="S74" i="18" s="1"/>
  <c r="Z73" i="18"/>
  <c r="Z74" i="18"/>
  <c r="Y73" i="18"/>
  <c r="Y74" i="18"/>
  <c r="AA74" i="18"/>
  <c r="AA73" i="18"/>
  <c r="N103" i="32"/>
  <c r="G85" i="32"/>
  <c r="I21" i="33"/>
  <c r="O21" i="33"/>
  <c r="N21" i="33"/>
  <c r="O31" i="33"/>
  <c r="I31" i="33"/>
  <c r="N31" i="33"/>
  <c r="N85" i="33"/>
  <c r="G5" i="33"/>
  <c r="G106" i="33" s="1"/>
  <c r="E85" i="32"/>
  <c r="H85" i="32"/>
  <c r="D85" i="32"/>
  <c r="F81" i="32"/>
  <c r="I81" i="32" s="1"/>
  <c r="H44" i="32"/>
  <c r="H39" i="32" s="1"/>
  <c r="E44" i="32"/>
  <c r="E39" i="32" s="1"/>
  <c r="F53" i="32"/>
  <c r="O53" i="32" s="1"/>
  <c r="L39" i="32"/>
  <c r="F40" i="32"/>
  <c r="O40" i="32" s="1"/>
  <c r="O7" i="33"/>
  <c r="I7" i="33"/>
  <c r="I6" i="33" s="1"/>
  <c r="F6" i="33"/>
  <c r="O79" i="33"/>
  <c r="N79" i="33"/>
  <c r="I40" i="33"/>
  <c r="O40" i="33"/>
  <c r="N40" i="33"/>
  <c r="N95" i="32"/>
  <c r="O100" i="32"/>
  <c r="N92" i="32"/>
  <c r="F85" i="32"/>
  <c r="C37" i="29" s="1"/>
  <c r="K44" i="32"/>
  <c r="K39" i="32" s="1"/>
  <c r="F33" i="29" s="1"/>
  <c r="M7" i="32"/>
  <c r="M6" i="32" s="1"/>
  <c r="H44" i="29" s="1"/>
  <c r="J85" i="32"/>
  <c r="D49" i="29" s="1"/>
  <c r="C79" i="32"/>
  <c r="I74" i="32"/>
  <c r="C7" i="32"/>
  <c r="C6" i="32" s="1"/>
  <c r="J7" i="32"/>
  <c r="J6" i="32" s="1"/>
  <c r="D32" i="29" s="1"/>
  <c r="O103" i="32"/>
  <c r="M85" i="32"/>
  <c r="H49" i="29" s="1"/>
  <c r="C85" i="32"/>
  <c r="H47" i="29"/>
  <c r="H35" i="29"/>
  <c r="F47" i="29"/>
  <c r="F35" i="29"/>
  <c r="O92" i="32"/>
  <c r="D45" i="29"/>
  <c r="D33" i="29"/>
  <c r="H46" i="29"/>
  <c r="H34" i="29"/>
  <c r="C46" i="29"/>
  <c r="G46" i="29" s="1"/>
  <c r="C34" i="29"/>
  <c r="G34" i="29" s="1"/>
  <c r="D46" i="29"/>
  <c r="D34" i="29"/>
  <c r="F41" i="32"/>
  <c r="I41" i="32" s="1"/>
  <c r="C44" i="32"/>
  <c r="G44" i="32"/>
  <c r="G39" i="32" s="1"/>
  <c r="D44" i="32"/>
  <c r="D39" i="32" s="1"/>
  <c r="K7" i="32"/>
  <c r="K6" i="32" s="1"/>
  <c r="F45" i="32"/>
  <c r="N45" i="32" s="1"/>
  <c r="F21" i="32"/>
  <c r="N21" i="32" s="1"/>
  <c r="G7" i="32"/>
  <c r="G6" i="32" s="1"/>
  <c r="F31" i="32"/>
  <c r="O31" i="32" s="1"/>
  <c r="M44" i="32"/>
  <c r="M39" i="32" s="1"/>
  <c r="E7" i="32"/>
  <c r="E6" i="32" s="1"/>
  <c r="N31" i="32"/>
  <c r="O80" i="32"/>
  <c r="N80" i="32"/>
  <c r="I80" i="32"/>
  <c r="I79" i="32" s="1"/>
  <c r="F79" i="32"/>
  <c r="L7" i="32"/>
  <c r="L6" i="32" s="1"/>
  <c r="O74" i="32"/>
  <c r="N74" i="32"/>
  <c r="D7" i="32"/>
  <c r="D6" i="32" s="1"/>
  <c r="K85" i="32"/>
  <c r="O95" i="32"/>
  <c r="O81" i="32"/>
  <c r="F8" i="32"/>
  <c r="H7" i="32"/>
  <c r="H6" i="32" s="1"/>
  <c r="N9" i="32"/>
  <c r="O9" i="32"/>
  <c r="Q105" i="31"/>
  <c r="M103" i="31"/>
  <c r="K103" i="31"/>
  <c r="I103" i="31"/>
  <c r="H103" i="31"/>
  <c r="O105" i="31"/>
  <c r="E103" i="31"/>
  <c r="D103" i="31"/>
  <c r="Q104" i="31"/>
  <c r="J103" i="31"/>
  <c r="G103" i="31"/>
  <c r="F103" i="31"/>
  <c r="C103" i="31"/>
  <c r="Q102" i="31"/>
  <c r="M100" i="31"/>
  <c r="D100" i="31"/>
  <c r="O101" i="31"/>
  <c r="N101" i="31"/>
  <c r="K100" i="31"/>
  <c r="J100" i="31"/>
  <c r="I100" i="31"/>
  <c r="G100" i="31"/>
  <c r="C100" i="31"/>
  <c r="H100" i="31"/>
  <c r="E100" i="31"/>
  <c r="Q99" i="31"/>
  <c r="Q98" i="31"/>
  <c r="N97" i="31"/>
  <c r="O97" i="31"/>
  <c r="Q97" i="31"/>
  <c r="M95" i="31"/>
  <c r="L95" i="31"/>
  <c r="K95" i="31"/>
  <c r="I95" i="31"/>
  <c r="H95" i="31"/>
  <c r="G95" i="31"/>
  <c r="E95" i="31"/>
  <c r="D95" i="31"/>
  <c r="Q96" i="31"/>
  <c r="C95" i="31"/>
  <c r="O93" i="31"/>
  <c r="N93" i="31"/>
  <c r="Q94" i="31"/>
  <c r="E92" i="31"/>
  <c r="M92" i="31"/>
  <c r="I92" i="31"/>
  <c r="Q91" i="31"/>
  <c r="N90" i="31"/>
  <c r="Q90" i="31"/>
  <c r="L88" i="31"/>
  <c r="D88" i="31"/>
  <c r="Q89" i="31"/>
  <c r="K88" i="31"/>
  <c r="H88" i="31"/>
  <c r="G88" i="31"/>
  <c r="C88" i="31"/>
  <c r="M86" i="31"/>
  <c r="J86" i="31"/>
  <c r="I86" i="31"/>
  <c r="H86" i="31"/>
  <c r="F86" i="31"/>
  <c r="O86" i="31" s="1"/>
  <c r="E86" i="31"/>
  <c r="Q87" i="31"/>
  <c r="L86" i="31"/>
  <c r="K86" i="31"/>
  <c r="G86" i="31"/>
  <c r="D86" i="31"/>
  <c r="C86" i="31"/>
  <c r="N84" i="31"/>
  <c r="F84" i="31"/>
  <c r="O84" i="31" s="1"/>
  <c r="G81" i="31"/>
  <c r="G80" i="31" s="1"/>
  <c r="G79" i="31" s="1"/>
  <c r="O83" i="31"/>
  <c r="O82" i="31"/>
  <c r="L81" i="31"/>
  <c r="L80" i="31" s="1"/>
  <c r="L79" i="31" s="1"/>
  <c r="K81" i="31"/>
  <c r="K80" i="31" s="1"/>
  <c r="K79" i="31" s="1"/>
  <c r="H81" i="31"/>
  <c r="H80" i="31" s="1"/>
  <c r="H79" i="31" s="1"/>
  <c r="D81" i="31"/>
  <c r="D80" i="31" s="1"/>
  <c r="D79" i="31" s="1"/>
  <c r="C81" i="31"/>
  <c r="O78" i="31"/>
  <c r="N78" i="31"/>
  <c r="L74" i="31"/>
  <c r="K74" i="31"/>
  <c r="H74" i="31"/>
  <c r="N76" i="31"/>
  <c r="D74" i="31"/>
  <c r="C74" i="31"/>
  <c r="O75" i="31"/>
  <c r="M74" i="31"/>
  <c r="E74" i="31"/>
  <c r="O70" i="31"/>
  <c r="O69" i="31"/>
  <c r="N69" i="31"/>
  <c r="O67" i="31"/>
  <c r="O66" i="31"/>
  <c r="N65" i="31"/>
  <c r="O64" i="31"/>
  <c r="O62" i="31"/>
  <c r="N61" i="31"/>
  <c r="O60" i="31"/>
  <c r="O58" i="31"/>
  <c r="N57" i="31"/>
  <c r="O56" i="31"/>
  <c r="O55" i="31"/>
  <c r="C53" i="31"/>
  <c r="O51" i="31"/>
  <c r="O50" i="31"/>
  <c r="N49" i="31"/>
  <c r="L45" i="31"/>
  <c r="H45" i="31"/>
  <c r="O48" i="31"/>
  <c r="D45" i="31"/>
  <c r="G45" i="31"/>
  <c r="O46" i="31"/>
  <c r="C45" i="31"/>
  <c r="K45" i="31"/>
  <c r="M41" i="31"/>
  <c r="M40" i="31" s="1"/>
  <c r="O43" i="31"/>
  <c r="E41" i="31"/>
  <c r="E40" i="31" s="1"/>
  <c r="L41" i="31"/>
  <c r="L40" i="31" s="1"/>
  <c r="O42" i="31"/>
  <c r="D41" i="31"/>
  <c r="D40" i="31" s="1"/>
  <c r="K41" i="31"/>
  <c r="K40" i="31" s="1"/>
  <c r="H41" i="31"/>
  <c r="H40" i="31" s="1"/>
  <c r="G41" i="31"/>
  <c r="G40" i="31" s="1"/>
  <c r="C41" i="31"/>
  <c r="O38" i="31"/>
  <c r="N38" i="31"/>
  <c r="G31" i="31"/>
  <c r="N35" i="31"/>
  <c r="K31" i="31"/>
  <c r="O34" i="31"/>
  <c r="M31" i="31"/>
  <c r="O33" i="31"/>
  <c r="E31" i="31"/>
  <c r="N32" i="31"/>
  <c r="C31" i="31"/>
  <c r="O30" i="31"/>
  <c r="O29" i="31"/>
  <c r="N28" i="31"/>
  <c r="O27" i="31"/>
  <c r="N27" i="31"/>
  <c r="O26" i="31"/>
  <c r="O25" i="31"/>
  <c r="N24" i="31"/>
  <c r="O23" i="31"/>
  <c r="G21" i="31"/>
  <c r="N23" i="31"/>
  <c r="E21" i="31"/>
  <c r="C21" i="31"/>
  <c r="O22" i="31"/>
  <c r="M21" i="31"/>
  <c r="N19" i="31"/>
  <c r="O18" i="31"/>
  <c r="M9" i="31"/>
  <c r="M8" i="31" s="1"/>
  <c r="I9" i="31"/>
  <c r="O17" i="31"/>
  <c r="E9" i="31"/>
  <c r="E8" i="31" s="1"/>
  <c r="N16" i="31"/>
  <c r="O15" i="31"/>
  <c r="N15" i="31"/>
  <c r="O14" i="31"/>
  <c r="N14" i="31"/>
  <c r="O13" i="31"/>
  <c r="O12" i="31"/>
  <c r="G9" i="31"/>
  <c r="G8" i="31" s="1"/>
  <c r="N12" i="31"/>
  <c r="O11" i="31"/>
  <c r="N11" i="31"/>
  <c r="C9" i="31"/>
  <c r="C8" i="31" s="1"/>
  <c r="X73" i="18" l="1"/>
  <c r="N44" i="33"/>
  <c r="I44" i="33"/>
  <c r="I39" i="33" s="1"/>
  <c r="I5" i="33" s="1"/>
  <c r="I106" i="33" s="1"/>
  <c r="V74" i="18"/>
  <c r="F39" i="33"/>
  <c r="O39" i="33" s="1"/>
  <c r="O5" i="34"/>
  <c r="N5" i="34"/>
  <c r="F106" i="34"/>
  <c r="R73" i="18"/>
  <c r="S73" i="18"/>
  <c r="Q73" i="18"/>
  <c r="Q74" i="18"/>
  <c r="U73" i="18"/>
  <c r="U74" i="18"/>
  <c r="H37" i="29"/>
  <c r="N85" i="32"/>
  <c r="I37" i="29"/>
  <c r="C49" i="29"/>
  <c r="I49" i="29" s="1"/>
  <c r="N81" i="32"/>
  <c r="I53" i="32"/>
  <c r="N53" i="32"/>
  <c r="O45" i="32"/>
  <c r="F45" i="29"/>
  <c r="H5" i="32"/>
  <c r="H106" i="32" s="1"/>
  <c r="L5" i="32"/>
  <c r="L106" i="32" s="1"/>
  <c r="I40" i="32"/>
  <c r="N40" i="32"/>
  <c r="O6" i="33"/>
  <c r="N6" i="33"/>
  <c r="I84" i="31"/>
  <c r="W76" i="18" s="1"/>
  <c r="H32" i="29"/>
  <c r="J5" i="32"/>
  <c r="J106" i="32" s="1"/>
  <c r="D37" i="29"/>
  <c r="E37" i="29" s="1"/>
  <c r="D44" i="29"/>
  <c r="D48" i="29" s="1"/>
  <c r="M7" i="31"/>
  <c r="M6" i="31" s="1"/>
  <c r="F49" i="29"/>
  <c r="F37" i="29"/>
  <c r="G37" i="29" s="1"/>
  <c r="D5" i="32"/>
  <c r="D106" i="32" s="1"/>
  <c r="M5" i="32"/>
  <c r="M106" i="32" s="1"/>
  <c r="H45" i="29"/>
  <c r="H33" i="29"/>
  <c r="H36" i="29"/>
  <c r="O41" i="32"/>
  <c r="O85" i="32"/>
  <c r="I45" i="32"/>
  <c r="I21" i="32"/>
  <c r="E34" i="29"/>
  <c r="I34" i="29"/>
  <c r="D36" i="29"/>
  <c r="N41" i="32"/>
  <c r="O21" i="32"/>
  <c r="C47" i="29"/>
  <c r="E47" i="29" s="1"/>
  <c r="C35" i="29"/>
  <c r="G35" i="29" s="1"/>
  <c r="I31" i="32"/>
  <c r="G5" i="32"/>
  <c r="G106" i="32" s="1"/>
  <c r="K5" i="32"/>
  <c r="K106" i="32" s="1"/>
  <c r="F44" i="29"/>
  <c r="F32" i="29"/>
  <c r="F36" i="29" s="1"/>
  <c r="E46" i="29"/>
  <c r="I46" i="29"/>
  <c r="E5" i="32"/>
  <c r="E106" i="32" s="1"/>
  <c r="F44" i="32"/>
  <c r="C39" i="32"/>
  <c r="C5" i="32" s="1"/>
  <c r="C106" i="32" s="1"/>
  <c r="O79" i="32"/>
  <c r="N79" i="32"/>
  <c r="I8" i="32"/>
  <c r="F7" i="32"/>
  <c r="O8" i="32"/>
  <c r="N8" i="32"/>
  <c r="E7" i="31"/>
  <c r="E6" i="31" s="1"/>
  <c r="O76" i="31"/>
  <c r="L103" i="31"/>
  <c r="O49" i="31"/>
  <c r="O65" i="31"/>
  <c r="J81" i="31"/>
  <c r="J80" i="31" s="1"/>
  <c r="J79" i="31" s="1"/>
  <c r="E88" i="31"/>
  <c r="E85" i="31" s="1"/>
  <c r="I88" i="31"/>
  <c r="I85" i="31" s="1"/>
  <c r="M88" i="31"/>
  <c r="O90" i="31"/>
  <c r="D92" i="31"/>
  <c r="D85" i="31" s="1"/>
  <c r="H92" i="31"/>
  <c r="H85" i="31" s="1"/>
  <c r="L92" i="31"/>
  <c r="F95" i="31"/>
  <c r="O95" i="31" s="1"/>
  <c r="O57" i="31"/>
  <c r="K9" i="31"/>
  <c r="K8" i="31" s="1"/>
  <c r="F9" i="31"/>
  <c r="D9" i="31"/>
  <c r="D8" i="31" s="1"/>
  <c r="H9" i="31"/>
  <c r="H8" i="31" s="1"/>
  <c r="L9" i="31"/>
  <c r="L8" i="31" s="1"/>
  <c r="D21" i="31"/>
  <c r="F21" i="31" s="1"/>
  <c r="H21" i="31"/>
  <c r="L21" i="31"/>
  <c r="J21" i="31"/>
  <c r="J31" i="31"/>
  <c r="D31" i="31"/>
  <c r="F31" i="31" s="1"/>
  <c r="H31" i="31"/>
  <c r="L31" i="31"/>
  <c r="J41" i="31"/>
  <c r="J40" i="31" s="1"/>
  <c r="G53" i="31"/>
  <c r="G44" i="31" s="1"/>
  <c r="G39" i="31" s="1"/>
  <c r="O61" i="31"/>
  <c r="F88" i="31"/>
  <c r="J88" i="31"/>
  <c r="J92" i="31"/>
  <c r="N105" i="31"/>
  <c r="J74" i="31"/>
  <c r="J9" i="31"/>
  <c r="J8" i="31" s="1"/>
  <c r="J7" i="31" s="1"/>
  <c r="J6" i="31" s="1"/>
  <c r="O19" i="31"/>
  <c r="O20" i="31"/>
  <c r="O35" i="31"/>
  <c r="O36" i="31"/>
  <c r="O47" i="31"/>
  <c r="O52" i="31"/>
  <c r="O54" i="31"/>
  <c r="D53" i="31"/>
  <c r="D44" i="31" s="1"/>
  <c r="D39" i="31" s="1"/>
  <c r="H53" i="31"/>
  <c r="H44" i="31" s="1"/>
  <c r="H39" i="31" s="1"/>
  <c r="L53" i="31"/>
  <c r="L44" i="31" s="1"/>
  <c r="L39" i="31" s="1"/>
  <c r="O59" i="31"/>
  <c r="O63" i="31"/>
  <c r="O68" i="31"/>
  <c r="E81" i="31"/>
  <c r="E80" i="31" s="1"/>
  <c r="E79" i="31" s="1"/>
  <c r="M81" i="31"/>
  <c r="M80" i="31" s="1"/>
  <c r="M79" i="31" s="1"/>
  <c r="C92" i="31"/>
  <c r="G92" i="31"/>
  <c r="G85" i="31" s="1"/>
  <c r="K92" i="31"/>
  <c r="K85" i="31" s="1"/>
  <c r="O96" i="31"/>
  <c r="O99" i="31"/>
  <c r="J95" i="31"/>
  <c r="L100" i="31"/>
  <c r="O103" i="31"/>
  <c r="F8" i="31"/>
  <c r="C7" i="31"/>
  <c r="C6" i="31" s="1"/>
  <c r="G7" i="31"/>
  <c r="G6" i="31" s="1"/>
  <c r="N9" i="31"/>
  <c r="N13" i="31"/>
  <c r="N20" i="31"/>
  <c r="N36" i="31"/>
  <c r="G74" i="31"/>
  <c r="I74" i="31"/>
  <c r="O77" i="31"/>
  <c r="F74" i="31"/>
  <c r="N86" i="31"/>
  <c r="O10" i="31"/>
  <c r="O16" i="31"/>
  <c r="N17" i="31"/>
  <c r="O24" i="31"/>
  <c r="N25" i="31"/>
  <c r="O28" i="31"/>
  <c r="N29" i="31"/>
  <c r="O32" i="31"/>
  <c r="N33" i="31"/>
  <c r="N37" i="31"/>
  <c r="N50" i="31"/>
  <c r="N58" i="31"/>
  <c r="N66" i="31"/>
  <c r="O94" i="31"/>
  <c r="N94" i="31"/>
  <c r="F92" i="31"/>
  <c r="O98" i="31"/>
  <c r="N98" i="31"/>
  <c r="N99" i="31"/>
  <c r="F41" i="31"/>
  <c r="C40" i="31"/>
  <c r="N77" i="31"/>
  <c r="N82" i="31"/>
  <c r="N18" i="31"/>
  <c r="K21" i="31"/>
  <c r="N22" i="31"/>
  <c r="N26" i="31"/>
  <c r="N30" i="31"/>
  <c r="N34" i="31"/>
  <c r="O37" i="31"/>
  <c r="N42" i="31"/>
  <c r="C44" i="31"/>
  <c r="E45" i="31"/>
  <c r="M45" i="31"/>
  <c r="K53" i="31"/>
  <c r="K44" i="31" s="1"/>
  <c r="K39" i="31" s="1"/>
  <c r="E53" i="31"/>
  <c r="M53" i="31"/>
  <c r="C80" i="31"/>
  <c r="N10" i="31"/>
  <c r="O102" i="31"/>
  <c r="N102" i="31"/>
  <c r="F100" i="31"/>
  <c r="N43" i="31"/>
  <c r="J45" i="31"/>
  <c r="N46" i="31"/>
  <c r="J53" i="31"/>
  <c r="N54" i="31"/>
  <c r="N62" i="31"/>
  <c r="N70" i="31"/>
  <c r="M85" i="31"/>
  <c r="N103" i="31"/>
  <c r="O104" i="31"/>
  <c r="N104" i="31"/>
  <c r="N47" i="31"/>
  <c r="N51" i="31"/>
  <c r="N55" i="31"/>
  <c r="N59" i="31"/>
  <c r="N63" i="31"/>
  <c r="N67" i="31"/>
  <c r="N83" i="31"/>
  <c r="N87" i="31"/>
  <c r="N89" i="31"/>
  <c r="N48" i="31"/>
  <c r="N52" i="31"/>
  <c r="N56" i="31"/>
  <c r="N60" i="31"/>
  <c r="N64" i="31"/>
  <c r="N68" i="31"/>
  <c r="N75" i="31"/>
  <c r="O87" i="31"/>
  <c r="O89" i="31"/>
  <c r="Q93" i="31"/>
  <c r="N96" i="31"/>
  <c r="Q101" i="31"/>
  <c r="F5" i="33" l="1"/>
  <c r="O5" i="33" s="1"/>
  <c r="N39" i="33"/>
  <c r="O106" i="34"/>
  <c r="N106" i="34"/>
  <c r="W73" i="18"/>
  <c r="W74" i="18"/>
  <c r="E49" i="29"/>
  <c r="G49" i="29"/>
  <c r="G47" i="29"/>
  <c r="N88" i="31"/>
  <c r="N95" i="31"/>
  <c r="F53" i="31"/>
  <c r="I35" i="29"/>
  <c r="E35" i="29"/>
  <c r="D38" i="29"/>
  <c r="F48" i="29"/>
  <c r="H38" i="29"/>
  <c r="F38" i="29"/>
  <c r="D50" i="29"/>
  <c r="H48" i="29"/>
  <c r="I47" i="29"/>
  <c r="F39" i="32"/>
  <c r="I44" i="32"/>
  <c r="I39" i="32" s="1"/>
  <c r="O44" i="32"/>
  <c r="N44" i="32"/>
  <c r="J85" i="31"/>
  <c r="F81" i="31"/>
  <c r="E44" i="31"/>
  <c r="E39" i="31" s="1"/>
  <c r="E5" i="31" s="1"/>
  <c r="E106" i="31" s="1"/>
  <c r="D7" i="31"/>
  <c r="D6" i="31" s="1"/>
  <c r="D5" i="31" s="1"/>
  <c r="D106" i="31" s="1"/>
  <c r="K7" i="31"/>
  <c r="K6" i="31" s="1"/>
  <c r="O9" i="31"/>
  <c r="N7" i="32"/>
  <c r="F6" i="32"/>
  <c r="O7" i="32"/>
  <c r="I7" i="32"/>
  <c r="I6" i="32" s="1"/>
  <c r="N31" i="31"/>
  <c r="I31" i="31"/>
  <c r="O31" i="31"/>
  <c r="N21" i="31"/>
  <c r="I21" i="31"/>
  <c r="C85" i="31"/>
  <c r="L7" i="31"/>
  <c r="L6" i="31" s="1"/>
  <c r="L5" i="31" s="1"/>
  <c r="O88" i="31"/>
  <c r="K5" i="31"/>
  <c r="K106" i="31" s="1"/>
  <c r="H7" i="31"/>
  <c r="H6" i="31" s="1"/>
  <c r="H5" i="31" s="1"/>
  <c r="H106" i="31" s="1"/>
  <c r="L85" i="31"/>
  <c r="J44" i="31"/>
  <c r="J39" i="31" s="1"/>
  <c r="J5" i="31" s="1"/>
  <c r="N41" i="31"/>
  <c r="I41" i="31"/>
  <c r="O41" i="31"/>
  <c r="O92" i="31"/>
  <c r="N92" i="31"/>
  <c r="F85" i="31"/>
  <c r="G5" i="31"/>
  <c r="G106" i="31" s="1"/>
  <c r="O21" i="31"/>
  <c r="F40" i="31"/>
  <c r="C39" i="31"/>
  <c r="F80" i="31"/>
  <c r="C79" i="31"/>
  <c r="O100" i="31"/>
  <c r="N100" i="31"/>
  <c r="N53" i="31"/>
  <c r="I53" i="31"/>
  <c r="O53" i="31"/>
  <c r="N81" i="31"/>
  <c r="I81" i="31"/>
  <c r="O81" i="31"/>
  <c r="M44" i="31"/>
  <c r="M39" i="31" s="1"/>
  <c r="M5" i="31" s="1"/>
  <c r="M106" i="31" s="1"/>
  <c r="F45" i="31"/>
  <c r="O74" i="31"/>
  <c r="N74" i="31"/>
  <c r="O8" i="31"/>
  <c r="N8" i="31"/>
  <c r="F7" i="31"/>
  <c r="I8" i="31"/>
  <c r="F106" i="33" l="1"/>
  <c r="T73" i="18" s="1"/>
  <c r="N5" i="33"/>
  <c r="I5" i="32"/>
  <c r="I106" i="32" s="1"/>
  <c r="F44" i="31"/>
  <c r="C45" i="29"/>
  <c r="C33" i="29"/>
  <c r="C44" i="29"/>
  <c r="C32" i="29"/>
  <c r="H50" i="29"/>
  <c r="F50" i="29"/>
  <c r="N39" i="32"/>
  <c r="O39" i="32"/>
  <c r="J106" i="31"/>
  <c r="L106" i="31"/>
  <c r="C5" i="31"/>
  <c r="C106" i="31" s="1"/>
  <c r="O6" i="32"/>
  <c r="N6" i="32"/>
  <c r="F5" i="32"/>
  <c r="O85" i="31"/>
  <c r="N85" i="31"/>
  <c r="O80" i="31"/>
  <c r="N80" i="31"/>
  <c r="I80" i="31"/>
  <c r="I79" i="31" s="1"/>
  <c r="F79" i="31"/>
  <c r="F6" i="31"/>
  <c r="O7" i="31"/>
  <c r="N7" i="31"/>
  <c r="I7" i="31"/>
  <c r="I6" i="31" s="1"/>
  <c r="O44" i="31"/>
  <c r="N44" i="31"/>
  <c r="I44" i="31"/>
  <c r="O40" i="31"/>
  <c r="N40" i="31"/>
  <c r="I40" i="31"/>
  <c r="I39" i="31" s="1"/>
  <c r="F39" i="31"/>
  <c r="N45" i="31"/>
  <c r="I45" i="31"/>
  <c r="O45" i="31"/>
  <c r="T74" i="18" l="1"/>
  <c r="O106" i="33"/>
  <c r="N106" i="33"/>
  <c r="I44" i="29"/>
  <c r="C48" i="29"/>
  <c r="E44" i="29"/>
  <c r="G44" i="29"/>
  <c r="I33" i="29"/>
  <c r="G33" i="29"/>
  <c r="E33" i="29"/>
  <c r="G32" i="29"/>
  <c r="C36" i="29"/>
  <c r="I32" i="29"/>
  <c r="E32" i="29"/>
  <c r="G45" i="29"/>
  <c r="E45" i="29"/>
  <c r="I45" i="29"/>
  <c r="F106" i="32"/>
  <c r="N5" i="32"/>
  <c r="O5" i="32"/>
  <c r="F5" i="31"/>
  <c r="N6" i="31"/>
  <c r="O6" i="31"/>
  <c r="I5" i="31"/>
  <c r="I106" i="31" s="1"/>
  <c r="O79" i="31"/>
  <c r="N79" i="31"/>
  <c r="O39" i="31"/>
  <c r="N39" i="31"/>
  <c r="C38" i="29" l="1"/>
  <c r="E36" i="29"/>
  <c r="G36" i="29"/>
  <c r="I36" i="29"/>
  <c r="C50" i="29"/>
  <c r="E48" i="29"/>
  <c r="I48" i="29"/>
  <c r="G48" i="29"/>
  <c r="O106" i="32"/>
  <c r="N106" i="32"/>
  <c r="F106" i="31"/>
  <c r="N5" i="31"/>
  <c r="O5" i="31"/>
  <c r="E50" i="29" l="1"/>
  <c r="I50" i="29"/>
  <c r="G50" i="29"/>
  <c r="G38" i="29"/>
  <c r="I38" i="29"/>
  <c r="E38" i="29"/>
  <c r="O106" i="31"/>
  <c r="N106" i="31"/>
  <c r="O20" i="30" l="1"/>
  <c r="N20" i="30" l="1"/>
  <c r="I103" i="30" l="1"/>
  <c r="Q105" i="30"/>
  <c r="L103" i="30"/>
  <c r="K103" i="30"/>
  <c r="H103" i="30"/>
  <c r="O105" i="30"/>
  <c r="D103" i="30"/>
  <c r="C103" i="30"/>
  <c r="G103" i="30"/>
  <c r="O101" i="30"/>
  <c r="N101" i="30"/>
  <c r="Q102" i="30"/>
  <c r="K100" i="30"/>
  <c r="I100" i="30"/>
  <c r="G100" i="30"/>
  <c r="E100" i="30"/>
  <c r="C100" i="30"/>
  <c r="Q99" i="30"/>
  <c r="Q98" i="30"/>
  <c r="Q97" i="30"/>
  <c r="Q96" i="30"/>
  <c r="Q94" i="30"/>
  <c r="N93" i="30"/>
  <c r="M92" i="30"/>
  <c r="L92" i="30"/>
  <c r="J92" i="30"/>
  <c r="I92" i="30"/>
  <c r="H92" i="30"/>
  <c r="G92" i="30"/>
  <c r="E92" i="30"/>
  <c r="D92" i="30"/>
  <c r="Q93" i="30"/>
  <c r="Q91" i="30"/>
  <c r="N90" i="30"/>
  <c r="Q90" i="30"/>
  <c r="N89" i="30"/>
  <c r="Q89" i="30"/>
  <c r="M86" i="30"/>
  <c r="L86" i="30"/>
  <c r="K86" i="30"/>
  <c r="I86" i="30"/>
  <c r="H86" i="30"/>
  <c r="G86" i="30"/>
  <c r="N87" i="30"/>
  <c r="E86" i="30"/>
  <c r="D86" i="30"/>
  <c r="Q87" i="30"/>
  <c r="J86" i="30"/>
  <c r="C86" i="30"/>
  <c r="N84" i="30"/>
  <c r="N83" i="30"/>
  <c r="K81" i="30"/>
  <c r="K80" i="30" s="1"/>
  <c r="K79" i="30" s="1"/>
  <c r="F22" i="29" s="1"/>
  <c r="N78" i="30"/>
  <c r="N76" i="30"/>
  <c r="N75" i="30"/>
  <c r="O75" i="30"/>
  <c r="N69" i="30"/>
  <c r="N67" i="30"/>
  <c r="N65" i="30"/>
  <c r="N63" i="30"/>
  <c r="N61" i="30"/>
  <c r="N59" i="30"/>
  <c r="N57" i="30"/>
  <c r="N55" i="30"/>
  <c r="N51" i="30"/>
  <c r="N49" i="30"/>
  <c r="N47" i="30"/>
  <c r="N43" i="30"/>
  <c r="O38" i="30"/>
  <c r="N38" i="30"/>
  <c r="N37" i="30"/>
  <c r="O37" i="30"/>
  <c r="N36" i="30"/>
  <c r="N34" i="30"/>
  <c r="N33" i="30"/>
  <c r="N32" i="30"/>
  <c r="N29" i="30"/>
  <c r="N28" i="30"/>
  <c r="N25" i="30"/>
  <c r="N24" i="30"/>
  <c r="N19" i="30"/>
  <c r="N15" i="30"/>
  <c r="O14" i="30"/>
  <c r="N14" i="30"/>
  <c r="N12" i="30"/>
  <c r="O11" i="30"/>
  <c r="N11" i="30"/>
  <c r="J9" i="30"/>
  <c r="C9" i="30" l="1"/>
  <c r="G9" i="30"/>
  <c r="G8" i="30" s="1"/>
  <c r="K9" i="30"/>
  <c r="K8" i="30" s="1"/>
  <c r="H88" i="30"/>
  <c r="N10" i="30"/>
  <c r="F9" i="30"/>
  <c r="D9" i="30"/>
  <c r="D8" i="30" s="1"/>
  <c r="H9" i="30"/>
  <c r="H8" i="30" s="1"/>
  <c r="L9" i="30"/>
  <c r="E9" i="30"/>
  <c r="I9" i="30"/>
  <c r="M9" i="30"/>
  <c r="M8" i="30" s="1"/>
  <c r="N97" i="30"/>
  <c r="M74" i="30"/>
  <c r="H21" i="29" s="1"/>
  <c r="H81" i="30"/>
  <c r="H80" i="30" s="1"/>
  <c r="H79" i="30" s="1"/>
  <c r="M100" i="30"/>
  <c r="D81" i="30"/>
  <c r="D80" i="30" s="1"/>
  <c r="D79" i="30" s="1"/>
  <c r="O82" i="30"/>
  <c r="O84" i="30"/>
  <c r="E95" i="30"/>
  <c r="I95" i="30"/>
  <c r="M95" i="30"/>
  <c r="F86" i="30"/>
  <c r="O86" i="30" s="1"/>
  <c r="J88" i="30"/>
  <c r="C81" i="30"/>
  <c r="C74" i="30"/>
  <c r="O97" i="30"/>
  <c r="J21" i="30"/>
  <c r="K45" i="30"/>
  <c r="K74" i="30"/>
  <c r="F21" i="29" s="1"/>
  <c r="O22" i="30"/>
  <c r="O26" i="30"/>
  <c r="O30" i="30"/>
  <c r="O35" i="30"/>
  <c r="D100" i="30"/>
  <c r="G53" i="30"/>
  <c r="K53" i="30"/>
  <c r="J81" i="30"/>
  <c r="J80" i="30" s="1"/>
  <c r="J79" i="30" s="1"/>
  <c r="D22" i="29" s="1"/>
  <c r="O83" i="30"/>
  <c r="L88" i="30"/>
  <c r="O93" i="30"/>
  <c r="E103" i="30"/>
  <c r="M103" i="30"/>
  <c r="L100" i="30"/>
  <c r="C31" i="30"/>
  <c r="G31" i="30"/>
  <c r="K31" i="30"/>
  <c r="D31" i="30"/>
  <c r="E31" i="30"/>
  <c r="M31" i="30"/>
  <c r="E74" i="30"/>
  <c r="J74" i="30"/>
  <c r="D21" i="29" s="1"/>
  <c r="F88" i="30"/>
  <c r="D95" i="30"/>
  <c r="H95" i="30"/>
  <c r="F95" i="30"/>
  <c r="H100" i="30"/>
  <c r="C8" i="30"/>
  <c r="O18" i="30"/>
  <c r="E81" i="30"/>
  <c r="E80" i="30" s="1"/>
  <c r="E79" i="30" s="1"/>
  <c r="M81" i="30"/>
  <c r="M80" i="30" s="1"/>
  <c r="M79" i="30" s="1"/>
  <c r="H22" i="29" s="1"/>
  <c r="G88" i="30"/>
  <c r="K88" i="30"/>
  <c r="L31" i="30"/>
  <c r="O17" i="30"/>
  <c r="O46" i="30"/>
  <c r="O47" i="30"/>
  <c r="O50" i="30"/>
  <c r="O56" i="30"/>
  <c r="O64" i="30"/>
  <c r="O68" i="30"/>
  <c r="C88" i="30"/>
  <c r="E88" i="30"/>
  <c r="I88" i="30"/>
  <c r="M88" i="30"/>
  <c r="C95" i="30"/>
  <c r="O96" i="30"/>
  <c r="O99" i="30"/>
  <c r="J100" i="30"/>
  <c r="Q104" i="30"/>
  <c r="H31" i="30"/>
  <c r="G45" i="30"/>
  <c r="G95" i="30"/>
  <c r="G85" i="30" s="1"/>
  <c r="C41" i="30"/>
  <c r="C40" i="30" s="1"/>
  <c r="G41" i="30"/>
  <c r="G40" i="30" s="1"/>
  <c r="K41" i="30"/>
  <c r="K40" i="30" s="1"/>
  <c r="O48" i="30"/>
  <c r="O54" i="30"/>
  <c r="O55" i="30"/>
  <c r="O58" i="30"/>
  <c r="O62" i="30"/>
  <c r="O70" i="30"/>
  <c r="G81" i="30"/>
  <c r="G80" i="30" s="1"/>
  <c r="G79" i="30" s="1"/>
  <c r="D88" i="30"/>
  <c r="L95" i="30"/>
  <c r="L85" i="30" s="1"/>
  <c r="O12" i="30"/>
  <c r="O15" i="30"/>
  <c r="O19" i="30"/>
  <c r="D21" i="30"/>
  <c r="H21" i="30"/>
  <c r="L21" i="30"/>
  <c r="O34" i="30"/>
  <c r="D41" i="30"/>
  <c r="D40" i="30" s="1"/>
  <c r="H41" i="30"/>
  <c r="H40" i="30" s="1"/>
  <c r="L41" i="30"/>
  <c r="L40" i="30" s="1"/>
  <c r="E41" i="30"/>
  <c r="E40" i="30" s="1"/>
  <c r="M41" i="30"/>
  <c r="M40" i="30" s="1"/>
  <c r="O49" i="30"/>
  <c r="O51" i="30"/>
  <c r="O57" i="30"/>
  <c r="O59" i="30"/>
  <c r="O90" i="30"/>
  <c r="C92" i="30"/>
  <c r="K95" i="30"/>
  <c r="O76" i="30"/>
  <c r="J103" i="30"/>
  <c r="O28" i="30"/>
  <c r="J31" i="30"/>
  <c r="D45" i="30"/>
  <c r="H45" i="30"/>
  <c r="L45" i="30"/>
  <c r="E45" i="30"/>
  <c r="M45" i="30"/>
  <c r="C45" i="30"/>
  <c r="D53" i="30"/>
  <c r="H53" i="30"/>
  <c r="L53" i="30"/>
  <c r="E53" i="30"/>
  <c r="M53" i="30"/>
  <c r="C53" i="30"/>
  <c r="O61" i="30"/>
  <c r="O63" i="30"/>
  <c r="D74" i="30"/>
  <c r="H74" i="30"/>
  <c r="L74" i="30"/>
  <c r="L81" i="30"/>
  <c r="L80" i="30" s="1"/>
  <c r="L79" i="30" s="1"/>
  <c r="O89" i="30"/>
  <c r="J95" i="30"/>
  <c r="O36" i="30"/>
  <c r="O69" i="30"/>
  <c r="N105" i="30"/>
  <c r="E8" i="30"/>
  <c r="J8" i="30"/>
  <c r="O13" i="30"/>
  <c r="O16" i="30"/>
  <c r="L8" i="30"/>
  <c r="E21" i="30"/>
  <c r="M21" i="30"/>
  <c r="O23" i="30"/>
  <c r="C21" i="30"/>
  <c r="G21" i="30"/>
  <c r="O24" i="30"/>
  <c r="O27" i="30"/>
  <c r="O42" i="30"/>
  <c r="J41" i="30"/>
  <c r="J40" i="30" s="1"/>
  <c r="O43" i="30"/>
  <c r="O52" i="30"/>
  <c r="O60" i="30"/>
  <c r="O65" i="30"/>
  <c r="O66" i="30"/>
  <c r="O67" i="30"/>
  <c r="O87" i="30"/>
  <c r="K92" i="30"/>
  <c r="N16" i="30"/>
  <c r="O77" i="30"/>
  <c r="F74" i="30"/>
  <c r="C21" i="29" s="1"/>
  <c r="O104" i="30"/>
  <c r="N104" i="30"/>
  <c r="O10" i="30"/>
  <c r="N17" i="30"/>
  <c r="K21" i="30"/>
  <c r="N22" i="30"/>
  <c r="O25" i="30"/>
  <c r="N26" i="30"/>
  <c r="O29" i="30"/>
  <c r="N30" i="30"/>
  <c r="O33" i="30"/>
  <c r="N35" i="30"/>
  <c r="N13" i="30"/>
  <c r="N77" i="30"/>
  <c r="N82" i="30"/>
  <c r="N18" i="30"/>
  <c r="N23" i="30"/>
  <c r="N27" i="30"/>
  <c r="J45" i="30"/>
  <c r="N46" i="30"/>
  <c r="J53" i="30"/>
  <c r="N54" i="30"/>
  <c r="N62" i="30"/>
  <c r="N70" i="30"/>
  <c r="O102" i="30"/>
  <c r="N102" i="30"/>
  <c r="F100" i="30"/>
  <c r="F103" i="30"/>
  <c r="O32" i="30"/>
  <c r="N42" i="30"/>
  <c r="N50" i="30"/>
  <c r="N58" i="30"/>
  <c r="N66" i="30"/>
  <c r="O94" i="30"/>
  <c r="N94" i="30"/>
  <c r="F92" i="30"/>
  <c r="G74" i="30"/>
  <c r="O98" i="30"/>
  <c r="N98" i="30"/>
  <c r="N99" i="30"/>
  <c r="I74" i="30"/>
  <c r="O78" i="30"/>
  <c r="N48" i="30"/>
  <c r="N52" i="30"/>
  <c r="N56" i="30"/>
  <c r="N60" i="30"/>
  <c r="N64" i="30"/>
  <c r="N68" i="30"/>
  <c r="N96" i="30"/>
  <c r="Q101" i="30"/>
  <c r="I85" i="30" l="1"/>
  <c r="N86" i="30"/>
  <c r="K44" i="30"/>
  <c r="N88" i="30"/>
  <c r="G21" i="29"/>
  <c r="I21" i="29"/>
  <c r="E21" i="29"/>
  <c r="G44" i="30"/>
  <c r="K7" i="30"/>
  <c r="K6" i="30" s="1"/>
  <c r="F19" i="29" s="1"/>
  <c r="F81" i="30"/>
  <c r="I81" i="30" s="1"/>
  <c r="L7" i="30"/>
  <c r="L6" i="30" s="1"/>
  <c r="C80" i="30"/>
  <c r="C79" i="30" s="1"/>
  <c r="D7" i="30"/>
  <c r="D6" i="30" s="1"/>
  <c r="J85" i="30"/>
  <c r="D24" i="29" s="1"/>
  <c r="C85" i="30"/>
  <c r="M85" i="30"/>
  <c r="H24" i="29" s="1"/>
  <c r="O88" i="30"/>
  <c r="N95" i="30"/>
  <c r="D85" i="30"/>
  <c r="G39" i="30"/>
  <c r="H85" i="30"/>
  <c r="K85" i="30"/>
  <c r="F24" i="29" s="1"/>
  <c r="G7" i="30"/>
  <c r="G6" i="30" s="1"/>
  <c r="F21" i="30"/>
  <c r="O21" i="30" s="1"/>
  <c r="F31" i="30"/>
  <c r="O31" i="30" s="1"/>
  <c r="E85" i="30"/>
  <c r="K39" i="30"/>
  <c r="F20" i="29" s="1"/>
  <c r="O95" i="30"/>
  <c r="F45" i="30"/>
  <c r="N45" i="30" s="1"/>
  <c r="F41" i="30"/>
  <c r="I41" i="30" s="1"/>
  <c r="H7" i="30"/>
  <c r="H6" i="30" s="1"/>
  <c r="E7" i="30"/>
  <c r="E6" i="30" s="1"/>
  <c r="F53" i="30"/>
  <c r="I53" i="30" s="1"/>
  <c r="E44" i="30"/>
  <c r="E39" i="30" s="1"/>
  <c r="L44" i="30"/>
  <c r="L39" i="30" s="1"/>
  <c r="L5" i="30" s="1"/>
  <c r="L106" i="30" s="1"/>
  <c r="H44" i="30"/>
  <c r="H39" i="30" s="1"/>
  <c r="J44" i="30"/>
  <c r="J39" i="30" s="1"/>
  <c r="D20" i="29" s="1"/>
  <c r="C44" i="30"/>
  <c r="J7" i="30"/>
  <c r="J6" i="30" s="1"/>
  <c r="D19" i="29" s="1"/>
  <c r="M44" i="30"/>
  <c r="M39" i="30" s="1"/>
  <c r="H20" i="29" s="1"/>
  <c r="D44" i="30"/>
  <c r="D39" i="30" s="1"/>
  <c r="M7" i="30"/>
  <c r="M6" i="30" s="1"/>
  <c r="H19" i="29" s="1"/>
  <c r="F40" i="30"/>
  <c r="F8" i="30"/>
  <c r="C7" i="30"/>
  <c r="C6" i="30" s="1"/>
  <c r="O41" i="30"/>
  <c r="O92" i="30"/>
  <c r="N92" i="30"/>
  <c r="F85" i="30"/>
  <c r="C24" i="29" s="1"/>
  <c r="O103" i="30"/>
  <c r="N103" i="30"/>
  <c r="O74" i="30"/>
  <c r="N74" i="30"/>
  <c r="O100" i="30"/>
  <c r="N100" i="30"/>
  <c r="N81" i="30"/>
  <c r="O81" i="30"/>
  <c r="I83" i="27"/>
  <c r="Q104" i="28"/>
  <c r="M102" i="28"/>
  <c r="L102" i="28"/>
  <c r="O104" i="28"/>
  <c r="I102" i="28"/>
  <c r="H102" i="28"/>
  <c r="G102" i="28"/>
  <c r="N104" i="28"/>
  <c r="E102" i="28"/>
  <c r="D102" i="28"/>
  <c r="Q103" i="28"/>
  <c r="L99" i="28"/>
  <c r="D99" i="28"/>
  <c r="Q101" i="28"/>
  <c r="O100" i="28"/>
  <c r="N100" i="28"/>
  <c r="K99" i="28"/>
  <c r="J99" i="28"/>
  <c r="G99" i="28"/>
  <c r="H99" i="28"/>
  <c r="Q98" i="28"/>
  <c r="Q97" i="28"/>
  <c r="O96" i="28"/>
  <c r="N96" i="28"/>
  <c r="N98" i="28"/>
  <c r="Q95" i="28"/>
  <c r="M94" i="28"/>
  <c r="I94" i="28"/>
  <c r="O95" i="28"/>
  <c r="E94" i="28"/>
  <c r="Q93" i="28"/>
  <c r="I91" i="28"/>
  <c r="E91" i="28"/>
  <c r="O92" i="28"/>
  <c r="N92" i="28"/>
  <c r="K91" i="28"/>
  <c r="J91" i="28"/>
  <c r="G91" i="28"/>
  <c r="M91" i="28"/>
  <c r="L91" i="28"/>
  <c r="D91" i="28"/>
  <c r="Q90" i="28"/>
  <c r="L87" i="28"/>
  <c r="H87" i="28"/>
  <c r="N89" i="28"/>
  <c r="Q89" i="28"/>
  <c r="K87" i="28"/>
  <c r="J87" i="28"/>
  <c r="G87" i="28"/>
  <c r="Q88" i="28"/>
  <c r="D87" i="28"/>
  <c r="M85" i="28"/>
  <c r="L85" i="28"/>
  <c r="K85" i="28"/>
  <c r="J85" i="28"/>
  <c r="I85" i="28"/>
  <c r="G85" i="28"/>
  <c r="E85" i="28"/>
  <c r="D85" i="28"/>
  <c r="Q86" i="28"/>
  <c r="H85" i="28"/>
  <c r="N83" i="28"/>
  <c r="O83" i="28"/>
  <c r="M80" i="28"/>
  <c r="M79" i="28" s="1"/>
  <c r="M78" i="28" s="1"/>
  <c r="H9" i="29" s="1"/>
  <c r="O82" i="28"/>
  <c r="E80" i="28"/>
  <c r="E79" i="28" s="1"/>
  <c r="E78" i="28" s="1"/>
  <c r="L80" i="28"/>
  <c r="L79" i="28" s="1"/>
  <c r="L78" i="28" s="1"/>
  <c r="K80" i="28"/>
  <c r="K79" i="28" s="1"/>
  <c r="K78" i="28" s="1"/>
  <c r="F9" i="29" s="1"/>
  <c r="H80" i="28"/>
  <c r="H79" i="28" s="1"/>
  <c r="H78" i="28" s="1"/>
  <c r="O81" i="28"/>
  <c r="D80" i="28"/>
  <c r="D79" i="28" s="1"/>
  <c r="D78" i="28" s="1"/>
  <c r="C80" i="28"/>
  <c r="G80" i="28"/>
  <c r="G79" i="28" s="1"/>
  <c r="G78" i="28" s="1"/>
  <c r="O77" i="28"/>
  <c r="N77" i="28"/>
  <c r="N76" i="28"/>
  <c r="L73" i="28"/>
  <c r="K73" i="28"/>
  <c r="F8" i="29" s="1"/>
  <c r="H73" i="28"/>
  <c r="N75" i="28"/>
  <c r="E73" i="28"/>
  <c r="D73" i="28"/>
  <c r="C73" i="28"/>
  <c r="O74" i="28"/>
  <c r="M73" i="28"/>
  <c r="H8" i="29" s="1"/>
  <c r="J73" i="28"/>
  <c r="D8" i="29" s="1"/>
  <c r="N69" i="28"/>
  <c r="O68" i="28"/>
  <c r="N68" i="28"/>
  <c r="O66" i="28"/>
  <c r="N65" i="28"/>
  <c r="N64" i="28"/>
  <c r="O63" i="28"/>
  <c r="N61" i="28"/>
  <c r="N60" i="28"/>
  <c r="O59" i="28"/>
  <c r="H52" i="28"/>
  <c r="N57" i="28"/>
  <c r="O56" i="28"/>
  <c r="N56" i="28"/>
  <c r="O55" i="28"/>
  <c r="O54" i="28"/>
  <c r="N53" i="28"/>
  <c r="O51" i="28"/>
  <c r="O50" i="28"/>
  <c r="K44" i="28"/>
  <c r="N48" i="28"/>
  <c r="O47" i="28"/>
  <c r="M44" i="28"/>
  <c r="O46" i="28"/>
  <c r="E44" i="28"/>
  <c r="L44" i="28"/>
  <c r="O45" i="28"/>
  <c r="D44" i="28"/>
  <c r="L40" i="28"/>
  <c r="L39" i="28" s="1"/>
  <c r="N41" i="28"/>
  <c r="M40" i="28"/>
  <c r="E40" i="28"/>
  <c r="E39" i="28" s="1"/>
  <c r="M39" i="28"/>
  <c r="O37" i="28"/>
  <c r="N37" i="28"/>
  <c r="N36" i="28"/>
  <c r="O36" i="28"/>
  <c r="N35" i="28"/>
  <c r="C30" i="28"/>
  <c r="G30" i="28"/>
  <c r="N33" i="28"/>
  <c r="M30" i="28"/>
  <c r="O32" i="28"/>
  <c r="E30" i="28"/>
  <c r="O31" i="28"/>
  <c r="O29" i="28"/>
  <c r="O28" i="28"/>
  <c r="N26" i="28"/>
  <c r="O25" i="28"/>
  <c r="O24" i="28"/>
  <c r="O23" i="28"/>
  <c r="K20" i="28"/>
  <c r="G20" i="28"/>
  <c r="N22" i="28"/>
  <c r="C20" i="28"/>
  <c r="O21" i="28"/>
  <c r="M20" i="28"/>
  <c r="O19" i="28"/>
  <c r="N18" i="28"/>
  <c r="J9" i="28"/>
  <c r="J8" i="28" s="1"/>
  <c r="O17" i="28"/>
  <c r="N16" i="28"/>
  <c r="O14" i="28"/>
  <c r="N14" i="28"/>
  <c r="O11" i="28"/>
  <c r="N11" i="28"/>
  <c r="N10" i="28"/>
  <c r="Q104" i="27"/>
  <c r="Q103" i="27"/>
  <c r="M102" i="27"/>
  <c r="L102" i="27"/>
  <c r="K102" i="27"/>
  <c r="J102" i="27"/>
  <c r="I102" i="27"/>
  <c r="H102" i="27"/>
  <c r="G102" i="27"/>
  <c r="F102" i="27"/>
  <c r="E102" i="27"/>
  <c r="D102" i="27"/>
  <c r="Q90" i="27"/>
  <c r="I45" i="30" l="1"/>
  <c r="F80" i="30"/>
  <c r="G24" i="29"/>
  <c r="I24" i="29"/>
  <c r="E24" i="29"/>
  <c r="K5" i="30"/>
  <c r="K106" i="30" s="1"/>
  <c r="H23" i="29"/>
  <c r="D23" i="29"/>
  <c r="F23" i="29"/>
  <c r="F44" i="30"/>
  <c r="I44" i="30" s="1"/>
  <c r="G5" i="30"/>
  <c r="G106" i="30" s="1"/>
  <c r="O45" i="30"/>
  <c r="D5" i="30"/>
  <c r="D106" i="30" s="1"/>
  <c r="N41" i="30"/>
  <c r="N31" i="30"/>
  <c r="I31" i="30"/>
  <c r="H5" i="30"/>
  <c r="H106" i="30" s="1"/>
  <c r="I21" i="30"/>
  <c r="E5" i="30"/>
  <c r="E106" i="30" s="1"/>
  <c r="N21" i="30"/>
  <c r="M5" i="30"/>
  <c r="M106" i="30" s="1"/>
  <c r="N53" i="30"/>
  <c r="O53" i="30"/>
  <c r="J5" i="30"/>
  <c r="J106" i="30" s="1"/>
  <c r="C39" i="30"/>
  <c r="C5" i="30" s="1"/>
  <c r="C106" i="30" s="1"/>
  <c r="N9" i="30"/>
  <c r="O9" i="30"/>
  <c r="O80" i="30"/>
  <c r="N80" i="30"/>
  <c r="I80" i="30"/>
  <c r="I79" i="30" s="1"/>
  <c r="F79" i="30"/>
  <c r="C22" i="29" s="1"/>
  <c r="O8" i="30"/>
  <c r="F7" i="30"/>
  <c r="N8" i="30"/>
  <c r="I8" i="30"/>
  <c r="O85" i="30"/>
  <c r="N85" i="30"/>
  <c r="O40" i="30"/>
  <c r="N40" i="30"/>
  <c r="I40" i="30"/>
  <c r="O18" i="28"/>
  <c r="O65" i="28"/>
  <c r="K102" i="28"/>
  <c r="E9" i="28"/>
  <c r="E8" i="28" s="1"/>
  <c r="C9" i="28"/>
  <c r="C8" i="28" s="1"/>
  <c r="C7" i="28" s="1"/>
  <c r="C6" i="28" s="1"/>
  <c r="K9" i="28"/>
  <c r="K8" i="28" s="1"/>
  <c r="C40" i="28"/>
  <c r="F40" i="28" s="1"/>
  <c r="O41" i="28"/>
  <c r="H44" i="28"/>
  <c r="H43" i="28" s="1"/>
  <c r="L52" i="28"/>
  <c r="L43" i="28" s="1"/>
  <c r="L38" i="28" s="1"/>
  <c r="O60" i="28"/>
  <c r="O69" i="28"/>
  <c r="I99" i="28"/>
  <c r="O13" i="28"/>
  <c r="J20" i="28"/>
  <c r="J30" i="28"/>
  <c r="J7" i="28" s="1"/>
  <c r="J6" i="28" s="1"/>
  <c r="D6" i="29" s="1"/>
  <c r="D30" i="28"/>
  <c r="F30" i="28" s="1"/>
  <c r="H30" i="28"/>
  <c r="L30" i="28"/>
  <c r="O35" i="28"/>
  <c r="K40" i="28"/>
  <c r="K39" i="28" s="1"/>
  <c r="D40" i="28"/>
  <c r="D39" i="28" s="1"/>
  <c r="H40" i="28"/>
  <c r="H39" i="28" s="1"/>
  <c r="J44" i="28"/>
  <c r="O57" i="28"/>
  <c r="O58" i="28"/>
  <c r="O64" i="28"/>
  <c r="O75" i="28"/>
  <c r="J80" i="28"/>
  <c r="J79" i="28" s="1"/>
  <c r="J78" i="28" s="1"/>
  <c r="D9" i="29" s="1"/>
  <c r="E87" i="28"/>
  <c r="I87" i="28"/>
  <c r="M87" i="28"/>
  <c r="M84" i="28" s="1"/>
  <c r="H11" i="29" s="1"/>
  <c r="O89" i="28"/>
  <c r="G94" i="28"/>
  <c r="G84" i="28" s="1"/>
  <c r="J94" i="28"/>
  <c r="E52" i="28"/>
  <c r="E43" i="28" s="1"/>
  <c r="E38" i="28" s="1"/>
  <c r="M52" i="28"/>
  <c r="M43" i="28" s="1"/>
  <c r="M38" i="28" s="1"/>
  <c r="H7" i="29" s="1"/>
  <c r="M9" i="28"/>
  <c r="M8" i="28" s="1"/>
  <c r="M7" i="28" s="1"/>
  <c r="M6" i="28" s="1"/>
  <c r="H6" i="29" s="1"/>
  <c r="G9" i="28"/>
  <c r="G8" i="28" s="1"/>
  <c r="G7" i="28" s="1"/>
  <c r="G6" i="28" s="1"/>
  <c r="E20" i="28"/>
  <c r="G40" i="28"/>
  <c r="G39" i="28" s="1"/>
  <c r="O53" i="28"/>
  <c r="D52" i="28"/>
  <c r="D43" i="28" s="1"/>
  <c r="C85" i="28"/>
  <c r="E99" i="28"/>
  <c r="M99" i="28"/>
  <c r="O12" i="28"/>
  <c r="O15" i="28"/>
  <c r="D9" i="28"/>
  <c r="D8" i="28" s="1"/>
  <c r="H9" i="28"/>
  <c r="H8" i="28" s="1"/>
  <c r="L9" i="28"/>
  <c r="L8" i="28" s="1"/>
  <c r="O26" i="28"/>
  <c r="O27" i="28"/>
  <c r="O34" i="28"/>
  <c r="K30" i="28"/>
  <c r="K7" i="28" s="1"/>
  <c r="K6" i="28" s="1"/>
  <c r="F6" i="29" s="1"/>
  <c r="O42" i="28"/>
  <c r="C44" i="28"/>
  <c r="G44" i="28"/>
  <c r="O48" i="28"/>
  <c r="O49" i="28"/>
  <c r="O61" i="28"/>
  <c r="O62" i="28"/>
  <c r="O67" i="28"/>
  <c r="C87" i="28"/>
  <c r="H91" i="28"/>
  <c r="D94" i="28"/>
  <c r="D84" i="28" s="1"/>
  <c r="H94" i="28"/>
  <c r="L94" i="28"/>
  <c r="L84" i="28" s="1"/>
  <c r="J102" i="28"/>
  <c r="J84" i="28" s="1"/>
  <c r="D11" i="29" s="1"/>
  <c r="N66" i="28"/>
  <c r="O98" i="28"/>
  <c r="K94" i="28"/>
  <c r="K84" i="28" s="1"/>
  <c r="F11" i="29" s="1"/>
  <c r="O97" i="28"/>
  <c r="N97" i="28"/>
  <c r="F94" i="28"/>
  <c r="O101" i="28"/>
  <c r="N101" i="28"/>
  <c r="F99" i="28"/>
  <c r="N19" i="28"/>
  <c r="N27" i="28"/>
  <c r="N45" i="28"/>
  <c r="N81" i="28"/>
  <c r="N12" i="28"/>
  <c r="D20" i="28"/>
  <c r="H20" i="28"/>
  <c r="L20" i="28"/>
  <c r="N42" i="28"/>
  <c r="F44" i="28"/>
  <c r="N54" i="28"/>
  <c r="N62" i="28"/>
  <c r="F80" i="28"/>
  <c r="C79" i="28"/>
  <c r="C91" i="28"/>
  <c r="Q92" i="28"/>
  <c r="N58" i="28"/>
  <c r="Q96" i="28"/>
  <c r="C94" i="28"/>
  <c r="N15" i="28"/>
  <c r="O22" i="28"/>
  <c r="N23" i="28"/>
  <c r="N31" i="28"/>
  <c r="N49" i="28"/>
  <c r="C52" i="28"/>
  <c r="C43" i="28" s="1"/>
  <c r="G52" i="28"/>
  <c r="G43" i="28" s="1"/>
  <c r="K52" i="28"/>
  <c r="K43" i="28" s="1"/>
  <c r="K38" i="28" s="1"/>
  <c r="G73" i="28"/>
  <c r="I73" i="28"/>
  <c r="O103" i="28"/>
  <c r="N103" i="28"/>
  <c r="N13" i="28"/>
  <c r="N28" i="28"/>
  <c r="N32" i="28"/>
  <c r="N46" i="28"/>
  <c r="C99" i="28"/>
  <c r="Q100" i="28"/>
  <c r="O10" i="28"/>
  <c r="O16" i="28"/>
  <c r="N17" i="28"/>
  <c r="N25" i="28"/>
  <c r="N29" i="28"/>
  <c r="O33" i="28"/>
  <c r="N34" i="28"/>
  <c r="F73" i="28"/>
  <c r="O76" i="28"/>
  <c r="F85" i="28"/>
  <c r="O86" i="28"/>
  <c r="N86" i="28"/>
  <c r="F87" i="28"/>
  <c r="O88" i="28"/>
  <c r="N88" i="28"/>
  <c r="C102" i="28"/>
  <c r="N24" i="28"/>
  <c r="N50" i="28"/>
  <c r="N82" i="28"/>
  <c r="N21" i="28"/>
  <c r="J40" i="28"/>
  <c r="J39" i="28" s="1"/>
  <c r="J52" i="28"/>
  <c r="O93" i="28"/>
  <c r="N93" i="28"/>
  <c r="F91" i="28"/>
  <c r="F102" i="28"/>
  <c r="N47" i="28"/>
  <c r="N51" i="28"/>
  <c r="N55" i="28"/>
  <c r="N59" i="28"/>
  <c r="N63" i="28"/>
  <c r="N67" i="28"/>
  <c r="N74" i="28"/>
  <c r="N95" i="28"/>
  <c r="F10" i="29" l="1"/>
  <c r="F12" i="29" s="1"/>
  <c r="F7" i="29"/>
  <c r="H84" i="28"/>
  <c r="C8" i="29"/>
  <c r="E8" i="29" s="1"/>
  <c r="F9" i="28"/>
  <c r="H7" i="28"/>
  <c r="H6" i="28" s="1"/>
  <c r="C39" i="28"/>
  <c r="E84" i="28"/>
  <c r="G22" i="29"/>
  <c r="I22" i="29"/>
  <c r="E22" i="29"/>
  <c r="I39" i="30"/>
  <c r="N44" i="30"/>
  <c r="F39" i="30"/>
  <c r="O44" i="30"/>
  <c r="F25" i="29"/>
  <c r="H25" i="29"/>
  <c r="D25" i="29"/>
  <c r="G8" i="29"/>
  <c r="M5" i="28"/>
  <c r="M105" i="28" s="1"/>
  <c r="G38" i="28"/>
  <c r="H10" i="29"/>
  <c r="H12" i="29" s="1"/>
  <c r="L7" i="28"/>
  <c r="L6" i="28" s="1"/>
  <c r="L5" i="28" s="1"/>
  <c r="L105" i="28" s="1"/>
  <c r="E7" i="28"/>
  <c r="E6" i="28" s="1"/>
  <c r="E5" i="28" s="1"/>
  <c r="E105" i="28" s="1"/>
  <c r="O39" i="30"/>
  <c r="N39" i="30"/>
  <c r="F6" i="30"/>
  <c r="C19" i="29" s="1"/>
  <c r="O7" i="30"/>
  <c r="N7" i="30"/>
  <c r="I7" i="30"/>
  <c r="I6" i="30" s="1"/>
  <c r="O79" i="30"/>
  <c r="N79" i="30"/>
  <c r="N30" i="28"/>
  <c r="I30" i="28"/>
  <c r="O30" i="28"/>
  <c r="G5" i="28"/>
  <c r="G105" i="28" s="1"/>
  <c r="F8" i="28"/>
  <c r="I8" i="28" s="1"/>
  <c r="I84" i="28"/>
  <c r="H38" i="28"/>
  <c r="H5" i="28" s="1"/>
  <c r="H105" i="28" s="1"/>
  <c r="F43" i="28"/>
  <c r="O43" i="28" s="1"/>
  <c r="J43" i="28"/>
  <c r="J38" i="28" s="1"/>
  <c r="D7" i="29" s="1"/>
  <c r="F52" i="28"/>
  <c r="I52" i="28" s="1"/>
  <c r="D7" i="28"/>
  <c r="D6" i="28" s="1"/>
  <c r="D38" i="28"/>
  <c r="N102" i="28"/>
  <c r="O102" i="28"/>
  <c r="N80" i="28"/>
  <c r="I80" i="28"/>
  <c r="O80" i="28"/>
  <c r="O91" i="28"/>
  <c r="N91" i="28"/>
  <c r="C84" i="28"/>
  <c r="N87" i="28"/>
  <c r="O87" i="28"/>
  <c r="N85" i="28"/>
  <c r="F84" i="28"/>
  <c r="O85" i="28"/>
  <c r="I9" i="28"/>
  <c r="O9" i="28"/>
  <c r="N9" i="28"/>
  <c r="N44" i="28"/>
  <c r="I44" i="28"/>
  <c r="O44" i="28"/>
  <c r="F39" i="28"/>
  <c r="C38" i="28"/>
  <c r="K5" i="28"/>
  <c r="K105" i="28" s="1"/>
  <c r="O94" i="28"/>
  <c r="N94" i="28"/>
  <c r="O73" i="28"/>
  <c r="N73" i="28"/>
  <c r="N40" i="28"/>
  <c r="O40" i="28"/>
  <c r="I40" i="28"/>
  <c r="N8" i="28"/>
  <c r="F79" i="28"/>
  <c r="C78" i="28"/>
  <c r="O99" i="28"/>
  <c r="N99" i="28"/>
  <c r="F20" i="28"/>
  <c r="I43" i="28" l="1"/>
  <c r="C20" i="29"/>
  <c r="I20" i="29" s="1"/>
  <c r="C11" i="29"/>
  <c r="G11" i="29" s="1"/>
  <c r="I8" i="29"/>
  <c r="O8" i="28"/>
  <c r="I5" i="30"/>
  <c r="I106" i="30" s="1"/>
  <c r="G20" i="29"/>
  <c r="E20" i="29"/>
  <c r="C23" i="29"/>
  <c r="E19" i="29"/>
  <c r="I19" i="29"/>
  <c r="G19" i="29"/>
  <c r="N52" i="28"/>
  <c r="C5" i="28"/>
  <c r="C105" i="28" s="1"/>
  <c r="N43" i="28"/>
  <c r="J5" i="28"/>
  <c r="J105" i="28" s="1"/>
  <c r="F5" i="30"/>
  <c r="O6" i="30"/>
  <c r="N6" i="30"/>
  <c r="O52" i="28"/>
  <c r="D5" i="28"/>
  <c r="D105" i="28" s="1"/>
  <c r="O20" i="28"/>
  <c r="N20" i="28"/>
  <c r="I20" i="28"/>
  <c r="O79" i="28"/>
  <c r="N79" i="28"/>
  <c r="I79" i="28"/>
  <c r="I78" i="28" s="1"/>
  <c r="F78" i="28"/>
  <c r="C9" i="29" s="1"/>
  <c r="O39" i="28"/>
  <c r="N39" i="28"/>
  <c r="F38" i="28"/>
  <c r="I39" i="28"/>
  <c r="I38" i="28" s="1"/>
  <c r="O84" i="28"/>
  <c r="N84" i="28"/>
  <c r="F7" i="28"/>
  <c r="I11" i="29" l="1"/>
  <c r="E11" i="29"/>
  <c r="C7" i="29"/>
  <c r="E7" i="29" s="1"/>
  <c r="C25" i="29"/>
  <c r="I23" i="29"/>
  <c r="G23" i="29"/>
  <c r="E23" i="29"/>
  <c r="G9" i="29"/>
  <c r="I9" i="29"/>
  <c r="E9" i="29"/>
  <c r="I7" i="29"/>
  <c r="D10" i="29"/>
  <c r="D12" i="29" s="1"/>
  <c r="F106" i="30"/>
  <c r="N5" i="30"/>
  <c r="O5" i="30"/>
  <c r="O78" i="28"/>
  <c r="N78" i="28"/>
  <c r="O7" i="28"/>
  <c r="F6" i="28"/>
  <c r="C6" i="29" s="1"/>
  <c r="N7" i="28"/>
  <c r="I7" i="28"/>
  <c r="I6" i="28" s="1"/>
  <c r="I5" i="28" s="1"/>
  <c r="I105" i="28" s="1"/>
  <c r="N38" i="28"/>
  <c r="O38" i="28"/>
  <c r="G7" i="29" l="1"/>
  <c r="J23" i="29"/>
  <c r="J37" i="29"/>
  <c r="J36" i="29"/>
  <c r="J24" i="29"/>
  <c r="G25" i="29"/>
  <c r="I25" i="29"/>
  <c r="E25" i="29"/>
  <c r="C10" i="29"/>
  <c r="I6" i="29"/>
  <c r="E6" i="29"/>
  <c r="G6" i="29"/>
  <c r="O106" i="30"/>
  <c r="N106" i="30"/>
  <c r="O6" i="28"/>
  <c r="N6" i="28"/>
  <c r="F5" i="28"/>
  <c r="C12" i="29" l="1"/>
  <c r="I10" i="29"/>
  <c r="G10" i="29"/>
  <c r="E10" i="29"/>
  <c r="F105" i="28"/>
  <c r="O5" i="28"/>
  <c r="N5" i="28"/>
  <c r="I12" i="29" l="1"/>
  <c r="G12" i="29"/>
  <c r="E12" i="29"/>
  <c r="O105" i="28"/>
  <c r="N105" i="28"/>
  <c r="M102" i="26" l="1"/>
  <c r="L102" i="26"/>
  <c r="K102" i="26"/>
  <c r="J102" i="26"/>
  <c r="I102" i="26"/>
  <c r="H102" i="26"/>
  <c r="G102" i="26"/>
  <c r="F102" i="26"/>
  <c r="E102" i="26"/>
  <c r="D102" i="26"/>
  <c r="C102" i="26"/>
  <c r="M102" i="25"/>
  <c r="L102" i="25"/>
  <c r="K102" i="25"/>
  <c r="J102" i="25"/>
  <c r="I102" i="25"/>
  <c r="H102" i="25"/>
  <c r="G102" i="25"/>
  <c r="F102" i="25"/>
  <c r="E102" i="25"/>
  <c r="D102" i="25"/>
  <c r="C102" i="25"/>
  <c r="M99" i="27"/>
  <c r="I99" i="27"/>
  <c r="E99" i="27"/>
  <c r="Q101" i="27"/>
  <c r="M94" i="26"/>
  <c r="L94" i="26"/>
  <c r="K94" i="26"/>
  <c r="J94" i="26"/>
  <c r="I94" i="26"/>
  <c r="H94" i="26"/>
  <c r="G94" i="26"/>
  <c r="F94" i="26"/>
  <c r="E94" i="26"/>
  <c r="D94" i="26"/>
  <c r="C94" i="26"/>
  <c r="M94" i="25"/>
  <c r="L94" i="25"/>
  <c r="K94" i="25"/>
  <c r="J94" i="25"/>
  <c r="I94" i="25"/>
  <c r="H94" i="25"/>
  <c r="G94" i="25"/>
  <c r="F94" i="25"/>
  <c r="E94" i="25"/>
  <c r="D94" i="25"/>
  <c r="C94" i="25"/>
  <c r="Q93" i="27"/>
  <c r="M91" i="26"/>
  <c r="L91" i="26"/>
  <c r="K91" i="26"/>
  <c r="J91" i="26"/>
  <c r="I91" i="26"/>
  <c r="H91" i="26"/>
  <c r="G91" i="26"/>
  <c r="F91" i="26"/>
  <c r="E91" i="26"/>
  <c r="D91" i="26"/>
  <c r="C91" i="26"/>
  <c r="L91" i="27"/>
  <c r="K91" i="27"/>
  <c r="J91" i="27"/>
  <c r="H91" i="27"/>
  <c r="G91" i="27"/>
  <c r="F91" i="27"/>
  <c r="D91" i="27"/>
  <c r="I83" i="26"/>
  <c r="I83" i="24"/>
  <c r="Q103" i="31" l="1"/>
  <c r="Q103" i="30"/>
  <c r="Q102" i="28"/>
  <c r="Q92" i="31"/>
  <c r="Q92" i="30"/>
  <c r="Q91" i="28"/>
  <c r="Q95" i="31"/>
  <c r="Q95" i="30"/>
  <c r="Q94" i="28"/>
  <c r="F99" i="27"/>
  <c r="J99" i="27"/>
  <c r="Q100" i="27"/>
  <c r="C99" i="27"/>
  <c r="G99" i="27"/>
  <c r="K99" i="27"/>
  <c r="C102" i="27"/>
  <c r="Q102" i="27" s="1"/>
  <c r="D99" i="27"/>
  <c r="H99" i="27"/>
  <c r="L99" i="27"/>
  <c r="C91" i="27"/>
  <c r="Q92" i="27"/>
  <c r="E91" i="27"/>
  <c r="I91" i="27"/>
  <c r="M91" i="27"/>
  <c r="O104" i="27" l="1"/>
  <c r="N104" i="27"/>
  <c r="O101" i="27"/>
  <c r="N101" i="27"/>
  <c r="O100" i="27"/>
  <c r="N100" i="27"/>
  <c r="Q96" i="27"/>
  <c r="N97" i="27"/>
  <c r="Q98" i="27"/>
  <c r="O96" i="27"/>
  <c r="Q97" i="27"/>
  <c r="K94" i="27"/>
  <c r="G94" i="27"/>
  <c r="O93" i="27"/>
  <c r="N93" i="27"/>
  <c r="Q91" i="27"/>
  <c r="O92" i="27"/>
  <c r="O91" i="27"/>
  <c r="Q89" i="27"/>
  <c r="N88" i="27"/>
  <c r="M85" i="27"/>
  <c r="L85" i="27"/>
  <c r="K85" i="27"/>
  <c r="J85" i="27"/>
  <c r="I85" i="27"/>
  <c r="H85" i="27"/>
  <c r="G85" i="27"/>
  <c r="E85" i="27"/>
  <c r="D85" i="27"/>
  <c r="Q86" i="27"/>
  <c r="M80" i="27"/>
  <c r="M79" i="27" s="1"/>
  <c r="M78" i="27" s="1"/>
  <c r="O77" i="27"/>
  <c r="L73" i="27"/>
  <c r="H73" i="27"/>
  <c r="O75" i="27"/>
  <c r="D73" i="27"/>
  <c r="O74" i="27"/>
  <c r="N67" i="27"/>
  <c r="O65" i="27"/>
  <c r="O64" i="27"/>
  <c r="N63" i="27"/>
  <c r="O61" i="27"/>
  <c r="O60" i="27"/>
  <c r="N59" i="27"/>
  <c r="O57" i="27"/>
  <c r="O56" i="27"/>
  <c r="N55" i="27"/>
  <c r="O53" i="27"/>
  <c r="N51" i="27"/>
  <c r="N47" i="27"/>
  <c r="J40" i="27"/>
  <c r="J39" i="27" s="1"/>
  <c r="O42" i="27"/>
  <c r="O41" i="27"/>
  <c r="O37" i="27"/>
  <c r="N37" i="27"/>
  <c r="O33" i="27"/>
  <c r="N32" i="27"/>
  <c r="N29" i="27"/>
  <c r="O28" i="27"/>
  <c r="N26" i="27"/>
  <c r="N25" i="27"/>
  <c r="O24" i="27"/>
  <c r="N22" i="27"/>
  <c r="N21" i="27"/>
  <c r="N18" i="27"/>
  <c r="N17" i="27"/>
  <c r="O14" i="27"/>
  <c r="N14" i="27"/>
  <c r="O11" i="27"/>
  <c r="N11" i="27"/>
  <c r="O76" i="27" l="1"/>
  <c r="O81" i="27"/>
  <c r="M40" i="27"/>
  <c r="M39" i="27" s="1"/>
  <c r="G87" i="27"/>
  <c r="K87" i="27"/>
  <c r="M87" i="27"/>
  <c r="I87" i="27"/>
  <c r="M9" i="27"/>
  <c r="M8" i="27" s="1"/>
  <c r="M44" i="27"/>
  <c r="O46" i="27"/>
  <c r="O50" i="27"/>
  <c r="M94" i="27"/>
  <c r="O31" i="27"/>
  <c r="O35" i="27"/>
  <c r="H20" i="27"/>
  <c r="J20" i="27"/>
  <c r="L20" i="27"/>
  <c r="G40" i="27"/>
  <c r="G39" i="27" s="1"/>
  <c r="K40" i="27"/>
  <c r="K39" i="27" s="1"/>
  <c r="J52" i="27"/>
  <c r="C80" i="27"/>
  <c r="C79" i="27" s="1"/>
  <c r="C78" i="27" s="1"/>
  <c r="G80" i="27"/>
  <c r="G79" i="27" s="1"/>
  <c r="G78" i="27" s="1"/>
  <c r="K80" i="27"/>
  <c r="K79" i="27" s="1"/>
  <c r="K78" i="27" s="1"/>
  <c r="E87" i="27"/>
  <c r="E84" i="27" s="1"/>
  <c r="K30" i="27"/>
  <c r="J80" i="27"/>
  <c r="J79" i="27" s="1"/>
  <c r="J78" i="27" s="1"/>
  <c r="O10" i="27"/>
  <c r="O13" i="27"/>
  <c r="O16" i="27"/>
  <c r="O34" i="27"/>
  <c r="O45" i="27"/>
  <c r="O62" i="27"/>
  <c r="O66" i="27"/>
  <c r="O86" i="27"/>
  <c r="D20" i="27"/>
  <c r="J30" i="27"/>
  <c r="C30" i="27"/>
  <c r="E40" i="27"/>
  <c r="E39" i="27" s="1"/>
  <c r="O63" i="27"/>
  <c r="E80" i="27"/>
  <c r="E79" i="27" s="1"/>
  <c r="E78" i="27" s="1"/>
  <c r="D87" i="27"/>
  <c r="H87" i="27"/>
  <c r="L87" i="27"/>
  <c r="D94" i="27"/>
  <c r="H94" i="27"/>
  <c r="L94" i="27"/>
  <c r="D9" i="27"/>
  <c r="D8" i="27" s="1"/>
  <c r="H9" i="27"/>
  <c r="H8" i="27" s="1"/>
  <c r="H7" i="27" s="1"/>
  <c r="H6" i="27" s="1"/>
  <c r="L9" i="27"/>
  <c r="L8" i="27" s="1"/>
  <c r="E9" i="27"/>
  <c r="E8" i="27" s="1"/>
  <c r="J9" i="27"/>
  <c r="J8" i="27" s="1"/>
  <c r="G30" i="27"/>
  <c r="C40" i="27"/>
  <c r="C39" i="27" s="1"/>
  <c r="C85" i="27"/>
  <c r="E94" i="27"/>
  <c r="I94" i="27"/>
  <c r="I84" i="27" s="1"/>
  <c r="C87" i="27"/>
  <c r="Q88" i="27"/>
  <c r="Q95" i="27"/>
  <c r="C94" i="27"/>
  <c r="Q94" i="27" s="1"/>
  <c r="E44" i="27"/>
  <c r="C44" i="27"/>
  <c r="G44" i="27"/>
  <c r="K44" i="27"/>
  <c r="D80" i="27"/>
  <c r="D79" i="27" s="1"/>
  <c r="D78" i="27" s="1"/>
  <c r="H80" i="27"/>
  <c r="H79" i="27" s="1"/>
  <c r="H78" i="27" s="1"/>
  <c r="L80" i="27"/>
  <c r="L79" i="27" s="1"/>
  <c r="L78" i="27" s="1"/>
  <c r="F94" i="27"/>
  <c r="J94" i="27"/>
  <c r="D30" i="27"/>
  <c r="H30" i="27"/>
  <c r="L30" i="27"/>
  <c r="O51" i="27"/>
  <c r="J73" i="27"/>
  <c r="C9" i="27"/>
  <c r="C8" i="27" s="1"/>
  <c r="G9" i="27"/>
  <c r="G8" i="27" s="1"/>
  <c r="K9" i="27"/>
  <c r="K8" i="27" s="1"/>
  <c r="C20" i="27"/>
  <c r="G20" i="27"/>
  <c r="K20" i="27"/>
  <c r="E20" i="27"/>
  <c r="M20" i="27"/>
  <c r="O25" i="27"/>
  <c r="O29" i="27"/>
  <c r="D40" i="27"/>
  <c r="D39" i="27" s="1"/>
  <c r="H40" i="27"/>
  <c r="H39" i="27" s="1"/>
  <c r="L40" i="27"/>
  <c r="L39" i="27" s="1"/>
  <c r="D44" i="27"/>
  <c r="O49" i="27"/>
  <c r="O59" i="27"/>
  <c r="O69" i="27"/>
  <c r="C73" i="27"/>
  <c r="K73" i="27"/>
  <c r="N77" i="27"/>
  <c r="O88" i="27"/>
  <c r="J87" i="27"/>
  <c r="O95" i="27"/>
  <c r="O12" i="27"/>
  <c r="O15" i="27"/>
  <c r="O19" i="27"/>
  <c r="O23" i="27"/>
  <c r="O27" i="27"/>
  <c r="E30" i="27"/>
  <c r="M30" i="27"/>
  <c r="O47" i="27"/>
  <c r="O48" i="27"/>
  <c r="J44" i="27"/>
  <c r="E52" i="27"/>
  <c r="M52" i="27"/>
  <c r="O54" i="27"/>
  <c r="C52" i="27"/>
  <c r="G52" i="27"/>
  <c r="G43" i="27" s="1"/>
  <c r="K52" i="27"/>
  <c r="O58" i="27"/>
  <c r="O67" i="27"/>
  <c r="O68" i="27"/>
  <c r="E73" i="27"/>
  <c r="M73" i="27"/>
  <c r="O82" i="27"/>
  <c r="F85" i="27"/>
  <c r="N85" i="27" s="1"/>
  <c r="O98" i="27"/>
  <c r="N102" i="27"/>
  <c r="O103" i="27"/>
  <c r="N12" i="27"/>
  <c r="N15" i="27"/>
  <c r="O18" i="27"/>
  <c r="N19" i="27"/>
  <c r="O22" i="27"/>
  <c r="N23" i="27"/>
  <c r="O26" i="27"/>
  <c r="N27" i="27"/>
  <c r="N31" i="27"/>
  <c r="N36" i="27"/>
  <c r="N60" i="27"/>
  <c r="N68" i="27"/>
  <c r="N75" i="27"/>
  <c r="F87" i="27"/>
  <c r="O89" i="27"/>
  <c r="N89" i="27"/>
  <c r="O17" i="27"/>
  <c r="N10" i="27"/>
  <c r="N13" i="27"/>
  <c r="N16" i="27"/>
  <c r="N24" i="27"/>
  <c r="N28" i="27"/>
  <c r="O32" i="27"/>
  <c r="N33" i="27"/>
  <c r="O36" i="27"/>
  <c r="D52" i="27"/>
  <c r="H52" i="27"/>
  <c r="L52" i="27"/>
  <c r="O97" i="27"/>
  <c r="N98" i="27"/>
  <c r="O21" i="27"/>
  <c r="N48" i="27"/>
  <c r="N74" i="27"/>
  <c r="F73" i="27"/>
  <c r="G73" i="27"/>
  <c r="H44" i="27"/>
  <c r="L44" i="27"/>
  <c r="O55" i="27"/>
  <c r="N56" i="27"/>
  <c r="N64" i="27"/>
  <c r="O83" i="27"/>
  <c r="N83" i="27"/>
  <c r="N34" i="27"/>
  <c r="N41" i="27"/>
  <c r="N45" i="27"/>
  <c r="N49" i="27"/>
  <c r="N53" i="27"/>
  <c r="N57" i="27"/>
  <c r="N61" i="27"/>
  <c r="N65" i="27"/>
  <c r="N69" i="27"/>
  <c r="N76" i="27"/>
  <c r="N81" i="27"/>
  <c r="N86" i="27"/>
  <c r="N91" i="27"/>
  <c r="N95" i="27"/>
  <c r="N99" i="27"/>
  <c r="O102" i="27"/>
  <c r="N103" i="27"/>
  <c r="N35" i="27"/>
  <c r="N42" i="27"/>
  <c r="N46" i="27"/>
  <c r="N50" i="27"/>
  <c r="N54" i="27"/>
  <c r="N58" i="27"/>
  <c r="N62" i="27"/>
  <c r="N66" i="27"/>
  <c r="N82" i="27"/>
  <c r="N92" i="27"/>
  <c r="N96" i="27"/>
  <c r="N104" i="26"/>
  <c r="J99" i="26"/>
  <c r="F99" i="26"/>
  <c r="N100" i="26"/>
  <c r="N98" i="26"/>
  <c r="N96" i="26"/>
  <c r="N93" i="26"/>
  <c r="N89" i="26"/>
  <c r="K87" i="26"/>
  <c r="M85" i="26"/>
  <c r="L85" i="26"/>
  <c r="K85" i="26"/>
  <c r="J85" i="26"/>
  <c r="I85" i="26"/>
  <c r="H85" i="26"/>
  <c r="G85" i="26"/>
  <c r="F85" i="26"/>
  <c r="E85" i="26"/>
  <c r="D85" i="26"/>
  <c r="C85" i="26"/>
  <c r="O83" i="26"/>
  <c r="N83" i="26"/>
  <c r="N82" i="26"/>
  <c r="N75" i="26"/>
  <c r="N74" i="26"/>
  <c r="O74" i="26"/>
  <c r="N68" i="26"/>
  <c r="N66" i="26"/>
  <c r="N64" i="26"/>
  <c r="N62" i="26"/>
  <c r="N60" i="26"/>
  <c r="N58" i="26"/>
  <c r="N56" i="26"/>
  <c r="N54" i="26"/>
  <c r="N50" i="26"/>
  <c r="N48" i="26"/>
  <c r="N46" i="26"/>
  <c r="M40" i="26"/>
  <c r="M39" i="26" s="1"/>
  <c r="N42" i="26"/>
  <c r="E40" i="26"/>
  <c r="E39" i="26" s="1"/>
  <c r="J40" i="26"/>
  <c r="J39" i="26" s="1"/>
  <c r="O37" i="26"/>
  <c r="N37" i="26"/>
  <c r="N36" i="26"/>
  <c r="O36" i="26"/>
  <c r="N35" i="26"/>
  <c r="N33" i="26"/>
  <c r="N32" i="26"/>
  <c r="N31" i="26"/>
  <c r="N28" i="26"/>
  <c r="N27" i="26"/>
  <c r="N26" i="26"/>
  <c r="N24" i="26"/>
  <c r="N23" i="26"/>
  <c r="N22" i="26"/>
  <c r="N19" i="26"/>
  <c r="N16" i="26"/>
  <c r="N15" i="26"/>
  <c r="O14" i="26"/>
  <c r="N14" i="26"/>
  <c r="N13" i="26"/>
  <c r="N12" i="26"/>
  <c r="O11" i="26"/>
  <c r="N11" i="26"/>
  <c r="N10" i="26"/>
  <c r="O104" i="25"/>
  <c r="N101" i="25"/>
  <c r="N97" i="25"/>
  <c r="N93" i="25"/>
  <c r="N88" i="25"/>
  <c r="M85" i="25"/>
  <c r="L85" i="25"/>
  <c r="K85" i="25"/>
  <c r="I85" i="25"/>
  <c r="H85" i="25"/>
  <c r="G85" i="25"/>
  <c r="F85" i="25"/>
  <c r="E85" i="25"/>
  <c r="D85" i="25"/>
  <c r="C85" i="25"/>
  <c r="J85" i="25"/>
  <c r="F83" i="25"/>
  <c r="I83" i="25" s="1"/>
  <c r="N77" i="25"/>
  <c r="O77" i="25"/>
  <c r="O74" i="25"/>
  <c r="N67" i="25"/>
  <c r="N63" i="25"/>
  <c r="N59" i="25"/>
  <c r="N55" i="25"/>
  <c r="N51" i="25"/>
  <c r="N47" i="25"/>
  <c r="J40" i="25"/>
  <c r="J39" i="25" s="1"/>
  <c r="O42" i="25"/>
  <c r="O37" i="25"/>
  <c r="N37" i="25"/>
  <c r="N33" i="25"/>
  <c r="L30" i="25"/>
  <c r="N32" i="25"/>
  <c r="N31" i="25"/>
  <c r="N28" i="25"/>
  <c r="N27" i="25"/>
  <c r="N24" i="25"/>
  <c r="N23" i="25"/>
  <c r="N19" i="25"/>
  <c r="N16" i="25"/>
  <c r="N15" i="25"/>
  <c r="O14" i="25"/>
  <c r="N14" i="25"/>
  <c r="N13" i="25"/>
  <c r="N12" i="25"/>
  <c r="O11" i="25"/>
  <c r="N11" i="25"/>
  <c r="N10" i="25"/>
  <c r="C9" i="25"/>
  <c r="Q86" i="31" l="1"/>
  <c r="Q86" i="30"/>
  <c r="Q85" i="28"/>
  <c r="Q85" i="27"/>
  <c r="D7" i="27"/>
  <c r="D6" i="27" s="1"/>
  <c r="G84" i="27"/>
  <c r="L43" i="27"/>
  <c r="L38" i="27" s="1"/>
  <c r="J43" i="27"/>
  <c r="J38" i="27" s="1"/>
  <c r="M43" i="27"/>
  <c r="M38" i="27" s="1"/>
  <c r="M84" i="27"/>
  <c r="N94" i="27"/>
  <c r="O94" i="27"/>
  <c r="K43" i="27"/>
  <c r="K38" i="27" s="1"/>
  <c r="J7" i="27"/>
  <c r="J6" i="27" s="1"/>
  <c r="G7" i="27"/>
  <c r="G6" i="27" s="1"/>
  <c r="G38" i="27"/>
  <c r="F9" i="27"/>
  <c r="N9" i="27" s="1"/>
  <c r="C43" i="27"/>
  <c r="C38" i="27" s="1"/>
  <c r="E43" i="27"/>
  <c r="E38" i="27" s="1"/>
  <c r="M7" i="27"/>
  <c r="M6" i="27" s="1"/>
  <c r="M5" i="27" s="1"/>
  <c r="J84" i="27"/>
  <c r="F52" i="27"/>
  <c r="I52" i="27" s="1"/>
  <c r="F39" i="27"/>
  <c r="N39" i="27" s="1"/>
  <c r="E7" i="27"/>
  <c r="E6" i="27" s="1"/>
  <c r="K7" i="27"/>
  <c r="K6" i="27" s="1"/>
  <c r="K5" i="27" s="1"/>
  <c r="L84" i="27"/>
  <c r="O85" i="27"/>
  <c r="F84" i="27"/>
  <c r="F44" i="27"/>
  <c r="O44" i="27" s="1"/>
  <c r="D84" i="27"/>
  <c r="F79" i="27"/>
  <c r="O79" i="27" s="1"/>
  <c r="L7" i="27"/>
  <c r="L6" i="27" s="1"/>
  <c r="F80" i="27"/>
  <c r="K84" i="27"/>
  <c r="H84" i="27"/>
  <c r="C99" i="26"/>
  <c r="G99" i="26"/>
  <c r="K99" i="26"/>
  <c r="D99" i="26"/>
  <c r="H99" i="26"/>
  <c r="L99" i="26"/>
  <c r="E99" i="26"/>
  <c r="I99" i="26"/>
  <c r="M99" i="26"/>
  <c r="C84" i="27"/>
  <c r="H43" i="27"/>
  <c r="H38" i="27" s="1"/>
  <c r="H5" i="27" s="1"/>
  <c r="I73" i="27"/>
  <c r="F30" i="27"/>
  <c r="D43" i="27"/>
  <c r="D38" i="27" s="1"/>
  <c r="D5" i="27" s="1"/>
  <c r="F40" i="27"/>
  <c r="N40" i="27" s="1"/>
  <c r="F20" i="27"/>
  <c r="O99" i="27"/>
  <c r="O9" i="27"/>
  <c r="F8" i="27"/>
  <c r="C7" i="27"/>
  <c r="C6" i="27" s="1"/>
  <c r="O87" i="27"/>
  <c r="N87" i="27"/>
  <c r="O73" i="27"/>
  <c r="N73" i="27"/>
  <c r="O17" i="26"/>
  <c r="O41" i="26"/>
  <c r="O47" i="26"/>
  <c r="O21" i="25"/>
  <c r="O25" i="25"/>
  <c r="O29" i="25"/>
  <c r="M30" i="25"/>
  <c r="O35" i="25"/>
  <c r="M73" i="25"/>
  <c r="I87" i="25"/>
  <c r="O92" i="25"/>
  <c r="E99" i="25"/>
  <c r="I99" i="25"/>
  <c r="C73" i="26"/>
  <c r="J80" i="25"/>
  <c r="J79" i="25" s="1"/>
  <c r="J78" i="25" s="1"/>
  <c r="E80" i="26"/>
  <c r="E79" i="26" s="1"/>
  <c r="E78" i="26" s="1"/>
  <c r="H30" i="26"/>
  <c r="L30" i="26"/>
  <c r="J73" i="25"/>
  <c r="C40" i="25"/>
  <c r="G40" i="25"/>
  <c r="G39" i="25" s="1"/>
  <c r="K40" i="25"/>
  <c r="K39" i="25" s="1"/>
  <c r="H73" i="25"/>
  <c r="O81" i="25"/>
  <c r="C87" i="26"/>
  <c r="Q87" i="27" s="1"/>
  <c r="M40" i="25"/>
  <c r="M39" i="25" s="1"/>
  <c r="D73" i="25"/>
  <c r="J91" i="25"/>
  <c r="D99" i="25"/>
  <c r="H99" i="25"/>
  <c r="L99" i="25"/>
  <c r="M99" i="25"/>
  <c r="M80" i="26"/>
  <c r="M79" i="26" s="1"/>
  <c r="M78" i="26" s="1"/>
  <c r="M87" i="25"/>
  <c r="K73" i="26"/>
  <c r="D87" i="26"/>
  <c r="H87" i="26"/>
  <c r="L87" i="26"/>
  <c r="M87" i="26"/>
  <c r="D40" i="25"/>
  <c r="D39" i="25" s="1"/>
  <c r="H40" i="25"/>
  <c r="H39" i="25" s="1"/>
  <c r="L40" i="25"/>
  <c r="L39" i="25" s="1"/>
  <c r="O46" i="25"/>
  <c r="J44" i="25"/>
  <c r="O50" i="25"/>
  <c r="M91" i="25"/>
  <c r="O100" i="25"/>
  <c r="G44" i="26"/>
  <c r="M44" i="26"/>
  <c r="O53" i="26"/>
  <c r="M52" i="26"/>
  <c r="O57" i="26"/>
  <c r="O61" i="26"/>
  <c r="O65" i="26"/>
  <c r="O69" i="26"/>
  <c r="O97" i="26"/>
  <c r="D30" i="25"/>
  <c r="H30" i="25"/>
  <c r="O34" i="25"/>
  <c r="O45" i="25"/>
  <c r="O49" i="25"/>
  <c r="M52" i="25"/>
  <c r="L73" i="25"/>
  <c r="M80" i="25"/>
  <c r="M79" i="25" s="1"/>
  <c r="M78" i="25" s="1"/>
  <c r="E91" i="25"/>
  <c r="O98" i="25"/>
  <c r="O102" i="25"/>
  <c r="M9" i="26"/>
  <c r="M8" i="26" s="1"/>
  <c r="G73" i="26"/>
  <c r="O81" i="26"/>
  <c r="C80" i="26"/>
  <c r="G80" i="26"/>
  <c r="G79" i="26" s="1"/>
  <c r="G78" i="26" s="1"/>
  <c r="K80" i="26"/>
  <c r="K79" i="26" s="1"/>
  <c r="K78" i="26" s="1"/>
  <c r="C9" i="26"/>
  <c r="C8" i="26" s="1"/>
  <c r="E20" i="26"/>
  <c r="M20" i="26"/>
  <c r="J20" i="26"/>
  <c r="C20" i="26"/>
  <c r="O98" i="26"/>
  <c r="M9" i="25"/>
  <c r="M8" i="25" s="1"/>
  <c r="O17" i="25"/>
  <c r="K9" i="25"/>
  <c r="K8" i="25" s="1"/>
  <c r="M20" i="25"/>
  <c r="O22" i="25"/>
  <c r="J20" i="25"/>
  <c r="O26" i="25"/>
  <c r="O56" i="25"/>
  <c r="O60" i="25"/>
  <c r="O64" i="25"/>
  <c r="O68" i="25"/>
  <c r="O76" i="25"/>
  <c r="C80" i="25"/>
  <c r="C79" i="25" s="1"/>
  <c r="C78" i="25" s="1"/>
  <c r="G80" i="25"/>
  <c r="G79" i="25" s="1"/>
  <c r="G78" i="25" s="1"/>
  <c r="O96" i="25"/>
  <c r="O21" i="26"/>
  <c r="O25" i="26"/>
  <c r="O29" i="26"/>
  <c r="M30" i="26"/>
  <c r="O45" i="26"/>
  <c r="O49" i="26"/>
  <c r="M73" i="26"/>
  <c r="O76" i="26"/>
  <c r="D80" i="26"/>
  <c r="D79" i="26" s="1"/>
  <c r="D78" i="26" s="1"/>
  <c r="H80" i="26"/>
  <c r="H79" i="26" s="1"/>
  <c r="H78" i="26" s="1"/>
  <c r="L80" i="26"/>
  <c r="L79" i="26" s="1"/>
  <c r="L78" i="26" s="1"/>
  <c r="J9" i="25"/>
  <c r="J8" i="25" s="1"/>
  <c r="C87" i="25"/>
  <c r="G40" i="26"/>
  <c r="G39" i="26" s="1"/>
  <c r="C44" i="26"/>
  <c r="J87" i="26"/>
  <c r="G9" i="25"/>
  <c r="G8" i="25" s="1"/>
  <c r="E40" i="25"/>
  <c r="E39" i="25" s="1"/>
  <c r="E52" i="25"/>
  <c r="O54" i="25"/>
  <c r="O58" i="25"/>
  <c r="O62" i="25"/>
  <c r="O66" i="25"/>
  <c r="N85" i="25"/>
  <c r="D87" i="25"/>
  <c r="H87" i="25"/>
  <c r="L87" i="25"/>
  <c r="E87" i="25"/>
  <c r="J99" i="25"/>
  <c r="C99" i="25"/>
  <c r="G99" i="25"/>
  <c r="K99" i="25"/>
  <c r="O103" i="25"/>
  <c r="J30" i="26"/>
  <c r="D30" i="26"/>
  <c r="D44" i="26"/>
  <c r="H44" i="26"/>
  <c r="L44" i="26"/>
  <c r="E44" i="26"/>
  <c r="O51" i="26"/>
  <c r="G52" i="26"/>
  <c r="G87" i="26"/>
  <c r="E20" i="25"/>
  <c r="K80" i="25"/>
  <c r="K79" i="25" s="1"/>
  <c r="K78" i="25" s="1"/>
  <c r="K44" i="26"/>
  <c r="E52" i="26"/>
  <c r="E73" i="26"/>
  <c r="J80" i="26"/>
  <c r="J79" i="26" s="1"/>
  <c r="J78" i="26" s="1"/>
  <c r="O89" i="26"/>
  <c r="O12" i="25"/>
  <c r="O15" i="25"/>
  <c r="O18" i="25"/>
  <c r="O41" i="25"/>
  <c r="O48" i="25"/>
  <c r="O53" i="25"/>
  <c r="O57" i="25"/>
  <c r="O61" i="25"/>
  <c r="O65" i="25"/>
  <c r="O69" i="25"/>
  <c r="O75" i="25"/>
  <c r="O82" i="25"/>
  <c r="O86" i="25"/>
  <c r="I91" i="25"/>
  <c r="O95" i="25"/>
  <c r="G9" i="26"/>
  <c r="G8" i="26" s="1"/>
  <c r="K9" i="26"/>
  <c r="K8" i="26" s="1"/>
  <c r="O18" i="26"/>
  <c r="C30" i="26"/>
  <c r="O34" i="26"/>
  <c r="O55" i="26"/>
  <c r="O59" i="26"/>
  <c r="O63" i="26"/>
  <c r="O67" i="26"/>
  <c r="E87" i="26"/>
  <c r="I87" i="26"/>
  <c r="C39" i="25"/>
  <c r="O23" i="25"/>
  <c r="O51" i="25"/>
  <c r="D52" i="25"/>
  <c r="H52" i="25"/>
  <c r="L52" i="25"/>
  <c r="O67" i="25"/>
  <c r="C73" i="25"/>
  <c r="K73" i="25"/>
  <c r="E80" i="25"/>
  <c r="E79" i="25" s="1"/>
  <c r="E78" i="25" s="1"/>
  <c r="J87" i="25"/>
  <c r="C91" i="25"/>
  <c r="G91" i="25"/>
  <c r="K91" i="25"/>
  <c r="O22" i="26"/>
  <c r="O26" i="26"/>
  <c r="G30" i="26"/>
  <c r="K30" i="26"/>
  <c r="E30" i="26"/>
  <c r="D40" i="26"/>
  <c r="D39" i="26" s="1"/>
  <c r="H40" i="26"/>
  <c r="H39" i="26" s="1"/>
  <c r="L40" i="26"/>
  <c r="L39" i="26" s="1"/>
  <c r="O46" i="26"/>
  <c r="D52" i="26"/>
  <c r="H52" i="26"/>
  <c r="L52" i="26"/>
  <c r="O66" i="26"/>
  <c r="O68" i="26"/>
  <c r="O75" i="26"/>
  <c r="D73" i="26"/>
  <c r="H73" i="26"/>
  <c r="L73" i="26"/>
  <c r="D9" i="25"/>
  <c r="D8" i="25" s="1"/>
  <c r="H9" i="25"/>
  <c r="H8" i="25" s="1"/>
  <c r="L9" i="25"/>
  <c r="L8" i="25" s="1"/>
  <c r="C20" i="25"/>
  <c r="G20" i="25"/>
  <c r="K20" i="25"/>
  <c r="O27" i="25"/>
  <c r="J30" i="25"/>
  <c r="D44" i="25"/>
  <c r="H44" i="25"/>
  <c r="L44" i="25"/>
  <c r="O55" i="25"/>
  <c r="J52" i="25"/>
  <c r="J43" i="25" s="1"/>
  <c r="J38" i="25" s="1"/>
  <c r="E73" i="25"/>
  <c r="F91" i="25"/>
  <c r="N91" i="25" s="1"/>
  <c r="J9" i="26"/>
  <c r="J8" i="26" s="1"/>
  <c r="E9" i="26"/>
  <c r="E8" i="26" s="1"/>
  <c r="O19" i="26"/>
  <c r="D20" i="26"/>
  <c r="H20" i="26"/>
  <c r="L20" i="26"/>
  <c r="O33" i="26"/>
  <c r="O35" i="26"/>
  <c r="O42" i="26"/>
  <c r="J44" i="26"/>
  <c r="O54" i="26"/>
  <c r="O56" i="26"/>
  <c r="E30" i="25"/>
  <c r="O47" i="25"/>
  <c r="C52" i="25"/>
  <c r="G52" i="25"/>
  <c r="K52" i="25"/>
  <c r="O59" i="25"/>
  <c r="D80" i="25"/>
  <c r="D79" i="25" s="1"/>
  <c r="D78" i="25" s="1"/>
  <c r="H80" i="25"/>
  <c r="H79" i="25" s="1"/>
  <c r="H78" i="25" s="1"/>
  <c r="L80" i="25"/>
  <c r="L79" i="25" s="1"/>
  <c r="L78" i="25" s="1"/>
  <c r="G87" i="25"/>
  <c r="K87" i="25"/>
  <c r="D91" i="25"/>
  <c r="H91" i="25"/>
  <c r="L91" i="25"/>
  <c r="F99" i="25"/>
  <c r="O12" i="26"/>
  <c r="O27" i="26"/>
  <c r="C40" i="26"/>
  <c r="C39" i="26" s="1"/>
  <c r="K40" i="26"/>
  <c r="K39" i="26" s="1"/>
  <c r="O50" i="26"/>
  <c r="O58" i="26"/>
  <c r="O60" i="26"/>
  <c r="J73" i="26"/>
  <c r="O82" i="26"/>
  <c r="O96" i="26"/>
  <c r="E9" i="25"/>
  <c r="E8" i="25" s="1"/>
  <c r="O19" i="25"/>
  <c r="D20" i="25"/>
  <c r="H20" i="25"/>
  <c r="L20" i="25"/>
  <c r="C30" i="25"/>
  <c r="G30" i="25"/>
  <c r="K30" i="25"/>
  <c r="O63" i="25"/>
  <c r="O15" i="26"/>
  <c r="D9" i="26"/>
  <c r="D8" i="26" s="1"/>
  <c r="H9" i="26"/>
  <c r="H8" i="26" s="1"/>
  <c r="L9" i="26"/>
  <c r="L8" i="26" s="1"/>
  <c r="G20" i="26"/>
  <c r="O23" i="26"/>
  <c r="O48" i="26"/>
  <c r="C52" i="26"/>
  <c r="K52" i="26"/>
  <c r="O62" i="26"/>
  <c r="O64" i="26"/>
  <c r="O104" i="26"/>
  <c r="O13" i="26"/>
  <c r="O16" i="26"/>
  <c r="N17" i="26"/>
  <c r="K20" i="26"/>
  <c r="N21" i="26"/>
  <c r="O24" i="26"/>
  <c r="N25" i="26"/>
  <c r="O28" i="26"/>
  <c r="N29" i="26"/>
  <c r="O32" i="26"/>
  <c r="N34" i="26"/>
  <c r="N45" i="26"/>
  <c r="N47" i="26"/>
  <c r="N49" i="26"/>
  <c r="N51" i="26"/>
  <c r="N85" i="26"/>
  <c r="O85" i="26"/>
  <c r="O31" i="26"/>
  <c r="N41" i="26"/>
  <c r="N67" i="26"/>
  <c r="O10" i="26"/>
  <c r="N18" i="26"/>
  <c r="N55" i="26"/>
  <c r="N63" i="26"/>
  <c r="O93" i="26"/>
  <c r="O92" i="26"/>
  <c r="N92" i="26"/>
  <c r="O100" i="26"/>
  <c r="O101" i="26"/>
  <c r="N101" i="26"/>
  <c r="N59" i="26"/>
  <c r="O77" i="26"/>
  <c r="N77" i="26"/>
  <c r="O88" i="26"/>
  <c r="F87" i="26"/>
  <c r="N88" i="26"/>
  <c r="N97" i="26"/>
  <c r="J52" i="26"/>
  <c r="N53" i="26"/>
  <c r="N57" i="26"/>
  <c r="N61" i="26"/>
  <c r="N65" i="26"/>
  <c r="N69" i="26"/>
  <c r="N76" i="26"/>
  <c r="N81" i="26"/>
  <c r="N86" i="26"/>
  <c r="N95" i="26"/>
  <c r="N103" i="26"/>
  <c r="F73" i="26"/>
  <c r="I73" i="26"/>
  <c r="O86" i="26"/>
  <c r="O95" i="26"/>
  <c r="O103" i="26"/>
  <c r="O10" i="25"/>
  <c r="O13" i="25"/>
  <c r="O16" i="25"/>
  <c r="N17" i="25"/>
  <c r="N21" i="25"/>
  <c r="O24" i="25"/>
  <c r="N25" i="25"/>
  <c r="O28" i="25"/>
  <c r="N29" i="25"/>
  <c r="O33" i="25"/>
  <c r="N34" i="25"/>
  <c r="N36" i="25"/>
  <c r="N48" i="25"/>
  <c r="N74" i="25"/>
  <c r="I73" i="25"/>
  <c r="F73" i="25"/>
  <c r="G73" i="25"/>
  <c r="O31" i="25"/>
  <c r="O32" i="25"/>
  <c r="O83" i="25"/>
  <c r="N83" i="25"/>
  <c r="N18" i="25"/>
  <c r="N22" i="25"/>
  <c r="N26" i="25"/>
  <c r="E44" i="25"/>
  <c r="M44" i="25"/>
  <c r="C44" i="25"/>
  <c r="G44" i="25"/>
  <c r="K44" i="25"/>
  <c r="N60" i="25"/>
  <c r="N68" i="25"/>
  <c r="N75" i="25"/>
  <c r="O88" i="25"/>
  <c r="F87" i="25"/>
  <c r="O89" i="25"/>
  <c r="N89" i="25"/>
  <c r="O93" i="25"/>
  <c r="N56" i="25"/>
  <c r="N64" i="25"/>
  <c r="C8" i="25"/>
  <c r="O36" i="25"/>
  <c r="O85" i="25"/>
  <c r="O97" i="25"/>
  <c r="N98" i="25"/>
  <c r="O101" i="25"/>
  <c r="N41" i="25"/>
  <c r="N45" i="25"/>
  <c r="N49" i="25"/>
  <c r="N53" i="25"/>
  <c r="N57" i="25"/>
  <c r="N61" i="25"/>
  <c r="N65" i="25"/>
  <c r="N69" i="25"/>
  <c r="N76" i="25"/>
  <c r="N81" i="25"/>
  <c r="N86" i="25"/>
  <c r="N95" i="25"/>
  <c r="N103" i="25"/>
  <c r="N35" i="25"/>
  <c r="N42" i="25"/>
  <c r="N46" i="25"/>
  <c r="N50" i="25"/>
  <c r="N54" i="25"/>
  <c r="N58" i="25"/>
  <c r="N62" i="25"/>
  <c r="N66" i="25"/>
  <c r="N82" i="25"/>
  <c r="N92" i="25"/>
  <c r="N96" i="25"/>
  <c r="N100" i="25"/>
  <c r="N104" i="25"/>
  <c r="C44" i="24"/>
  <c r="C52" i="24"/>
  <c r="N54" i="24"/>
  <c r="O54" i="24"/>
  <c r="N55" i="24"/>
  <c r="O55" i="24"/>
  <c r="O56" i="24"/>
  <c r="N56" i="24"/>
  <c r="N58" i="24"/>
  <c r="N60" i="24"/>
  <c r="N61" i="24"/>
  <c r="N62" i="24"/>
  <c r="N63" i="24"/>
  <c r="O64" i="24"/>
  <c r="N48" i="24"/>
  <c r="Q88" i="31" l="1"/>
  <c r="Q88" i="30"/>
  <c r="Q87" i="28"/>
  <c r="Q100" i="31"/>
  <c r="Q100" i="30"/>
  <c r="Q99" i="28"/>
  <c r="Q99" i="27"/>
  <c r="D105" i="27"/>
  <c r="M105" i="27"/>
  <c r="H105" i="27"/>
  <c r="O84" i="27"/>
  <c r="G5" i="27"/>
  <c r="G105" i="27" s="1"/>
  <c r="F78" i="27"/>
  <c r="O78" i="27" s="1"/>
  <c r="J5" i="27"/>
  <c r="J105" i="27" s="1"/>
  <c r="O40" i="27"/>
  <c r="I79" i="27"/>
  <c r="I78" i="27" s="1"/>
  <c r="L5" i="27"/>
  <c r="L105" i="27" s="1"/>
  <c r="K105" i="27"/>
  <c r="N84" i="27"/>
  <c r="N79" i="27"/>
  <c r="I9" i="27"/>
  <c r="E5" i="27"/>
  <c r="E105" i="27" s="1"/>
  <c r="N52" i="27"/>
  <c r="O52" i="27"/>
  <c r="O39" i="27"/>
  <c r="I39" i="27"/>
  <c r="N44" i="27"/>
  <c r="I44" i="27"/>
  <c r="C5" i="27"/>
  <c r="C105" i="27" s="1"/>
  <c r="F43" i="27"/>
  <c r="F38" i="27" s="1"/>
  <c r="O38" i="27" s="1"/>
  <c r="O80" i="27"/>
  <c r="N80" i="27"/>
  <c r="I80" i="27"/>
  <c r="G43" i="26"/>
  <c r="G38" i="26" s="1"/>
  <c r="J43" i="26"/>
  <c r="J38" i="26" s="1"/>
  <c r="O102" i="26"/>
  <c r="J7" i="26"/>
  <c r="J6" i="26" s="1"/>
  <c r="I40" i="27"/>
  <c r="I30" i="27"/>
  <c r="N30" i="27"/>
  <c r="O30" i="27"/>
  <c r="I20" i="27"/>
  <c r="O20" i="27"/>
  <c r="N20" i="27"/>
  <c r="F39" i="25"/>
  <c r="I39" i="25" s="1"/>
  <c r="K43" i="25"/>
  <c r="K38" i="25" s="1"/>
  <c r="I8" i="27"/>
  <c r="F7" i="27"/>
  <c r="O8" i="27"/>
  <c r="N8" i="27"/>
  <c r="N102" i="26"/>
  <c r="G43" i="25"/>
  <c r="G38" i="25" s="1"/>
  <c r="L7" i="25"/>
  <c r="L6" i="25" s="1"/>
  <c r="E7" i="26"/>
  <c r="E6" i="26" s="1"/>
  <c r="E43" i="26"/>
  <c r="E38" i="26" s="1"/>
  <c r="I84" i="25"/>
  <c r="M43" i="25"/>
  <c r="M38" i="25" s="1"/>
  <c r="H7" i="26"/>
  <c r="H6" i="26" s="1"/>
  <c r="D7" i="25"/>
  <c r="D6" i="25" s="1"/>
  <c r="N94" i="25"/>
  <c r="M43" i="26"/>
  <c r="M38" i="26" s="1"/>
  <c r="D43" i="26"/>
  <c r="D38" i="26" s="1"/>
  <c r="H84" i="26"/>
  <c r="M84" i="26"/>
  <c r="F80" i="25"/>
  <c r="N80" i="25" s="1"/>
  <c r="C84" i="26"/>
  <c r="F30" i="26"/>
  <c r="I30" i="26" s="1"/>
  <c r="E84" i="25"/>
  <c r="D84" i="26"/>
  <c r="M7" i="26"/>
  <c r="M6" i="26" s="1"/>
  <c r="G7" i="25"/>
  <c r="G6" i="25" s="1"/>
  <c r="F40" i="25"/>
  <c r="O40" i="25" s="1"/>
  <c r="M84" i="25"/>
  <c r="G84" i="25"/>
  <c r="H84" i="25"/>
  <c r="K7" i="25"/>
  <c r="K6" i="25" s="1"/>
  <c r="H7" i="25"/>
  <c r="H6" i="25" s="1"/>
  <c r="L43" i="26"/>
  <c r="L38" i="26" s="1"/>
  <c r="I84" i="26"/>
  <c r="E84" i="26"/>
  <c r="L84" i="26"/>
  <c r="F79" i="25"/>
  <c r="N79" i="25" s="1"/>
  <c r="J84" i="26"/>
  <c r="K7" i="26"/>
  <c r="K6" i="26" s="1"/>
  <c r="H43" i="26"/>
  <c r="H38" i="26" s="1"/>
  <c r="F44" i="26"/>
  <c r="I44" i="26" s="1"/>
  <c r="J84" i="25"/>
  <c r="M7" i="25"/>
  <c r="M6" i="25" s="1"/>
  <c r="F80" i="26"/>
  <c r="O80" i="26" s="1"/>
  <c r="F9" i="26"/>
  <c r="N9" i="26" s="1"/>
  <c r="C43" i="26"/>
  <c r="C38" i="26" s="1"/>
  <c r="L7" i="26"/>
  <c r="L6" i="26" s="1"/>
  <c r="N99" i="25"/>
  <c r="F20" i="26"/>
  <c r="N20" i="26" s="1"/>
  <c r="J7" i="25"/>
  <c r="J6" i="25" s="1"/>
  <c r="J5" i="25" s="1"/>
  <c r="F20" i="25"/>
  <c r="N20" i="25" s="1"/>
  <c r="K43" i="26"/>
  <c r="K38" i="26" s="1"/>
  <c r="E7" i="25"/>
  <c r="E6" i="25" s="1"/>
  <c r="O91" i="25"/>
  <c r="L43" i="25"/>
  <c r="L38" i="25" s="1"/>
  <c r="L5" i="25" s="1"/>
  <c r="O99" i="25"/>
  <c r="E43" i="25"/>
  <c r="E38" i="25" s="1"/>
  <c r="K84" i="26"/>
  <c r="F40" i="26"/>
  <c r="I40" i="26" s="1"/>
  <c r="L84" i="25"/>
  <c r="C79" i="26"/>
  <c r="F79" i="26" s="1"/>
  <c r="H43" i="25"/>
  <c r="H38" i="25" s="1"/>
  <c r="N102" i="25"/>
  <c r="D84" i="25"/>
  <c r="F52" i="26"/>
  <c r="N52" i="26" s="1"/>
  <c r="D7" i="26"/>
  <c r="D6" i="26" s="1"/>
  <c r="G84" i="26"/>
  <c r="C84" i="25"/>
  <c r="O94" i="25"/>
  <c r="F84" i="25"/>
  <c r="G7" i="26"/>
  <c r="G6" i="26" s="1"/>
  <c r="K84" i="25"/>
  <c r="F30" i="25"/>
  <c r="F52" i="25"/>
  <c r="D43" i="25"/>
  <c r="D38" i="25" s="1"/>
  <c r="F9" i="25"/>
  <c r="F39" i="26"/>
  <c r="F8" i="26"/>
  <c r="C7" i="26"/>
  <c r="C6" i="26" s="1"/>
  <c r="N73" i="26"/>
  <c r="O73" i="26"/>
  <c r="N87" i="26"/>
  <c r="O87" i="26"/>
  <c r="F84" i="26"/>
  <c r="O99" i="26"/>
  <c r="N99" i="26"/>
  <c r="O91" i="26"/>
  <c r="N91" i="26"/>
  <c r="N94" i="26"/>
  <c r="O94" i="26"/>
  <c r="F44" i="25"/>
  <c r="C43" i="25"/>
  <c r="O80" i="25"/>
  <c r="F8" i="25"/>
  <c r="C7" i="25"/>
  <c r="C6" i="25" s="1"/>
  <c r="O87" i="25"/>
  <c r="N87" i="25"/>
  <c r="O79" i="25"/>
  <c r="O73" i="25"/>
  <c r="N73" i="25"/>
  <c r="O20" i="25"/>
  <c r="N66" i="24"/>
  <c r="N67" i="24"/>
  <c r="N68" i="24"/>
  <c r="N69" i="24"/>
  <c r="O60" i="24"/>
  <c r="N65" i="24"/>
  <c r="O67" i="24"/>
  <c r="O66" i="24"/>
  <c r="O65" i="24"/>
  <c r="O69" i="24"/>
  <c r="O68" i="24"/>
  <c r="N57" i="24"/>
  <c r="O58" i="24"/>
  <c r="N59" i="24"/>
  <c r="N64" i="24"/>
  <c r="O63" i="24"/>
  <c r="O62" i="24"/>
  <c r="O61" i="24"/>
  <c r="O59" i="24"/>
  <c r="O57" i="24"/>
  <c r="N47" i="24"/>
  <c r="N49" i="24"/>
  <c r="O48" i="24"/>
  <c r="O46" i="24"/>
  <c r="N50" i="24"/>
  <c r="N46" i="24"/>
  <c r="O47" i="24"/>
  <c r="O50" i="24"/>
  <c r="O49" i="24"/>
  <c r="N39" i="25" l="1"/>
  <c r="J105" i="25"/>
  <c r="O39" i="25"/>
  <c r="G5" i="25"/>
  <c r="G105" i="25" s="1"/>
  <c r="N40" i="25"/>
  <c r="N78" i="27"/>
  <c r="I43" i="27"/>
  <c r="I38" i="27" s="1"/>
  <c r="N43" i="27"/>
  <c r="N38" i="27"/>
  <c r="O43" i="27"/>
  <c r="N44" i="26"/>
  <c r="J5" i="26"/>
  <c r="J105" i="26" s="1"/>
  <c r="N30" i="26"/>
  <c r="O9" i="26"/>
  <c r="I20" i="26"/>
  <c r="H5" i="25"/>
  <c r="H105" i="25" s="1"/>
  <c r="D5" i="25"/>
  <c r="O40" i="26"/>
  <c r="N80" i="26"/>
  <c r="I9" i="26"/>
  <c r="O30" i="26"/>
  <c r="O44" i="26"/>
  <c r="O20" i="26"/>
  <c r="E5" i="26"/>
  <c r="E105" i="26" s="1"/>
  <c r="F78" i="25"/>
  <c r="E5" i="25"/>
  <c r="E105" i="25" s="1"/>
  <c r="I79" i="25"/>
  <c r="I78" i="25" s="1"/>
  <c r="N40" i="26"/>
  <c r="I52" i="26"/>
  <c r="N7" i="27"/>
  <c r="I7" i="27"/>
  <c r="I6" i="27" s="1"/>
  <c r="F6" i="27"/>
  <c r="O7" i="27"/>
  <c r="M5" i="26"/>
  <c r="M105" i="26" s="1"/>
  <c r="O52" i="26"/>
  <c r="H5" i="26"/>
  <c r="H105" i="26" s="1"/>
  <c r="L105" i="25"/>
  <c r="N84" i="25"/>
  <c r="F43" i="26"/>
  <c r="O43" i="26" s="1"/>
  <c r="M5" i="25"/>
  <c r="M105" i="25" s="1"/>
  <c r="K5" i="25"/>
  <c r="K105" i="25" s="1"/>
  <c r="I20" i="25"/>
  <c r="L5" i="26"/>
  <c r="L105" i="26" s="1"/>
  <c r="C78" i="26"/>
  <c r="C5" i="26" s="1"/>
  <c r="C105" i="26" s="1"/>
  <c r="I40" i="25"/>
  <c r="I80" i="25"/>
  <c r="D105" i="25"/>
  <c r="K5" i="26"/>
  <c r="K105" i="26" s="1"/>
  <c r="D5" i="26"/>
  <c r="D105" i="26" s="1"/>
  <c r="I80" i="26"/>
  <c r="O84" i="25"/>
  <c r="G5" i="26"/>
  <c r="G105" i="26" s="1"/>
  <c r="N52" i="25"/>
  <c r="I52" i="25"/>
  <c r="O52" i="25"/>
  <c r="I30" i="25"/>
  <c r="N30" i="25"/>
  <c r="O30" i="25"/>
  <c r="I9" i="25"/>
  <c r="N9" i="25"/>
  <c r="O9" i="25"/>
  <c r="O84" i="26"/>
  <c r="N84" i="26"/>
  <c r="O8" i="26"/>
  <c r="I8" i="26"/>
  <c r="F7" i="26"/>
  <c r="N8" i="26"/>
  <c r="O79" i="26"/>
  <c r="I79" i="26"/>
  <c r="I78" i="26" s="1"/>
  <c r="F78" i="26"/>
  <c r="N79" i="26"/>
  <c r="O39" i="26"/>
  <c r="I39" i="26"/>
  <c r="N39" i="26"/>
  <c r="O8" i="25"/>
  <c r="N8" i="25"/>
  <c r="I8" i="25"/>
  <c r="F7" i="25"/>
  <c r="F43" i="25"/>
  <c r="C38" i="25"/>
  <c r="C5" i="25" s="1"/>
  <c r="C105" i="25" s="1"/>
  <c r="O78" i="25"/>
  <c r="N78" i="25"/>
  <c r="I44" i="25"/>
  <c r="O44" i="25"/>
  <c r="N44" i="25"/>
  <c r="N22" i="24"/>
  <c r="O27" i="24"/>
  <c r="O29" i="24"/>
  <c r="N11" i="24"/>
  <c r="O11" i="24"/>
  <c r="N14" i="24"/>
  <c r="O14" i="24"/>
  <c r="N32" i="24"/>
  <c r="O32" i="24"/>
  <c r="N37" i="24"/>
  <c r="O37" i="24"/>
  <c r="N41" i="24"/>
  <c r="O41" i="24"/>
  <c r="N42" i="24"/>
  <c r="O42" i="24"/>
  <c r="N81" i="24"/>
  <c r="O81" i="24"/>
  <c r="N82" i="24"/>
  <c r="O82" i="24"/>
  <c r="I5" i="27" l="1"/>
  <c r="I105" i="27" s="1"/>
  <c r="N43" i="26"/>
  <c r="I43" i="26"/>
  <c r="I38" i="26" s="1"/>
  <c r="F38" i="26"/>
  <c r="N38" i="26" s="1"/>
  <c r="O6" i="27"/>
  <c r="N6" i="27"/>
  <c r="F5" i="27"/>
  <c r="N78" i="26"/>
  <c r="O78" i="26"/>
  <c r="N7" i="26"/>
  <c r="I7" i="26"/>
  <c r="I6" i="26" s="1"/>
  <c r="F6" i="26"/>
  <c r="O7" i="26"/>
  <c r="N43" i="25"/>
  <c r="I43" i="25"/>
  <c r="I38" i="25" s="1"/>
  <c r="O43" i="25"/>
  <c r="F38" i="25"/>
  <c r="O7" i="25"/>
  <c r="N7" i="25"/>
  <c r="F6" i="25"/>
  <c r="I7" i="25"/>
  <c r="I6" i="25" s="1"/>
  <c r="O18" i="24"/>
  <c r="N10" i="24"/>
  <c r="O25" i="24"/>
  <c r="O35" i="24"/>
  <c r="N28" i="24"/>
  <c r="O33" i="24"/>
  <c r="N15" i="24"/>
  <c r="N29" i="24"/>
  <c r="O21" i="24"/>
  <c r="O24" i="24"/>
  <c r="N23" i="24"/>
  <c r="O34" i="24"/>
  <c r="O12" i="24"/>
  <c r="O31" i="24"/>
  <c r="N13" i="24"/>
  <c r="N25" i="24"/>
  <c r="N21" i="24"/>
  <c r="N16" i="24"/>
  <c r="O28" i="24"/>
  <c r="O23" i="24"/>
  <c r="N18" i="24"/>
  <c r="N31" i="24"/>
  <c r="O16" i="24"/>
  <c r="N24" i="24"/>
  <c r="N26" i="24"/>
  <c r="N27" i="24"/>
  <c r="O10" i="24"/>
  <c r="N33" i="24"/>
  <c r="N35" i="24"/>
  <c r="O13" i="24"/>
  <c r="N34" i="24"/>
  <c r="N19" i="24"/>
  <c r="N17" i="24"/>
  <c r="N12" i="24"/>
  <c r="O22" i="24"/>
  <c r="O26" i="24"/>
  <c r="O19" i="24"/>
  <c r="O15" i="24"/>
  <c r="O17" i="24"/>
  <c r="I5" i="26" l="1"/>
  <c r="I105" i="26" s="1"/>
  <c r="O38" i="26"/>
  <c r="F105" i="27"/>
  <c r="O5" i="27"/>
  <c r="N5" i="27"/>
  <c r="I5" i="25"/>
  <c r="I105" i="25" s="1"/>
  <c r="F5" i="26"/>
  <c r="N6" i="26"/>
  <c r="O6" i="26"/>
  <c r="F5" i="25"/>
  <c r="N6" i="25"/>
  <c r="O6" i="25"/>
  <c r="O38" i="25"/>
  <c r="N38" i="25"/>
  <c r="M85" i="24"/>
  <c r="L85" i="24"/>
  <c r="J85" i="24"/>
  <c r="I85" i="24"/>
  <c r="H85" i="24"/>
  <c r="G85" i="24"/>
  <c r="E85" i="24"/>
  <c r="D85" i="24"/>
  <c r="C85" i="24"/>
  <c r="M80" i="24"/>
  <c r="M79" i="24" s="1"/>
  <c r="M78" i="24" s="1"/>
  <c r="L80" i="24"/>
  <c r="L79" i="24" s="1"/>
  <c r="L78" i="24" s="1"/>
  <c r="K80" i="24"/>
  <c r="K79" i="24" s="1"/>
  <c r="K78" i="24" s="1"/>
  <c r="J80" i="24"/>
  <c r="J79" i="24" s="1"/>
  <c r="J78" i="24" s="1"/>
  <c r="H80" i="24"/>
  <c r="G80" i="24"/>
  <c r="G79" i="24" s="1"/>
  <c r="G78" i="24" s="1"/>
  <c r="E80" i="24"/>
  <c r="E79" i="24" s="1"/>
  <c r="E78" i="24" s="1"/>
  <c r="D80" i="24"/>
  <c r="D79" i="24" s="1"/>
  <c r="D78" i="24" s="1"/>
  <c r="C80" i="24"/>
  <c r="C79" i="24" s="1"/>
  <c r="K40" i="24"/>
  <c r="C40" i="24"/>
  <c r="L40" i="24"/>
  <c r="L39" i="24" s="1"/>
  <c r="N105" i="27" l="1"/>
  <c r="O105" i="27"/>
  <c r="N5" i="26"/>
  <c r="O5" i="26"/>
  <c r="F105" i="26"/>
  <c r="F105" i="25"/>
  <c r="N5" i="25"/>
  <c r="O5" i="25"/>
  <c r="I73" i="24"/>
  <c r="E91" i="24"/>
  <c r="H91" i="24"/>
  <c r="F80" i="24"/>
  <c r="I80" i="24" s="1"/>
  <c r="N77" i="24"/>
  <c r="O77" i="24"/>
  <c r="G73" i="24"/>
  <c r="N74" i="24"/>
  <c r="O74" i="24"/>
  <c r="K73" i="24"/>
  <c r="N97" i="24"/>
  <c r="O97" i="24"/>
  <c r="N93" i="24"/>
  <c r="O93" i="24"/>
  <c r="N95" i="24"/>
  <c r="O95" i="24"/>
  <c r="F85" i="24"/>
  <c r="N86" i="24"/>
  <c r="O86" i="24"/>
  <c r="N53" i="24"/>
  <c r="O53" i="24"/>
  <c r="D91" i="24"/>
  <c r="D102" i="24"/>
  <c r="O96" i="24"/>
  <c r="N96" i="24"/>
  <c r="N51" i="24"/>
  <c r="O51" i="24"/>
  <c r="N101" i="24"/>
  <c r="O101" i="24"/>
  <c r="N104" i="24"/>
  <c r="O104" i="24"/>
  <c r="N103" i="24"/>
  <c r="O103" i="24"/>
  <c r="N45" i="24"/>
  <c r="O45" i="24"/>
  <c r="N100" i="24"/>
  <c r="O100" i="24"/>
  <c r="I102" i="24"/>
  <c r="N76" i="24"/>
  <c r="O76" i="24"/>
  <c r="N89" i="24"/>
  <c r="O89" i="24"/>
  <c r="O75" i="24"/>
  <c r="N75" i="24"/>
  <c r="N83" i="24"/>
  <c r="O83" i="24"/>
  <c r="N88" i="24"/>
  <c r="O88" i="24"/>
  <c r="N98" i="24"/>
  <c r="O98" i="24"/>
  <c r="N36" i="24"/>
  <c r="O36" i="24"/>
  <c r="D52" i="24"/>
  <c r="E102" i="24"/>
  <c r="F87" i="24"/>
  <c r="J91" i="24"/>
  <c r="L94" i="24"/>
  <c r="H102" i="24"/>
  <c r="C30" i="24"/>
  <c r="M91" i="24"/>
  <c r="L99" i="24"/>
  <c r="M99" i="24"/>
  <c r="G52" i="24"/>
  <c r="L91" i="24"/>
  <c r="F102" i="24"/>
  <c r="H87" i="24"/>
  <c r="H44" i="24"/>
  <c r="I87" i="24"/>
  <c r="H99" i="24"/>
  <c r="E30" i="24"/>
  <c r="I99" i="24"/>
  <c r="L9" i="24"/>
  <c r="L8" i="24" s="1"/>
  <c r="M52" i="24"/>
  <c r="L87" i="24"/>
  <c r="M44" i="24"/>
  <c r="G91" i="24"/>
  <c r="J102" i="24"/>
  <c r="C102" i="24"/>
  <c r="G44" i="24"/>
  <c r="M94" i="24"/>
  <c r="M9" i="24"/>
  <c r="M8" i="24" s="1"/>
  <c r="H30" i="24"/>
  <c r="K52" i="24"/>
  <c r="J52" i="24"/>
  <c r="C91" i="24"/>
  <c r="D94" i="24"/>
  <c r="E94" i="24"/>
  <c r="K44" i="24"/>
  <c r="J73" i="24"/>
  <c r="K85" i="24"/>
  <c r="H73" i="24"/>
  <c r="E20" i="24"/>
  <c r="K39" i="24"/>
  <c r="C73" i="24"/>
  <c r="I91" i="24"/>
  <c r="H52" i="24"/>
  <c r="M20" i="24"/>
  <c r="E52" i="24"/>
  <c r="K91" i="24"/>
  <c r="K94" i="24"/>
  <c r="E99" i="24"/>
  <c r="J30" i="24"/>
  <c r="E44" i="24"/>
  <c r="E9" i="24"/>
  <c r="E8" i="24" s="1"/>
  <c r="K30" i="24"/>
  <c r="G40" i="24"/>
  <c r="G39" i="24" s="1"/>
  <c r="D87" i="24"/>
  <c r="I94" i="24"/>
  <c r="G20" i="24"/>
  <c r="H20" i="24"/>
  <c r="L30" i="24"/>
  <c r="H40" i="24"/>
  <c r="L73" i="24"/>
  <c r="E87" i="24"/>
  <c r="J94" i="24"/>
  <c r="G99" i="24"/>
  <c r="G9" i="24"/>
  <c r="G8" i="24" s="1"/>
  <c r="M30" i="24"/>
  <c r="H9" i="24"/>
  <c r="J20" i="24"/>
  <c r="J40" i="24"/>
  <c r="M73" i="24"/>
  <c r="G87" i="24"/>
  <c r="G102" i="24"/>
  <c r="F99" i="24"/>
  <c r="K20" i="24"/>
  <c r="D20" i="24"/>
  <c r="D9" i="24"/>
  <c r="D8" i="24" s="1"/>
  <c r="J9" i="24"/>
  <c r="L20" i="24"/>
  <c r="D30" i="24"/>
  <c r="M40" i="24"/>
  <c r="M39" i="24" s="1"/>
  <c r="L44" i="24"/>
  <c r="D73" i="24"/>
  <c r="C94" i="24"/>
  <c r="C87" i="24"/>
  <c r="C9" i="24"/>
  <c r="C8" i="24" s="1"/>
  <c r="E73" i="24"/>
  <c r="F73" i="24"/>
  <c r="C99" i="24"/>
  <c r="K102" i="24"/>
  <c r="K9" i="24"/>
  <c r="C20" i="24"/>
  <c r="G30" i="24"/>
  <c r="D40" i="24"/>
  <c r="D39" i="24" s="1"/>
  <c r="L52" i="24"/>
  <c r="M87" i="24"/>
  <c r="F94" i="24"/>
  <c r="D99" i="24"/>
  <c r="M102" i="24"/>
  <c r="L102" i="24"/>
  <c r="E40" i="24"/>
  <c r="E39" i="24" s="1"/>
  <c r="D44" i="24"/>
  <c r="G94" i="24"/>
  <c r="H94" i="24"/>
  <c r="F79" i="24"/>
  <c r="C78" i="24"/>
  <c r="J87" i="24"/>
  <c r="J99" i="24"/>
  <c r="C39" i="24"/>
  <c r="J44" i="24"/>
  <c r="K87" i="24"/>
  <c r="K99" i="24"/>
  <c r="H79" i="24"/>
  <c r="H78" i="24" s="1"/>
  <c r="G7" i="24" l="1"/>
  <c r="G6" i="24" s="1"/>
  <c r="O105" i="26"/>
  <c r="N105" i="26"/>
  <c r="N105" i="25"/>
  <c r="O105" i="25"/>
  <c r="E7" i="24"/>
  <c r="E6" i="24" s="1"/>
  <c r="N79" i="24"/>
  <c r="O79" i="24"/>
  <c r="M43" i="24"/>
  <c r="M38" i="24" s="1"/>
  <c r="N80" i="24"/>
  <c r="O80" i="24"/>
  <c r="F52" i="24"/>
  <c r="O52" i="24" s="1"/>
  <c r="N73" i="24"/>
  <c r="O73" i="24"/>
  <c r="N94" i="24"/>
  <c r="O94" i="24"/>
  <c r="C7" i="24"/>
  <c r="C6" i="24" s="1"/>
  <c r="O99" i="24"/>
  <c r="N99" i="24"/>
  <c r="N87" i="24"/>
  <c r="O87" i="24"/>
  <c r="N102" i="24"/>
  <c r="O102" i="24"/>
  <c r="N85" i="24"/>
  <c r="O85" i="24"/>
  <c r="L43" i="24"/>
  <c r="L38" i="24" s="1"/>
  <c r="H84" i="24"/>
  <c r="N92" i="24"/>
  <c r="O92" i="24"/>
  <c r="D43" i="24"/>
  <c r="D38" i="24" s="1"/>
  <c r="C84" i="24"/>
  <c r="G43" i="24"/>
  <c r="G38" i="24" s="1"/>
  <c r="I84" i="24"/>
  <c r="H43" i="24"/>
  <c r="F30" i="24"/>
  <c r="I30" i="24" s="1"/>
  <c r="C43" i="24"/>
  <c r="C38" i="24" s="1"/>
  <c r="E43" i="24"/>
  <c r="E38" i="24" s="1"/>
  <c r="F9" i="24"/>
  <c r="D84" i="24"/>
  <c r="M7" i="24"/>
  <c r="M6" i="24" s="1"/>
  <c r="F20" i="24"/>
  <c r="E84" i="24"/>
  <c r="L84" i="24"/>
  <c r="L7" i="24"/>
  <c r="L6" i="24" s="1"/>
  <c r="K8" i="24"/>
  <c r="M84" i="24"/>
  <c r="J39" i="24"/>
  <c r="K43" i="24"/>
  <c r="D7" i="24"/>
  <c r="D6" i="24" s="1"/>
  <c r="G84" i="24"/>
  <c r="H39" i="24"/>
  <c r="J8" i="24"/>
  <c r="J7" i="24" s="1"/>
  <c r="F91" i="24"/>
  <c r="F84" i="24" s="1"/>
  <c r="H8" i="24"/>
  <c r="H7" i="24" s="1"/>
  <c r="F40" i="24"/>
  <c r="F44" i="24"/>
  <c r="K84" i="24"/>
  <c r="F39" i="24"/>
  <c r="J84" i="24"/>
  <c r="J43" i="24"/>
  <c r="I79" i="24"/>
  <c r="I78" i="24" s="1"/>
  <c r="F78" i="24"/>
  <c r="F8" i="24"/>
  <c r="E5" i="24" l="1"/>
  <c r="I52" i="24"/>
  <c r="N52" i="24"/>
  <c r="F7" i="24"/>
  <c r="F6" i="24" s="1"/>
  <c r="N91" i="24"/>
  <c r="O91" i="24"/>
  <c r="O84" i="24"/>
  <c r="N84" i="24"/>
  <c r="E105" i="24"/>
  <c r="O78" i="24"/>
  <c r="N78" i="24"/>
  <c r="I44" i="24"/>
  <c r="O44" i="24"/>
  <c r="N44" i="24"/>
  <c r="L5" i="24"/>
  <c r="L105" i="24" s="1"/>
  <c r="I40" i="24"/>
  <c r="O40" i="24"/>
  <c r="N40" i="24"/>
  <c r="O39" i="24"/>
  <c r="N39" i="24"/>
  <c r="O30" i="24"/>
  <c r="N30" i="24"/>
  <c r="I20" i="24"/>
  <c r="N20" i="24"/>
  <c r="O20" i="24"/>
  <c r="I9" i="24"/>
  <c r="N9" i="24"/>
  <c r="O9" i="24"/>
  <c r="N8" i="24"/>
  <c r="O8" i="24"/>
  <c r="G5" i="24"/>
  <c r="G105" i="24" s="1"/>
  <c r="F43" i="24"/>
  <c r="F38" i="24" s="1"/>
  <c r="M5" i="24"/>
  <c r="M105" i="24" s="1"/>
  <c r="K7" i="24"/>
  <c r="H6" i="24"/>
  <c r="D5" i="24"/>
  <c r="D105" i="24" s="1"/>
  <c r="K38" i="24"/>
  <c r="H38" i="24"/>
  <c r="J6" i="24"/>
  <c r="J38" i="24"/>
  <c r="C5" i="24"/>
  <c r="C105" i="24" s="1"/>
  <c r="I8" i="24"/>
  <c r="I39" i="24"/>
  <c r="N43" i="24" l="1"/>
  <c r="O43" i="24"/>
  <c r="N38" i="24"/>
  <c r="O38" i="24"/>
  <c r="O7" i="24"/>
  <c r="N7" i="24"/>
  <c r="I43" i="24"/>
  <c r="I38" i="24" s="1"/>
  <c r="H5" i="24"/>
  <c r="K6" i="24"/>
  <c r="J5" i="24"/>
  <c r="I7" i="24"/>
  <c r="I6" i="24" s="1"/>
  <c r="I5" i="24" l="1"/>
  <c r="I105" i="24" s="1"/>
  <c r="N6" i="24"/>
  <c r="O6" i="24"/>
  <c r="K5" i="24"/>
  <c r="H105" i="24"/>
  <c r="J105" i="24"/>
  <c r="F5" i="24"/>
  <c r="N5" i="24" l="1"/>
  <c r="O5" i="24"/>
  <c r="K105" i="24"/>
  <c r="F105" i="24"/>
  <c r="N105" i="24" l="1"/>
  <c r="O105" i="24"/>
</calcChain>
</file>

<file path=xl/sharedStrings.xml><?xml version="1.0" encoding="utf-8"?>
<sst xmlns="http://schemas.openxmlformats.org/spreadsheetml/2006/main" count="3116" uniqueCount="310">
  <si>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</si>
  <si>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</si>
  <si>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</si>
  <si>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</si>
  <si>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</si>
  <si>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</si>
  <si>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</si>
  <si>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</si>
  <si>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</si>
  <si>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</si>
  <si>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</si>
  <si>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</si>
  <si>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</si>
  <si>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</si>
  <si>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</si>
  <si>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</si>
  <si>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</si>
  <si>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</si>
  <si>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</si>
  <si>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</si>
  <si>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</si>
  <si>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</si>
  <si>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</si>
  <si>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</si>
  <si>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</si>
  <si>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</si>
  <si>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</si>
  <si>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</si>
  <si>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</si>
  <si>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</si>
  <si>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</si>
  <si>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</si>
  <si>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</si>
  <si>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</si>
  <si>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</si>
  <si>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</si>
  <si>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</si>
  <si>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</si>
  <si>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</si>
  <si>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</si>
  <si>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</si>
  <si>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</si>
  <si>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</si>
  <si>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</si>
  <si>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</si>
  <si>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</si>
  <si>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</si>
  <si>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</si>
  <si>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</si>
  <si>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</si>
  <si>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</si>
  <si>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</si>
  <si>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</si>
  <si>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</si>
  <si>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</si>
  <si>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</si>
  <si>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</si>
  <si>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</si>
  <si>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</si>
  <si>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</si>
  <si>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</si>
  <si>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</si>
  <si>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</si>
  <si>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</si>
  <si>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</si>
  <si>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</si>
  <si>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</si>
  <si>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</si>
  <si>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</si>
  <si>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</si>
  <si>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</si>
  <si>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</si>
  <si>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</si>
  <si>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</si>
  <si>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</si>
  <si>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</si>
  <si>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</si>
  <si>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</si>
  <si>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</si>
  <si>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</si>
  <si>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</si>
  <si>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</si>
  <si>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</si>
  <si>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</si>
  <si>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</si>
  <si>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</si>
  <si>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</si>
  <si>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</si>
  <si>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</si>
  <si>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</si>
  <si>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</si>
  <si>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</si>
  <si>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</si>
  <si>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</si>
  <si>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</si>
  <si>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</si>
  <si>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</si>
  <si>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</si>
  <si>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</si>
  <si>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</si>
  <si>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</si>
  <si>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</si>
  <si>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</si>
  <si>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</si>
  <si>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</si>
  <si>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</si>
  <si>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</si>
  <si>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</si>
  <si>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</si>
  <si>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</si>
  <si>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</si>
  <si>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</si>
  <si>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</si>
  <si>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</si>
  <si>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</si>
  <si>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</si>
  <si>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</si>
  <si>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</si>
  <si>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</si>
  <si>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</si>
  <si>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</si>
  <si>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</si>
  <si>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</si>
  <si>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</si>
  <si>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</si>
  <si>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</si>
  <si>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</si>
  <si>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</si>
  <si>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</si>
  <si>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</si>
  <si>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</si>
  <si>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</si>
  <si>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</si>
  <si>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</si>
  <si>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</si>
  <si>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</si>
  <si>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</si>
  <si>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</si>
  <si>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</si>
  <si>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</si>
  <si>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</si>
  <si>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</si>
  <si>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</si>
  <si>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</si>
  <si>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</si>
  <si>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</si>
  <si>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</si>
  <si>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</si>
  <si>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</si>
  <si>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</si>
  <si>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</si>
  <si>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</si>
  <si>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</si>
  <si>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</si>
  <si>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</si>
  <si>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</si>
  <si>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</si>
  <si>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</si>
  <si>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</si>
  <si>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</si>
  <si>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</si>
  <si>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</si>
  <si>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</si>
  <si>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</si>
  <si>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</si>
  <si>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</si>
  <si>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</si>
  <si>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</si>
  <si>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</si>
  <si>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</si>
  <si>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</si>
  <si>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</si>
  <si>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</si>
  <si>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</si>
  <si>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</si>
  <si>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</si>
  <si>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</si>
  <si>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</si>
  <si>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</si>
  <si>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</si>
  <si>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</si>
  <si>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</si>
  <si>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</si>
  <si>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</si>
  <si>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</si>
  <si>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</si>
  <si>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</si>
  <si>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</si>
  <si>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</si>
  <si>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</si>
  <si>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</si>
  <si>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</si>
  <si>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</si>
  <si>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</si>
  <si>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</si>
  <si>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</si>
  <si>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</si>
  <si>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</si>
  <si>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</si>
  <si>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</si>
  <si>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</si>
  <si>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</si>
  <si>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</si>
  <si>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</si>
  <si>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</si>
  <si>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</si>
  <si>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</si>
  <si>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</si>
  <si>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</si>
  <si>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</si>
  <si>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</si>
  <si>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</si>
  <si>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</si>
  <si>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</si>
  <si>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</si>
  <si>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</si>
  <si>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</si>
  <si>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</si>
  <si>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</si>
  <si>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</si>
  <si>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</si>
  <si>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</si>
  <si>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</si>
  <si>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</si>
  <si>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ENERO 31 DE 2020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</si>
  <si>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</si>
  <si>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</si>
  <si>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</si>
  <si>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</si>
  <si>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</si>
  <si>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</si>
  <si>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</si>
  <si>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</si>
  <si>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</si>
  <si>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</si>
  <si>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</si>
  <si>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</si>
  <si>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</si>
  <si>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</si>
  <si>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</si>
  <si>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</si>
  <si>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</si>
  <si>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</si>
  <si>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</si>
  <si>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</si>
  <si>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</si>
  <si>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</si>
  <si>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</si>
  <si>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</si>
  <si>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</si>
  <si>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</si>
  <si>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</si>
  <si>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</si>
  <si>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</si>
  <si>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</si>
  <si>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</si>
  <si>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</si>
  <si>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</si>
  <si>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</si>
  <si>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</si>
  <si>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</si>
  <si>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</si>
  <si>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</si>
  <si>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</si>
  <si>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</si>
  <si>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</si>
  <si>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</si>
  <si>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</si>
  <si>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</si>
  <si>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</si>
  <si>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</si>
  <si>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</si>
  <si>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</si>
  <si>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</si>
  <si>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</si>
  <si>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</si>
  <si>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FEBRERO 29 DE 2020</t>
  </si>
  <si>
    <t>MARZO 31 DE 2020</t>
  </si>
  <si>
    <t>ABRIL 30 DE 2020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</si>
  <si>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</si>
  <si>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</si>
  <si>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</si>
  <si>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</si>
  <si>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</si>
  <si>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</si>
  <si>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</si>
  <si>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</si>
  <si>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</si>
  <si>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</si>
  <si>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</si>
  <si>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</si>
  <si>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</si>
  <si>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</si>
  <si>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</si>
  <si>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</si>
  <si>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</si>
  <si>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</si>
  <si>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</si>
  <si>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MAYO 31 DE 2020</t>
  </si>
  <si>
    <t>JUNIO 30 DE 2020</t>
  </si>
  <si>
    <t>A-01-01-01-001-012</t>
  </si>
  <si>
    <t xml:space="preserve">AUXILIO DE CONECTIVIDAD DIGITAL </t>
  </si>
  <si>
    <t>Presupuesto de gastos Superintendencia del Subsidio Familiar Ejecución enero-junio 2020</t>
  </si>
  <si>
    <t>JULIO 31 DE 2020</t>
  </si>
  <si>
    <t>AGOSTO 31 DE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</si>
  <si>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</si>
  <si>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</si>
  <si>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</si>
  <si>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SEPTIEMBRE 30 DE 2020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</si>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</sst>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b/>
      <sz val="9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workbookViewId="0">
      <pane xSplit="1" ySplit="4" topLeftCell="B97" activePane="bottomRight" state="frozen"/>
      <selection pane="topRight" activeCell="B1" sqref="B1"/>
      <selection pane="bottomLeft" activeCell="A5" sqref="A5"/>
      <selection pane="bottomRight" activeCell="C103" sqref="C10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815000000</v>
      </c>
      <c r="E5" s="6">
        <f t="shared" si="0"/>
        <v>815000000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19105364271.950001</v>
      </c>
      <c r="I5" s="6">
        <f t="shared" si="0"/>
        <v>8109949728.0499992</v>
      </c>
      <c r="J5" s="6">
        <f t="shared" si="0"/>
        <v>3841108830.3800001</v>
      </c>
      <c r="K5" s="6">
        <f t="shared" si="0"/>
        <v>2046013829.47</v>
      </c>
      <c r="L5" s="6">
        <f t="shared" si="0"/>
        <v>1976027351.47</v>
      </c>
      <c r="M5" s="6">
        <f t="shared" si="0"/>
        <v>1920704661.47</v>
      </c>
      <c r="N5" s="8">
        <f>+IF(F5=0,0,J5/F5)</f>
        <v>0.12647112621470613</v>
      </c>
      <c r="O5" s="9">
        <f>+IF(F5=0,0,K5/F5)</f>
        <v>6.7366399831565144E-2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1040311340</v>
      </c>
      <c r="K6" s="6">
        <f t="shared" si="1"/>
        <v>1040311340</v>
      </c>
      <c r="L6" s="6">
        <f t="shared" si="1"/>
        <v>970354662</v>
      </c>
      <c r="M6" s="6">
        <f>+M7+M36+M37</f>
        <v>915031972</v>
      </c>
      <c r="N6" s="8">
        <f t="shared" ref="N6:N88" si="2">+IF(F6=0,0,J6/F6)</f>
        <v>6.3712586182229705E-2</v>
      </c>
      <c r="O6" s="9">
        <f t="shared" ref="O6:O88" si="3">+IF(F6=0,0,K6/F6)</f>
        <v>6.3712586182229705E-2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1040311340</v>
      </c>
      <c r="K7" s="17">
        <f>+K8+K20+K30</f>
        <v>1040311340</v>
      </c>
      <c r="L7" s="17">
        <f>+L8+L20+L30</f>
        <v>970354662</v>
      </c>
      <c r="M7" s="17">
        <f>+M8+M20+M30</f>
        <v>915031972</v>
      </c>
      <c r="N7" s="19">
        <f t="shared" si="2"/>
        <v>6.3712586182229705E-2</v>
      </c>
      <c r="O7" s="19">
        <f t="shared" si="3"/>
        <v>6.3712586182229705E-2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693811281</v>
      </c>
      <c r="K8" s="17">
        <f>+K9</f>
        <v>693811281</v>
      </c>
      <c r="L8" s="17">
        <f>+L9</f>
        <v>693811281</v>
      </c>
      <c r="M8" s="17">
        <f>+M9</f>
        <v>693811281</v>
      </c>
      <c r="N8" s="19">
        <f t="shared" si="2"/>
        <v>6.8840810347742643E-2</v>
      </c>
      <c r="O8" s="19">
        <f t="shared" si="3"/>
        <v>6.8840810347742643E-2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693811281</v>
      </c>
      <c r="K9" s="17">
        <f>SUM(K10:K19)</f>
        <v>693811281</v>
      </c>
      <c r="L9" s="17">
        <f>SUM(L10:L19)</f>
        <v>693811281</v>
      </c>
      <c r="M9" s="17">
        <f>SUM(M10:M19)</f>
        <v>693811281</v>
      </c>
      <c r="N9" s="19">
        <f t="shared" si="2"/>
        <v>6.8840810347742643E-2</v>
      </c>
      <c r="O9" s="19">
        <f t="shared" si="3"/>
        <v>6.8840810347742643E-2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569035376</v>
      </c>
      <c r="K10" s="12">
        <v>569035376</v>
      </c>
      <c r="L10" s="12">
        <v>569035376</v>
      </c>
      <c r="M10" s="12">
        <v>569035376</v>
      </c>
      <c r="N10" s="14">
        <f t="shared" si="2"/>
        <v>7.202979443037974E-2</v>
      </c>
      <c r="O10" s="14">
        <f t="shared" si="3"/>
        <v>7.202979443037974E-2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41949766</v>
      </c>
      <c r="K12" s="12">
        <v>41949766</v>
      </c>
      <c r="L12" s="12">
        <v>41949766</v>
      </c>
      <c r="M12" s="12">
        <v>41949766</v>
      </c>
      <c r="N12" s="14">
        <f t="shared" si="2"/>
        <v>8.3899531999999999E-2</v>
      </c>
      <c r="O12" s="14">
        <f t="shared" si="3"/>
        <v>8.3899531999999999E-2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962031</v>
      </c>
      <c r="K13" s="12">
        <v>962031</v>
      </c>
      <c r="L13" s="12">
        <v>962031</v>
      </c>
      <c r="M13" s="12">
        <v>962031</v>
      </c>
      <c r="N13" s="14">
        <f t="shared" si="2"/>
        <v>6.4135399999999995E-2</v>
      </c>
      <c r="O13" s="14">
        <f t="shared" si="3"/>
        <v>6.4135399999999995E-2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73587764</v>
      </c>
      <c r="K16" s="12">
        <v>73587764</v>
      </c>
      <c r="L16" s="12">
        <v>73587764</v>
      </c>
      <c r="M16" s="12">
        <v>73587764</v>
      </c>
      <c r="N16" s="14">
        <f t="shared" si="2"/>
        <v>0.27254727407407409</v>
      </c>
      <c r="O16" s="14">
        <f t="shared" si="3"/>
        <v>0.27254727407407409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2"/>
        <v>0</v>
      </c>
      <c r="O17" s="14">
        <f t="shared" si="3"/>
        <v>0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8276344</v>
      </c>
      <c r="K19" s="12">
        <v>8276344</v>
      </c>
      <c r="L19" s="12">
        <v>8276344</v>
      </c>
      <c r="M19" s="12">
        <v>8276344</v>
      </c>
      <c r="N19" s="14">
        <f t="shared" si="2"/>
        <v>2.1779852631578948E-2</v>
      </c>
      <c r="O19" s="14">
        <f t="shared" si="3"/>
        <v>2.1779852631578948E-2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305642730</v>
      </c>
      <c r="K20" s="17">
        <f t="shared" ref="K20:M20" si="9">SUM(K21:K29)</f>
        <v>305642730</v>
      </c>
      <c r="L20" s="17">
        <f t="shared" si="9"/>
        <v>235686052</v>
      </c>
      <c r="M20" s="17">
        <f t="shared" si="9"/>
        <v>180363362</v>
      </c>
      <c r="N20" s="19">
        <f t="shared" si="2"/>
        <v>8.1938345725579773E-2</v>
      </c>
      <c r="O20" s="19">
        <f t="shared" si="3"/>
        <v>8.1938345725579773E-2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98572976</v>
      </c>
      <c r="K21" s="12">
        <v>98572976</v>
      </c>
      <c r="L21" s="12">
        <v>98572976</v>
      </c>
      <c r="M21" s="12">
        <v>43250286</v>
      </c>
      <c r="N21" s="14">
        <f t="shared" si="2"/>
        <v>9.8572976000000007E-2</v>
      </c>
      <c r="O21" s="14">
        <f t="shared" si="3"/>
        <v>9.8572976000000007E-2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69824076</v>
      </c>
      <c r="K22" s="12">
        <v>69824076</v>
      </c>
      <c r="L22" s="12">
        <v>69824076</v>
      </c>
      <c r="M22" s="12">
        <v>69824076</v>
      </c>
      <c r="N22" s="14">
        <f t="shared" si="2"/>
        <v>8.7280095000000002E-2</v>
      </c>
      <c r="O22" s="14">
        <f t="shared" si="3"/>
        <v>8.7280095000000002E-2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69956678</v>
      </c>
      <c r="K23" s="12">
        <v>69956678</v>
      </c>
      <c r="L23" s="12">
        <v>0</v>
      </c>
      <c r="M23" s="12">
        <v>0</v>
      </c>
      <c r="N23" s="14">
        <f t="shared" si="2"/>
        <v>7.6039867391304347E-2</v>
      </c>
      <c r="O23" s="14">
        <f t="shared" si="3"/>
        <v>7.6039867391304347E-2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28117800</v>
      </c>
      <c r="K24" s="12">
        <v>28117800</v>
      </c>
      <c r="L24" s="12">
        <v>28117800</v>
      </c>
      <c r="M24" s="12">
        <v>28117800</v>
      </c>
      <c r="N24" s="14">
        <f t="shared" si="2"/>
        <v>6.5390232558139541E-2</v>
      </c>
      <c r="O24" s="14">
        <f t="shared" si="3"/>
        <v>6.5390232558139541E-2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4003300</v>
      </c>
      <c r="K25" s="12">
        <v>4003300</v>
      </c>
      <c r="L25" s="12">
        <v>4003300</v>
      </c>
      <c r="M25" s="12">
        <v>4003300</v>
      </c>
      <c r="N25" s="14">
        <f t="shared" si="2"/>
        <v>8.0065999999999998E-2</v>
      </c>
      <c r="O25" s="14">
        <f t="shared" si="3"/>
        <v>8.0065999999999998E-2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21089000</v>
      </c>
      <c r="K26" s="12">
        <v>21089000</v>
      </c>
      <c r="L26" s="12">
        <v>21089000</v>
      </c>
      <c r="M26" s="12">
        <v>21089000</v>
      </c>
      <c r="N26" s="14">
        <f t="shared" si="2"/>
        <v>6.6916279291142453E-2</v>
      </c>
      <c r="O26" s="14">
        <f t="shared" si="3"/>
        <v>6.6916279291142453E-2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3521500</v>
      </c>
      <c r="K27" s="12">
        <v>3521500</v>
      </c>
      <c r="L27" s="12">
        <v>3521500</v>
      </c>
      <c r="M27" s="12">
        <v>3521500</v>
      </c>
      <c r="N27" s="14">
        <f t="shared" si="2"/>
        <v>6.4027272727272724E-2</v>
      </c>
      <c r="O27" s="14">
        <f t="shared" si="3"/>
        <v>6.4027272727272724E-2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3521500</v>
      </c>
      <c r="K28" s="12">
        <v>3521500</v>
      </c>
      <c r="L28" s="12">
        <v>3521500</v>
      </c>
      <c r="M28" s="12">
        <v>3521500</v>
      </c>
      <c r="N28" s="14">
        <f t="shared" si="2"/>
        <v>6.4027272727272724E-2</v>
      </c>
      <c r="O28" s="14">
        <f t="shared" si="3"/>
        <v>6.4027272727272724E-2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7035900</v>
      </c>
      <c r="K29" s="12">
        <v>7035900</v>
      </c>
      <c r="L29" s="12">
        <v>7035900</v>
      </c>
      <c r="M29" s="12">
        <v>7035900</v>
      </c>
      <c r="N29" s="14">
        <f t="shared" si="2"/>
        <v>6.7008571428571431E-2</v>
      </c>
      <c r="O29" s="14">
        <f t="shared" si="3"/>
        <v>6.7008571428571431E-2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40857329</v>
      </c>
      <c r="K30" s="17">
        <f t="shared" ref="K30:M30" si="13">SUM(K31:K35)</f>
        <v>40857329</v>
      </c>
      <c r="L30" s="17">
        <f t="shared" si="13"/>
        <v>40857329</v>
      </c>
      <c r="M30" s="17">
        <f t="shared" si="13"/>
        <v>40857329</v>
      </c>
      <c r="N30" s="19">
        <f t="shared" si="2"/>
        <v>2.2718281015594678E-2</v>
      </c>
      <c r="O30" s="19">
        <f t="shared" si="3"/>
        <v>2.2718281015594678E-2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10783024</v>
      </c>
      <c r="K31" s="12">
        <v>10783024</v>
      </c>
      <c r="L31" s="12">
        <v>10783024</v>
      </c>
      <c r="M31" s="12">
        <v>10783024</v>
      </c>
      <c r="N31" s="14">
        <f t="shared" si="2"/>
        <v>8.8385442622950817E-3</v>
      </c>
      <c r="O31" s="14">
        <f t="shared" si="3"/>
        <v>8.8385442622950817E-3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4">
        <f t="shared" si="2"/>
        <v>0</v>
      </c>
      <c r="O32" s="14">
        <f t="shared" si="3"/>
        <v>0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1017602</v>
      </c>
      <c r="K33" s="12">
        <v>1017602</v>
      </c>
      <c r="L33" s="12">
        <v>1017602</v>
      </c>
      <c r="M33" s="12">
        <v>1017602</v>
      </c>
      <c r="N33" s="14">
        <f t="shared" si="2"/>
        <v>1.6960033333333333E-2</v>
      </c>
      <c r="O33" s="14">
        <f t="shared" si="3"/>
        <v>1.6960033333333333E-2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24151719</v>
      </c>
      <c r="K34" s="12">
        <v>24151719</v>
      </c>
      <c r="L34" s="12">
        <v>24151719</v>
      </c>
      <c r="M34" s="12">
        <v>24151719</v>
      </c>
      <c r="N34" s="14">
        <f t="shared" si="2"/>
        <v>7.1034467647058827E-2</v>
      </c>
      <c r="O34" s="14">
        <f t="shared" si="3"/>
        <v>7.1034467647058827E-2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4904984</v>
      </c>
      <c r="K35" s="12">
        <v>4904984</v>
      </c>
      <c r="L35" s="12">
        <v>4904984</v>
      </c>
      <c r="M35" s="12">
        <v>4904984</v>
      </c>
      <c r="N35" s="14">
        <f t="shared" si="2"/>
        <v>6.13123E-2</v>
      </c>
      <c r="O35" s="14">
        <f t="shared" si="3"/>
        <v>6.13123E-2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815000000</v>
      </c>
      <c r="E38" s="7">
        <f t="shared" si="14"/>
        <v>815000000</v>
      </c>
      <c r="F38" s="7">
        <f t="shared" si="14"/>
        <v>10288298000</v>
      </c>
      <c r="G38" s="7">
        <f t="shared" si="14"/>
        <v>0</v>
      </c>
      <c r="H38" s="7">
        <f t="shared" si="14"/>
        <v>3393913271.9500003</v>
      </c>
      <c r="I38" s="7">
        <f t="shared" si="14"/>
        <v>6894384728.0499992</v>
      </c>
      <c r="J38" s="7">
        <f t="shared" si="14"/>
        <v>2795112233.3800001</v>
      </c>
      <c r="K38" s="7">
        <f t="shared" si="14"/>
        <v>1000017232.47</v>
      </c>
      <c r="L38" s="7">
        <f t="shared" si="14"/>
        <v>999987432.47000003</v>
      </c>
      <c r="M38" s="7">
        <f t="shared" si="14"/>
        <v>999987432.47000003</v>
      </c>
      <c r="N38" s="8">
        <f t="shared" si="2"/>
        <v>0.27167877848989214</v>
      </c>
      <c r="O38" s="9">
        <f t="shared" si="3"/>
        <v>9.7199481631461304E-2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815000000</v>
      </c>
      <c r="E43" s="17">
        <f t="shared" si="23"/>
        <v>815000000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3393913271.9500003</v>
      </c>
      <c r="I43" s="18">
        <f t="shared" si="18"/>
        <v>6757453728.0499992</v>
      </c>
      <c r="J43" s="17">
        <f t="shared" ref="J43:M43" si="25">+J44+J52</f>
        <v>2795112233.3800001</v>
      </c>
      <c r="K43" s="17">
        <f t="shared" si="25"/>
        <v>1000017232.47</v>
      </c>
      <c r="L43" s="17">
        <f t="shared" si="25"/>
        <v>999987432.47000003</v>
      </c>
      <c r="M43" s="17">
        <f t="shared" si="25"/>
        <v>999987432.47000003</v>
      </c>
      <c r="N43" s="19">
        <f t="shared" si="2"/>
        <v>0.27534343240471948</v>
      </c>
      <c r="O43" s="19">
        <f t="shared" si="3"/>
        <v>9.8510597880068759E-2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105146485.8</v>
      </c>
      <c r="I44" s="18">
        <f t="shared" si="18"/>
        <v>141853514.19999999</v>
      </c>
      <c r="J44" s="17">
        <f t="shared" ref="J44" si="27">SUM(J45:J51)</f>
        <v>104597186.56</v>
      </c>
      <c r="K44" s="17">
        <f t="shared" ref="K44:M44" si="28">SUM(K45:K51)</f>
        <v>581383</v>
      </c>
      <c r="L44" s="17">
        <f t="shared" si="28"/>
        <v>581383</v>
      </c>
      <c r="M44" s="17">
        <f t="shared" si="28"/>
        <v>581383</v>
      </c>
      <c r="N44" s="19">
        <f t="shared" si="2"/>
        <v>0.42347039093117411</v>
      </c>
      <c r="O44" s="19">
        <f t="shared" si="3"/>
        <v>2.3537773279352229E-3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100000</v>
      </c>
      <c r="I45" s="12">
        <v>900000</v>
      </c>
      <c r="J45" s="12">
        <v>100000</v>
      </c>
      <c r="K45" s="12">
        <v>100000</v>
      </c>
      <c r="L45" s="12">
        <v>100000</v>
      </c>
      <c r="M45" s="12">
        <v>100000</v>
      </c>
      <c r="N45" s="14">
        <f t="shared" si="2"/>
        <v>0.1</v>
      </c>
      <c r="O45" s="14">
        <f t="shared" si="3"/>
        <v>0.1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ref="N46:N50" si="29">+IF(F46=0,0,J46/F46)</f>
        <v>0</v>
      </c>
      <c r="O46" s="14">
        <f t="shared" ref="O46:O50" si="30">+IF(F46=0,0,K46/F46)</f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0</v>
      </c>
      <c r="L47" s="12">
        <v>0</v>
      </c>
      <c r="M47" s="12">
        <v>0</v>
      </c>
      <c r="N47" s="14">
        <f t="shared" si="29"/>
        <v>0.79010446666666667</v>
      </c>
      <c r="O47" s="14">
        <f t="shared" si="30"/>
        <v>0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81383</v>
      </c>
      <c r="L48" s="12">
        <v>81383</v>
      </c>
      <c r="M48" s="12">
        <v>81383</v>
      </c>
      <c r="N48" s="14">
        <f t="shared" si="29"/>
        <v>0.96153846153846156</v>
      </c>
      <c r="O48" s="14">
        <f t="shared" si="30"/>
        <v>3.1301153846153844E-3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9"/>
        <v>0.08</v>
      </c>
      <c r="O49" s="14">
        <f t="shared" si="30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55943351.799999997</v>
      </c>
      <c r="I50" s="12">
        <v>2056648.2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9"/>
        <v>0.95506987172413793</v>
      </c>
      <c r="O50" s="14">
        <f t="shared" si="30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31">SUM(D53:D72)</f>
        <v>708000000</v>
      </c>
      <c r="E52" s="17">
        <f t="shared" si="31"/>
        <v>815000000</v>
      </c>
      <c r="F52" s="18">
        <f t="shared" si="16"/>
        <v>9904367000</v>
      </c>
      <c r="G52" s="17">
        <f t="shared" ref="G52:H52" si="32">SUM(G53:G72)</f>
        <v>0</v>
      </c>
      <c r="H52" s="17">
        <f t="shared" si="32"/>
        <v>3288766786.1500001</v>
      </c>
      <c r="I52" s="18">
        <f t="shared" si="18"/>
        <v>6615600213.8500004</v>
      </c>
      <c r="J52" s="17">
        <f t="shared" ref="J52:M52" si="33">SUM(J53:J72)</f>
        <v>2690515046.8200002</v>
      </c>
      <c r="K52" s="17">
        <f t="shared" si="33"/>
        <v>999435849.47000003</v>
      </c>
      <c r="L52" s="17">
        <f t="shared" si="33"/>
        <v>999406049.47000003</v>
      </c>
      <c r="M52" s="17">
        <f t="shared" si="33"/>
        <v>999406049.47000003</v>
      </c>
      <c r="N52" s="19">
        <f t="shared" si="2"/>
        <v>0.27164936909345144</v>
      </c>
      <c r="O52" s="19">
        <f t="shared" si="3"/>
        <v>0.10090860420156079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600000</v>
      </c>
      <c r="I53" s="12">
        <v>39400000</v>
      </c>
      <c r="J53" s="12">
        <v>600000</v>
      </c>
      <c r="K53" s="12">
        <v>600000</v>
      </c>
      <c r="L53" s="12">
        <v>600000</v>
      </c>
      <c r="M53" s="12">
        <v>600000</v>
      </c>
      <c r="N53" s="14">
        <f t="shared" si="2"/>
        <v>1.4999999999999999E-2</v>
      </c>
      <c r="O53" s="14">
        <f t="shared" si="3"/>
        <v>1.4999999999999999E-2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278493127</v>
      </c>
      <c r="I54" s="12">
        <v>970506873</v>
      </c>
      <c r="J54" s="12">
        <v>258493127</v>
      </c>
      <c r="K54" s="12">
        <v>100000</v>
      </c>
      <c r="L54" s="12">
        <v>100000</v>
      </c>
      <c r="M54" s="12">
        <v>100000</v>
      </c>
      <c r="N54" s="14">
        <f t="shared" ref="N54:N69" si="34">+IF(F54=0,0,J54/F54)</f>
        <v>0.20696006965572458</v>
      </c>
      <c r="O54" s="14">
        <f t="shared" ref="O54:O69" si="35">+IF(F54=0,0,K54/F54)</f>
        <v>8.0064051240992797E-5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100000</v>
      </c>
      <c r="L55" s="12">
        <v>100000</v>
      </c>
      <c r="M55" s="12">
        <v>100000</v>
      </c>
      <c r="N55" s="14">
        <f t="shared" si="34"/>
        <v>0.98313846153846152</v>
      </c>
      <c r="O55" s="14">
        <f t="shared" si="35"/>
        <v>3.8461538461538464E-3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6703520</v>
      </c>
      <c r="K56" s="12">
        <v>6703520</v>
      </c>
      <c r="L56" s="12">
        <v>6703520</v>
      </c>
      <c r="M56" s="12">
        <v>6703520</v>
      </c>
      <c r="N56" s="14">
        <f t="shared" si="34"/>
        <v>7.4483555555555553E-2</v>
      </c>
      <c r="O56" s="14">
        <f t="shared" si="35"/>
        <v>7.4483555555555553E-2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34"/>
        <v>0</v>
      </c>
      <c r="O57" s="14">
        <f t="shared" si="35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1027161377.2</v>
      </c>
      <c r="K58" s="12">
        <v>973115055</v>
      </c>
      <c r="L58" s="12">
        <v>973115055</v>
      </c>
      <c r="M58" s="12">
        <v>973115055</v>
      </c>
      <c r="N58" s="14">
        <f t="shared" si="34"/>
        <v>0.23170795786149337</v>
      </c>
      <c r="O58" s="14">
        <f t="shared" si="35"/>
        <v>0.21951614143920595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633000000</v>
      </c>
      <c r="E59" s="12">
        <v>0</v>
      </c>
      <c r="F59" s="12">
        <v>633000000</v>
      </c>
      <c r="G59" s="12">
        <v>0</v>
      </c>
      <c r="H59" s="12">
        <v>609433333</v>
      </c>
      <c r="I59" s="12">
        <v>23566667</v>
      </c>
      <c r="J59" s="12">
        <v>564733333</v>
      </c>
      <c r="K59" s="12">
        <v>100000</v>
      </c>
      <c r="L59" s="12">
        <v>100000</v>
      </c>
      <c r="M59" s="12">
        <v>100000</v>
      </c>
      <c r="N59" s="14">
        <f t="shared" si="34"/>
        <v>0.89215376461295415</v>
      </c>
      <c r="O59" s="14">
        <f t="shared" si="35"/>
        <v>1.579778830963665E-4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741000000</v>
      </c>
      <c r="F60" s="12">
        <v>647367000</v>
      </c>
      <c r="G60" s="12">
        <v>0</v>
      </c>
      <c r="H60" s="12">
        <v>257083946</v>
      </c>
      <c r="I60" s="12">
        <v>390283054</v>
      </c>
      <c r="J60" s="12">
        <v>257083946</v>
      </c>
      <c r="K60" s="12">
        <v>0</v>
      </c>
      <c r="L60" s="12">
        <v>0</v>
      </c>
      <c r="M60" s="12">
        <v>0</v>
      </c>
      <c r="N60" s="14">
        <f t="shared" si="34"/>
        <v>0.39712241433375506</v>
      </c>
      <c r="O60" s="14">
        <f t="shared" si="35"/>
        <v>0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93323809.599999994</v>
      </c>
      <c r="I61" s="12">
        <v>73676190.400000006</v>
      </c>
      <c r="J61" s="12">
        <v>27852864.07</v>
      </c>
      <c r="K61" s="12">
        <v>4529054.47</v>
      </c>
      <c r="L61" s="12">
        <v>4529054.47</v>
      </c>
      <c r="M61" s="12">
        <v>4529054.47</v>
      </c>
      <c r="N61" s="14">
        <f t="shared" si="34"/>
        <v>0.16678361718562876</v>
      </c>
      <c r="O61" s="14">
        <f t="shared" si="35"/>
        <v>2.7120086646706586E-2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211546835.55000001</v>
      </c>
      <c r="K62" s="12">
        <v>0</v>
      </c>
      <c r="L62" s="12">
        <v>0</v>
      </c>
      <c r="M62" s="12">
        <v>0</v>
      </c>
      <c r="N62" s="14">
        <f t="shared" si="34"/>
        <v>0.46189265403930135</v>
      </c>
      <c r="O62" s="14">
        <f t="shared" si="35"/>
        <v>0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299590224</v>
      </c>
      <c r="I63" s="12">
        <v>86409776</v>
      </c>
      <c r="J63" s="12">
        <v>269590224</v>
      </c>
      <c r="K63" s="12">
        <v>0</v>
      </c>
      <c r="L63" s="12">
        <v>0</v>
      </c>
      <c r="M63" s="12">
        <v>0</v>
      </c>
      <c r="N63" s="14">
        <f t="shared" si="34"/>
        <v>0.69842026943005187</v>
      </c>
      <c r="O63" s="14">
        <f t="shared" si="35"/>
        <v>0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129800</v>
      </c>
      <c r="L64" s="12">
        <v>100000</v>
      </c>
      <c r="M64" s="12">
        <v>100000</v>
      </c>
      <c r="N64" s="14">
        <f t="shared" si="34"/>
        <v>0.87515483870967747</v>
      </c>
      <c r="O64" s="14">
        <f t="shared" si="35"/>
        <v>4.1870967741935482E-3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34"/>
        <v>0</v>
      </c>
      <c r="O65" s="14">
        <f t="shared" si="35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34"/>
        <v>0</v>
      </c>
      <c r="O66" s="14">
        <f t="shared" si="35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34"/>
        <v>0</v>
      </c>
      <c r="O67" s="14">
        <f t="shared" si="35"/>
        <v>0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0</v>
      </c>
      <c r="I68" s="12">
        <v>814000000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34"/>
        <v>0</v>
      </c>
      <c r="O68" s="14">
        <f t="shared" si="35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310000000</v>
      </c>
      <c r="I69" s="12">
        <v>250000000</v>
      </c>
      <c r="J69" s="12">
        <v>14058420</v>
      </c>
      <c r="K69" s="12">
        <v>14058420</v>
      </c>
      <c r="L69" s="12">
        <v>14058420</v>
      </c>
      <c r="M69" s="12">
        <v>14058420</v>
      </c>
      <c r="N69" s="14">
        <f t="shared" si="34"/>
        <v>2.5104321428571427E-2</v>
      </c>
      <c r="O69" s="14">
        <f t="shared" si="35"/>
        <v>2.5104321428571427E-2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6">SUM(E74:E77)</f>
        <v>0</v>
      </c>
      <c r="F73" s="7">
        <f>SUM(F74:F77)</f>
        <v>3687268000.00001</v>
      </c>
      <c r="G73" s="7">
        <f t="shared" ref="G73:M73" si="37">SUM(G74:G77)</f>
        <v>2435000000.00001</v>
      </c>
      <c r="H73" s="7">
        <f t="shared" si="37"/>
        <v>104374000</v>
      </c>
      <c r="I73" s="7">
        <f t="shared" si="37"/>
        <v>1147894000</v>
      </c>
      <c r="J73" s="7">
        <f t="shared" si="37"/>
        <v>5685257</v>
      </c>
      <c r="K73" s="7">
        <f t="shared" si="37"/>
        <v>5685257</v>
      </c>
      <c r="L73" s="7">
        <f t="shared" si="37"/>
        <v>5685257</v>
      </c>
      <c r="M73" s="7">
        <f t="shared" si="37"/>
        <v>5685257</v>
      </c>
      <c r="N73" s="8">
        <f t="shared" si="2"/>
        <v>1.5418616167851061E-3</v>
      </c>
      <c r="O73" s="9">
        <f t="shared" si="3"/>
        <v>1.5418616167851061E-3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5685257</v>
      </c>
      <c r="K75" s="12">
        <v>5685257</v>
      </c>
      <c r="L75" s="12">
        <v>5685257</v>
      </c>
      <c r="M75" s="12">
        <v>5685257</v>
      </c>
      <c r="N75" s="14">
        <f t="shared" si="2"/>
        <v>7.6441458036410573E-2</v>
      </c>
      <c r="O75" s="14">
        <f t="shared" si="3"/>
        <v>7.6441458036410573E-2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8">+D79+D83</f>
        <v>0</v>
      </c>
      <c r="E78" s="7">
        <f t="shared" si="38"/>
        <v>0</v>
      </c>
      <c r="F78" s="7">
        <f t="shared" si="38"/>
        <v>67671000</v>
      </c>
      <c r="G78" s="7">
        <f t="shared" si="38"/>
        <v>0</v>
      </c>
      <c r="H78" s="7">
        <f t="shared" si="38"/>
        <v>0</v>
      </c>
      <c r="I78" s="7">
        <f t="shared" si="38"/>
        <v>67671000</v>
      </c>
      <c r="J78" s="7">
        <f t="shared" si="38"/>
        <v>0</v>
      </c>
      <c r="K78" s="7">
        <f t="shared" si="38"/>
        <v>0</v>
      </c>
      <c r="L78" s="7">
        <f t="shared" si="38"/>
        <v>0</v>
      </c>
      <c r="M78" s="7">
        <f t="shared" si="38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9">+D80</f>
        <v>0</v>
      </c>
      <c r="E79" s="17">
        <f t="shared" si="39"/>
        <v>0</v>
      </c>
      <c r="F79" s="18">
        <f t="shared" ref="F79:F80" si="40">+C79+D79-E79</f>
        <v>11021000</v>
      </c>
      <c r="G79" s="17">
        <f t="shared" ref="G79:H79" si="41">+G80</f>
        <v>0</v>
      </c>
      <c r="H79" s="17">
        <f t="shared" si="41"/>
        <v>0</v>
      </c>
      <c r="I79" s="18">
        <f t="shared" ref="I79:I80" si="42">+F79-G79-H79</f>
        <v>11021000</v>
      </c>
      <c r="J79" s="17">
        <f t="shared" ref="J79:M79" si="43">+J80</f>
        <v>0</v>
      </c>
      <c r="K79" s="17">
        <f t="shared" si="43"/>
        <v>0</v>
      </c>
      <c r="L79" s="17">
        <f t="shared" si="43"/>
        <v>0</v>
      </c>
      <c r="M79" s="17">
        <f t="shared" si="43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4">SUM(D81:D82)</f>
        <v>0</v>
      </c>
      <c r="E80" s="17">
        <f t="shared" si="44"/>
        <v>0</v>
      </c>
      <c r="F80" s="18">
        <f t="shared" si="40"/>
        <v>11021000</v>
      </c>
      <c r="G80" s="17">
        <f t="shared" ref="G80:H80" si="45">SUM(G81:G82)</f>
        <v>0</v>
      </c>
      <c r="H80" s="17">
        <f t="shared" si="45"/>
        <v>0</v>
      </c>
      <c r="I80" s="18">
        <f t="shared" si="42"/>
        <v>11021000</v>
      </c>
      <c r="J80" s="17">
        <f t="shared" ref="J80:M80" si="46">SUM(J81:J82)</f>
        <v>0</v>
      </c>
      <c r="K80" s="17">
        <f t="shared" si="46"/>
        <v>0</v>
      </c>
      <c r="L80" s="17">
        <f t="shared" si="46"/>
        <v>0</v>
      </c>
      <c r="M80" s="17">
        <f t="shared" si="46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>+C85+C87+C91+C94+C99+C102</f>
        <v>8000000000</v>
      </c>
      <c r="D84" s="7">
        <f t="shared" ref="D84:M84" si="47">+D85+D87+D91+D94+D99+D102</f>
        <v>0</v>
      </c>
      <c r="E84" s="7">
        <f t="shared" si="47"/>
        <v>0</v>
      </c>
      <c r="F84" s="7">
        <f t="shared" si="47"/>
        <v>8000000000</v>
      </c>
      <c r="G84" s="7">
        <f t="shared" si="47"/>
        <v>0</v>
      </c>
      <c r="H84" s="7">
        <f t="shared" si="47"/>
        <v>974258029</v>
      </c>
      <c r="I84" s="7">
        <f t="shared" si="47"/>
        <v>7025741971</v>
      </c>
      <c r="J84" s="7">
        <f t="shared" si="47"/>
        <v>283000000</v>
      </c>
      <c r="K84" s="7">
        <f t="shared" si="47"/>
        <v>0</v>
      </c>
      <c r="L84" s="7">
        <f t="shared" si="47"/>
        <v>0</v>
      </c>
      <c r="M84" s="7">
        <f t="shared" si="47"/>
        <v>0</v>
      </c>
      <c r="N84" s="8">
        <f t="shared" si="2"/>
        <v>3.5374999999999997E-2</v>
      </c>
      <c r="O84" s="9">
        <f t="shared" si="3"/>
        <v>0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8">+D86</f>
        <v>0</v>
      </c>
      <c r="E85" s="17">
        <f t="shared" si="48"/>
        <v>0</v>
      </c>
      <c r="F85" s="17">
        <f t="shared" si="48"/>
        <v>515000000</v>
      </c>
      <c r="G85" s="17">
        <f t="shared" si="48"/>
        <v>0</v>
      </c>
      <c r="H85" s="17">
        <f t="shared" si="48"/>
        <v>0</v>
      </c>
      <c r="I85" s="17">
        <f t="shared" si="48"/>
        <v>515000000</v>
      </c>
      <c r="J85" s="17">
        <f t="shared" si="48"/>
        <v>0</v>
      </c>
      <c r="K85" s="17">
        <f t="shared" si="48"/>
        <v>0</v>
      </c>
      <c r="L85" s="17">
        <f t="shared" si="48"/>
        <v>0</v>
      </c>
      <c r="M85" s="17">
        <f t="shared" si="48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9">SUM(D88:D90)</f>
        <v>0</v>
      </c>
      <c r="E87" s="17">
        <f t="shared" si="49"/>
        <v>0</v>
      </c>
      <c r="F87" s="17">
        <f t="shared" si="49"/>
        <v>545060000</v>
      </c>
      <c r="G87" s="17">
        <f t="shared" si="49"/>
        <v>0</v>
      </c>
      <c r="H87" s="17">
        <f t="shared" si="49"/>
        <v>78000000</v>
      </c>
      <c r="I87" s="17">
        <f t="shared" si="49"/>
        <v>467060000</v>
      </c>
      <c r="J87" s="17">
        <f t="shared" si="49"/>
        <v>63000000</v>
      </c>
      <c r="K87" s="17">
        <f t="shared" si="49"/>
        <v>0</v>
      </c>
      <c r="L87" s="17">
        <f t="shared" si="49"/>
        <v>0</v>
      </c>
      <c r="M87" s="17">
        <f t="shared" si="49"/>
        <v>0</v>
      </c>
      <c r="N87" s="19">
        <f t="shared" si="2"/>
        <v>0.11558360547462665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63000000</v>
      </c>
      <c r="K88" s="12">
        <v>0</v>
      </c>
      <c r="L88" s="12">
        <v>0</v>
      </c>
      <c r="M88" s="12">
        <v>0</v>
      </c>
      <c r="N88" s="14">
        <f t="shared" si="2"/>
        <v>0.14155394778232147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105" si="50">+IF(F89=0,0,J89/F89)</f>
        <v>0</v>
      </c>
      <c r="O89" s="14">
        <f t="shared" ref="O89:O105" si="51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52">SUM(D92:D93)</f>
        <v>0</v>
      </c>
      <c r="E91" s="17">
        <f t="shared" si="52"/>
        <v>0</v>
      </c>
      <c r="F91" s="32">
        <f t="shared" si="52"/>
        <v>2256623124</v>
      </c>
      <c r="G91" s="17">
        <f t="shared" si="52"/>
        <v>0</v>
      </c>
      <c r="H91" s="17">
        <f t="shared" si="52"/>
        <v>66000000</v>
      </c>
      <c r="I91" s="17">
        <f t="shared" si="52"/>
        <v>2190623124</v>
      </c>
      <c r="J91" s="17">
        <f t="shared" si="52"/>
        <v>66000000</v>
      </c>
      <c r="K91" s="17">
        <f t="shared" si="52"/>
        <v>0</v>
      </c>
      <c r="L91" s="17">
        <f t="shared" si="52"/>
        <v>0</v>
      </c>
      <c r="M91" s="17">
        <f t="shared" si="52"/>
        <v>0</v>
      </c>
      <c r="N91" s="19">
        <f t="shared" si="50"/>
        <v>2.9247240843216671E-2</v>
      </c>
      <c r="O91" s="19">
        <f t="shared" si="51"/>
        <v>0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66000000</v>
      </c>
      <c r="I92" s="12">
        <v>1515004999</v>
      </c>
      <c r="J92" s="12">
        <v>66000000</v>
      </c>
      <c r="K92" s="12">
        <v>0</v>
      </c>
      <c r="L92" s="12">
        <v>0</v>
      </c>
      <c r="M92" s="12">
        <v>0</v>
      </c>
      <c r="N92" s="14">
        <f t="shared" si="50"/>
        <v>4.174559855392336E-2</v>
      </c>
      <c r="O92" s="14">
        <f t="shared" si="51"/>
        <v>0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0</v>
      </c>
      <c r="I93" s="12">
        <v>675618125</v>
      </c>
      <c r="J93" s="12">
        <v>0</v>
      </c>
      <c r="K93" s="12">
        <v>0</v>
      </c>
      <c r="L93" s="12">
        <v>0</v>
      </c>
      <c r="M93" s="12">
        <v>0</v>
      </c>
      <c r="N93" s="14">
        <f t="shared" si="50"/>
        <v>0</v>
      </c>
      <c r="O93" s="14">
        <f t="shared" si="51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53">SUM(D95:D98)</f>
        <v>0</v>
      </c>
      <c r="E94" s="17">
        <f t="shared" si="53"/>
        <v>0</v>
      </c>
      <c r="F94" s="32">
        <f t="shared" si="53"/>
        <v>3614241398</v>
      </c>
      <c r="G94" s="17">
        <f t="shared" si="53"/>
        <v>0</v>
      </c>
      <c r="H94" s="17">
        <f t="shared" si="53"/>
        <v>544966667</v>
      </c>
      <c r="I94" s="17">
        <f t="shared" si="53"/>
        <v>3069274731</v>
      </c>
      <c r="J94" s="17">
        <f t="shared" si="53"/>
        <v>154000000</v>
      </c>
      <c r="K94" s="17">
        <f t="shared" si="53"/>
        <v>0</v>
      </c>
      <c r="L94" s="17">
        <f t="shared" si="53"/>
        <v>0</v>
      </c>
      <c r="M94" s="17">
        <f t="shared" si="53"/>
        <v>0</v>
      </c>
      <c r="N94" s="19">
        <f t="shared" si="50"/>
        <v>4.2609218101817559E-2</v>
      </c>
      <c r="O94" s="19">
        <f t="shared" si="51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110100000</v>
      </c>
      <c r="I95" s="12">
        <v>1004257727</v>
      </c>
      <c r="J95" s="12">
        <v>60000000</v>
      </c>
      <c r="K95" s="12">
        <v>0</v>
      </c>
      <c r="L95" s="12">
        <v>0</v>
      </c>
      <c r="M95" s="12">
        <v>0</v>
      </c>
      <c r="N95" s="14">
        <f t="shared" si="50"/>
        <v>5.3842674166695123E-2</v>
      </c>
      <c r="O95" s="14">
        <f t="shared" si="51"/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166800000</v>
      </c>
      <c r="I96" s="12">
        <v>247200000</v>
      </c>
      <c r="J96" s="12">
        <v>0</v>
      </c>
      <c r="K96" s="12">
        <v>0</v>
      </c>
      <c r="L96" s="12">
        <v>0</v>
      </c>
      <c r="M96" s="12">
        <v>0</v>
      </c>
      <c r="N96" s="14">
        <f t="shared" si="50"/>
        <v>0</v>
      </c>
      <c r="O96" s="14">
        <f t="shared" si="51"/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 t="shared" si="50"/>
        <v>0</v>
      </c>
      <c r="O97" s="14">
        <f t="shared" si="51"/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268066667</v>
      </c>
      <c r="I98" s="12">
        <v>1590097004</v>
      </c>
      <c r="J98" s="12">
        <v>94000000</v>
      </c>
      <c r="K98" s="12">
        <v>0</v>
      </c>
      <c r="L98" s="12">
        <v>0</v>
      </c>
      <c r="M98" s="12">
        <v>0</v>
      </c>
      <c r="N98" s="14">
        <f t="shared" si="50"/>
        <v>5.0587578191867467E-2</v>
      </c>
      <c r="O98" s="14">
        <f t="shared" si="51"/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4">SUM(D100:D101)</f>
        <v>0</v>
      </c>
      <c r="E99" s="17">
        <f t="shared" si="54"/>
        <v>0</v>
      </c>
      <c r="F99" s="32">
        <f t="shared" si="54"/>
        <v>383320000</v>
      </c>
      <c r="G99" s="17">
        <f t="shared" si="54"/>
        <v>0</v>
      </c>
      <c r="H99" s="17">
        <f t="shared" si="54"/>
        <v>0</v>
      </c>
      <c r="I99" s="17">
        <f t="shared" si="54"/>
        <v>383320000</v>
      </c>
      <c r="J99" s="17">
        <f t="shared" si="54"/>
        <v>0</v>
      </c>
      <c r="K99" s="17">
        <f t="shared" si="54"/>
        <v>0</v>
      </c>
      <c r="L99" s="17">
        <f t="shared" si="54"/>
        <v>0</v>
      </c>
      <c r="M99" s="17">
        <f t="shared" si="54"/>
        <v>0</v>
      </c>
      <c r="N99" s="19">
        <f t="shared" si="50"/>
        <v>0</v>
      </c>
      <c r="O99" s="19">
        <f t="shared" si="51"/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0</v>
      </c>
      <c r="I100" s="12">
        <v>257000000</v>
      </c>
      <c r="J100" s="12">
        <v>0</v>
      </c>
      <c r="K100" s="12">
        <v>0</v>
      </c>
      <c r="L100" s="12">
        <v>0</v>
      </c>
      <c r="M100" s="12">
        <v>0</v>
      </c>
      <c r="N100" s="14">
        <f t="shared" si="50"/>
        <v>0</v>
      </c>
      <c r="O100" s="14">
        <f t="shared" si="51"/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0</v>
      </c>
      <c r="I101" s="12">
        <v>126320000</v>
      </c>
      <c r="J101" s="12">
        <v>0</v>
      </c>
      <c r="K101" s="12">
        <v>0</v>
      </c>
      <c r="L101" s="12">
        <v>0</v>
      </c>
      <c r="M101" s="12">
        <v>0</v>
      </c>
      <c r="N101" s="14">
        <f t="shared" si="50"/>
        <v>0</v>
      </c>
      <c r="O101" s="14">
        <f t="shared" si="51"/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5">SUM(D103:D104)</f>
        <v>0</v>
      </c>
      <c r="E102" s="17">
        <f t="shared" si="55"/>
        <v>0</v>
      </c>
      <c r="F102" s="32">
        <f t="shared" si="55"/>
        <v>685755478</v>
      </c>
      <c r="G102" s="17">
        <f t="shared" si="55"/>
        <v>0</v>
      </c>
      <c r="H102" s="17">
        <f t="shared" si="55"/>
        <v>285291362</v>
      </c>
      <c r="I102" s="17">
        <f t="shared" si="55"/>
        <v>400464116</v>
      </c>
      <c r="J102" s="17">
        <f t="shared" si="55"/>
        <v>0</v>
      </c>
      <c r="K102" s="17">
        <f t="shared" si="55"/>
        <v>0</v>
      </c>
      <c r="L102" s="17">
        <f t="shared" si="55"/>
        <v>0</v>
      </c>
      <c r="M102" s="17">
        <f t="shared" si="55"/>
        <v>0</v>
      </c>
      <c r="N102" s="19">
        <f t="shared" si="50"/>
        <v>0</v>
      </c>
      <c r="O102" s="19">
        <f t="shared" si="51"/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 t="shared" si="50"/>
        <v>0</v>
      </c>
      <c r="O103" s="14">
        <f t="shared" si="51"/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285291362</v>
      </c>
      <c r="I104" s="12">
        <v>344135132</v>
      </c>
      <c r="J104" s="12">
        <v>0</v>
      </c>
      <c r="K104" s="12">
        <v>0</v>
      </c>
      <c r="L104" s="12">
        <v>0</v>
      </c>
      <c r="M104" s="12">
        <v>0</v>
      </c>
      <c r="N104" s="14">
        <f t="shared" si="50"/>
        <v>0</v>
      </c>
      <c r="O104" s="14">
        <f t="shared" si="51"/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6">+C5+C84</f>
        <v>38371429000</v>
      </c>
      <c r="D105" s="7">
        <f t="shared" si="56"/>
        <v>815000000</v>
      </c>
      <c r="E105" s="7">
        <f t="shared" si="56"/>
        <v>815000000</v>
      </c>
      <c r="F105" s="7">
        <f t="shared" si="56"/>
        <v>38371429000.000107</v>
      </c>
      <c r="G105" s="7">
        <f t="shared" si="56"/>
        <v>3156115000.0001101</v>
      </c>
      <c r="H105" s="7">
        <f t="shared" si="56"/>
        <v>20079622300.950001</v>
      </c>
      <c r="I105" s="7">
        <f t="shared" si="56"/>
        <v>15135691699.049999</v>
      </c>
      <c r="J105" s="7">
        <f t="shared" si="56"/>
        <v>4124108830.3800001</v>
      </c>
      <c r="K105" s="7">
        <f t="shared" si="56"/>
        <v>2046013829.47</v>
      </c>
      <c r="L105" s="7">
        <f t="shared" si="56"/>
        <v>1976027351.47</v>
      </c>
      <c r="M105" s="7">
        <f t="shared" si="56"/>
        <v>1920704661.47</v>
      </c>
      <c r="N105" s="8">
        <f t="shared" si="50"/>
        <v>0.10747863548110206</v>
      </c>
      <c r="O105" s="9">
        <f t="shared" si="51"/>
        <v>5.3321283121094978E-2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2069-CA6B-42B0-89E7-FF3269748AFF}">
  <dimension ref="A1:V107"/>
  <sheetViews>
    <sheetView showGridLines="0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G26" sqref="G2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:I37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7900000000</v>
      </c>
      <c r="D10" s="12">
        <f>datos!R5</f>
        <v>0</v>
      </c>
      <c r="E10" s="12">
        <f>datos!S5</f>
        <v>30000000</v>
      </c>
      <c r="F10" s="12">
        <f>datos!T5</f>
        <v>7870000000</v>
      </c>
      <c r="G10" s="12">
        <f>datos!U5</f>
        <v>0</v>
      </c>
      <c r="H10" s="12">
        <f>datos!V5</f>
        <v>7870000000</v>
      </c>
      <c r="I10" s="12">
        <f>datos!W5</f>
        <v>0</v>
      </c>
      <c r="J10" s="12">
        <f>datos!X5</f>
        <v>6054631376</v>
      </c>
      <c r="K10" s="12">
        <f>datos!Y5</f>
        <v>6052190724</v>
      </c>
      <c r="L10" s="12">
        <f>datos!Z5</f>
        <v>6052190724</v>
      </c>
      <c r="M10" s="12">
        <f>datos!AA5</f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358563914</v>
      </c>
      <c r="K12" s="12">
        <f>+datos!Y6</f>
        <v>357343588</v>
      </c>
      <c r="L12" s="12">
        <f>+datos!Z6</f>
        <v>357343588</v>
      </c>
      <c r="M12" s="12">
        <f>+datos!AA6</f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f>+datos!Q7</f>
        <v>15000000</v>
      </c>
      <c r="D13" s="12">
        <f>+datos!R7</f>
        <v>0</v>
      </c>
      <c r="E13" s="12">
        <f>+datos!S7</f>
        <v>0</v>
      </c>
      <c r="F13" s="12">
        <f>+datos!T7</f>
        <v>15000000</v>
      </c>
      <c r="G13" s="12">
        <f>+datos!U7</f>
        <v>0</v>
      </c>
      <c r="H13" s="12">
        <f>+datos!V7</f>
        <v>15000000</v>
      </c>
      <c r="I13" s="12">
        <f>+datos!W7</f>
        <v>0</v>
      </c>
      <c r="J13" s="12">
        <f>+datos!X7</f>
        <v>10635165</v>
      </c>
      <c r="K13" s="12">
        <f>+datos!Y7</f>
        <v>10635165</v>
      </c>
      <c r="L13" s="12">
        <f>+datos!Z7</f>
        <v>10635165</v>
      </c>
      <c r="M13" s="12">
        <f>+datos!AA7</f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f>+datos!Q8</f>
        <v>380000000</v>
      </c>
      <c r="D15" s="12">
        <f>+datos!R8</f>
        <v>30000000</v>
      </c>
      <c r="E15" s="12">
        <f>+datos!S8</f>
        <v>0</v>
      </c>
      <c r="F15" s="12">
        <f>+datos!T8</f>
        <v>410000000</v>
      </c>
      <c r="G15" s="12">
        <f>+datos!U8</f>
        <v>0</v>
      </c>
      <c r="H15" s="12">
        <f>+datos!V8</f>
        <v>410000000</v>
      </c>
      <c r="I15" s="12">
        <f>+datos!W8</f>
        <v>0</v>
      </c>
      <c r="J15" s="12">
        <f>+datos!X8</f>
        <v>406589080</v>
      </c>
      <c r="K15" s="12">
        <f>+datos!Y8</f>
        <v>404313216</v>
      </c>
      <c r="L15" s="12">
        <f>+datos!Z8</f>
        <v>404313216</v>
      </c>
      <c r="M15" s="12">
        <f>+datos!AA8</f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f>+datos!Q9</f>
        <v>270000000</v>
      </c>
      <c r="D16" s="12">
        <f>+datos!R9</f>
        <v>0</v>
      </c>
      <c r="E16" s="12">
        <f>+datos!S9</f>
        <v>0</v>
      </c>
      <c r="F16" s="12">
        <f>+datos!T9</f>
        <v>270000000</v>
      </c>
      <c r="G16" s="12">
        <f>+datos!U9</f>
        <v>0</v>
      </c>
      <c r="H16" s="12">
        <f>+datos!V9</f>
        <v>270000000</v>
      </c>
      <c r="I16" s="12">
        <f>+datos!W9</f>
        <v>0</v>
      </c>
      <c r="J16" s="12">
        <f>+datos!X9</f>
        <v>224326546</v>
      </c>
      <c r="K16" s="12">
        <f>+datos!Y9</f>
        <v>219263645</v>
      </c>
      <c r="L16" s="12">
        <f>+datos!Z9</f>
        <v>219263645</v>
      </c>
      <c r="M16" s="12">
        <f>+datos!AA9</f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f>+datos!Q10</f>
        <v>50000000</v>
      </c>
      <c r="D17" s="12">
        <f>+datos!R10</f>
        <v>0</v>
      </c>
      <c r="E17" s="12">
        <f>+datos!S10</f>
        <v>9000000</v>
      </c>
      <c r="F17" s="12">
        <f>+datos!T10</f>
        <v>41000000</v>
      </c>
      <c r="G17" s="12">
        <f>+datos!U10</f>
        <v>0</v>
      </c>
      <c r="H17" s="12">
        <f>+datos!V10</f>
        <v>41000000</v>
      </c>
      <c r="I17" s="12">
        <f>+datos!W10</f>
        <v>0</v>
      </c>
      <c r="J17" s="12">
        <f>+datos!X10</f>
        <v>14886556</v>
      </c>
      <c r="K17" s="12">
        <f>+datos!Y10</f>
        <v>14886556</v>
      </c>
      <c r="L17" s="12">
        <f>+datos!Z10</f>
        <v>14886556</v>
      </c>
      <c r="M17" s="12">
        <f>+datos!AA10</f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f>+datos!Q11</f>
        <v>583488000</v>
      </c>
      <c r="D18" s="12">
        <f>+datos!R11</f>
        <v>0</v>
      </c>
      <c r="E18" s="12">
        <f>+datos!S11</f>
        <v>0</v>
      </c>
      <c r="F18" s="12">
        <f>+datos!T11</f>
        <v>583488000</v>
      </c>
      <c r="G18" s="12">
        <f>+datos!U11</f>
        <v>0</v>
      </c>
      <c r="H18" s="12">
        <f>+datos!V11</f>
        <v>583488000</v>
      </c>
      <c r="I18" s="12">
        <f>+datos!W11</f>
        <v>0</v>
      </c>
      <c r="J18" s="12">
        <f>+datos!X11</f>
        <v>72599008</v>
      </c>
      <c r="K18" s="12">
        <f>+datos!Y11</f>
        <v>53674641</v>
      </c>
      <c r="L18" s="12">
        <f>+datos!Z11</f>
        <v>53674641</v>
      </c>
      <c r="M18" s="12">
        <f>+datos!AA11</f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380000000</v>
      </c>
      <c r="D19" s="12">
        <f>+datos!R12</f>
        <v>0</v>
      </c>
      <c r="E19" s="12">
        <f>+datos!S12</f>
        <v>0</v>
      </c>
      <c r="F19" s="12">
        <f>+datos!T12</f>
        <v>380000000</v>
      </c>
      <c r="G19" s="12">
        <f>+datos!U12</f>
        <v>0</v>
      </c>
      <c r="H19" s="12">
        <f>+datos!V12</f>
        <v>380000000</v>
      </c>
      <c r="I19" s="12">
        <f>+datos!W12</f>
        <v>0</v>
      </c>
      <c r="J19" s="12">
        <f>+datos!X12</f>
        <v>242767940</v>
      </c>
      <c r="K19" s="12">
        <f>+datos!Y12</f>
        <v>228310965</v>
      </c>
      <c r="L19" s="12">
        <f>+datos!Z12</f>
        <v>228310965</v>
      </c>
      <c r="M19" s="12">
        <f>+datos!AA12</f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f>+datos!Q13</f>
        <v>0</v>
      </c>
      <c r="D20" s="12">
        <f>+datos!R13</f>
        <v>9000000</v>
      </c>
      <c r="E20" s="12">
        <f>+datos!S13</f>
        <v>0</v>
      </c>
      <c r="F20" s="12">
        <f>+datos!T13</f>
        <v>9000000</v>
      </c>
      <c r="G20" s="12">
        <f>+datos!U13</f>
        <v>0</v>
      </c>
      <c r="H20" s="12">
        <f>+datos!V13</f>
        <v>9000000</v>
      </c>
      <c r="I20" s="12">
        <f>+datos!W13</f>
        <v>0</v>
      </c>
      <c r="J20" s="12">
        <f>+datos!X13</f>
        <v>4333582</v>
      </c>
      <c r="K20" s="12">
        <f>+datos!Y13</f>
        <v>4333582</v>
      </c>
      <c r="L20" s="12">
        <f>+datos!Z13</f>
        <v>4333582</v>
      </c>
      <c r="M20" s="12">
        <f>+datos!AA13</f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1000000000</v>
      </c>
      <c r="D22" s="12">
        <f>+datos!R14</f>
        <v>0</v>
      </c>
      <c r="E22" s="12">
        <f>+datos!S14</f>
        <v>0</v>
      </c>
      <c r="F22" s="12">
        <f>+datos!T14</f>
        <v>1000000000</v>
      </c>
      <c r="G22" s="12">
        <f>+datos!U14</f>
        <v>0</v>
      </c>
      <c r="H22" s="12">
        <f>+datos!V14</f>
        <v>1000000000</v>
      </c>
      <c r="I22" s="12">
        <f>+datos!W14</f>
        <v>0</v>
      </c>
      <c r="J22" s="12">
        <f>+datos!X14</f>
        <v>841459303</v>
      </c>
      <c r="K22" s="12">
        <f>+datos!Y14</f>
        <v>841459303</v>
      </c>
      <c r="L22" s="12">
        <f>+datos!Z14</f>
        <v>841459303</v>
      </c>
      <c r="M22" s="12">
        <f>+datos!AA14</f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596051730</v>
      </c>
      <c r="K23" s="12">
        <f>+datos!Y15</f>
        <v>596051730</v>
      </c>
      <c r="L23" s="12">
        <f>+datos!Z15</f>
        <v>596051730</v>
      </c>
      <c r="M23" s="12">
        <f>+datos!AA15</f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920000000</v>
      </c>
      <c r="D24" s="12">
        <f>+datos!R16</f>
        <v>0</v>
      </c>
      <c r="E24" s="12">
        <f>+datos!S16</f>
        <v>0</v>
      </c>
      <c r="F24" s="12">
        <f>+datos!T16</f>
        <v>920000000</v>
      </c>
      <c r="G24" s="12">
        <f>+datos!U16</f>
        <v>0</v>
      </c>
      <c r="H24" s="12">
        <f>+datos!V16</f>
        <v>920000000</v>
      </c>
      <c r="I24" s="12">
        <f>+datos!W16</f>
        <v>0</v>
      </c>
      <c r="J24" s="12">
        <f>+datos!X16</f>
        <v>648263144</v>
      </c>
      <c r="K24" s="12">
        <f>+datos!Y16</f>
        <v>648263144</v>
      </c>
      <c r="L24" s="12">
        <f>+datos!Z16</f>
        <v>648263144</v>
      </c>
      <c r="M24" s="12">
        <f>+datos!AA16</f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430000000</v>
      </c>
      <c r="D25" s="12">
        <f>+datos!R17</f>
        <v>0</v>
      </c>
      <c r="E25" s="12">
        <f>+datos!S17</f>
        <v>0</v>
      </c>
      <c r="F25" s="12">
        <f>+datos!T17</f>
        <v>430000000</v>
      </c>
      <c r="G25" s="12">
        <f>+datos!U17</f>
        <v>0</v>
      </c>
      <c r="H25" s="12">
        <f>+datos!V17</f>
        <v>430000000</v>
      </c>
      <c r="I25" s="12">
        <f>+datos!W17</f>
        <v>0</v>
      </c>
      <c r="J25" s="12">
        <f>+datos!X17</f>
        <v>294340200</v>
      </c>
      <c r="K25" s="12">
        <f>+datos!Y17</f>
        <v>294340200</v>
      </c>
      <c r="L25" s="12">
        <f>+datos!Z17</f>
        <v>294340200</v>
      </c>
      <c r="M25" s="12">
        <f>+datos!AA17</f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50000000</v>
      </c>
      <c r="D26" s="12">
        <f>+datos!R18</f>
        <v>0</v>
      </c>
      <c r="E26" s="12">
        <f>+datos!S18</f>
        <v>0</v>
      </c>
      <c r="F26" s="12">
        <f>+datos!T18</f>
        <v>50000000</v>
      </c>
      <c r="G26" s="12">
        <f>+datos!U18</f>
        <v>0</v>
      </c>
      <c r="H26" s="12">
        <f>+datos!V18</f>
        <v>50000000</v>
      </c>
      <c r="I26" s="12">
        <f>+datos!W18</f>
        <v>0</v>
      </c>
      <c r="J26" s="12">
        <f>+datos!X18</f>
        <v>37997600</v>
      </c>
      <c r="K26" s="12">
        <f>+datos!Y18</f>
        <v>37997600</v>
      </c>
      <c r="L26" s="12">
        <f>+datos!Z18</f>
        <v>37997600</v>
      </c>
      <c r="M26" s="12">
        <f>+datos!AA18</f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315155000</v>
      </c>
      <c r="D27" s="12">
        <f>+datos!R19</f>
        <v>0</v>
      </c>
      <c r="E27" s="12">
        <f>+datos!S19</f>
        <v>0</v>
      </c>
      <c r="F27" s="12">
        <f>+datos!T19</f>
        <v>315155000</v>
      </c>
      <c r="G27" s="12">
        <f>+datos!U19</f>
        <v>0</v>
      </c>
      <c r="H27" s="12">
        <f>+datos!V19</f>
        <v>315155000</v>
      </c>
      <c r="I27" s="12">
        <f>+datos!W19</f>
        <v>0</v>
      </c>
      <c r="J27" s="12">
        <f>+datos!X19</f>
        <v>220774600</v>
      </c>
      <c r="K27" s="12">
        <f>+datos!Y19</f>
        <v>220774600</v>
      </c>
      <c r="L27" s="12">
        <f>+datos!Z19</f>
        <v>220774600</v>
      </c>
      <c r="M27" s="12">
        <f>+datos!AA19</f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36860600</v>
      </c>
      <c r="K28" s="12">
        <f>+datos!Y20</f>
        <v>36860600</v>
      </c>
      <c r="L28" s="12">
        <f>+datos!Z20</f>
        <v>36860600</v>
      </c>
      <c r="M28" s="12">
        <f>+datos!AA20</f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36860600</v>
      </c>
      <c r="K29" s="12">
        <f>+datos!Y21</f>
        <v>36860600</v>
      </c>
      <c r="L29" s="12">
        <f>+datos!Z21</f>
        <v>36860600</v>
      </c>
      <c r="M29" s="12">
        <f>+datos!AA21</f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105000000</v>
      </c>
      <c r="D30" s="12">
        <f>+datos!R22</f>
        <v>0</v>
      </c>
      <c r="E30" s="12">
        <f>+datos!S22</f>
        <v>0</v>
      </c>
      <c r="F30" s="12">
        <f>+datos!T22</f>
        <v>105000000</v>
      </c>
      <c r="G30" s="12">
        <f>+datos!U22</f>
        <v>0</v>
      </c>
      <c r="H30" s="12">
        <f>+datos!V22</f>
        <v>105000000</v>
      </c>
      <c r="I30" s="12">
        <f>+datos!W22</f>
        <v>0</v>
      </c>
      <c r="J30" s="12">
        <f>+datos!X22</f>
        <v>73641700</v>
      </c>
      <c r="K30" s="12">
        <f>+datos!Y22</f>
        <v>73641700</v>
      </c>
      <c r="L30" s="12">
        <f>+datos!Z22</f>
        <v>73641700</v>
      </c>
      <c r="M30" s="12">
        <f>+datos!AA22</f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1220000000</v>
      </c>
      <c r="D32" s="12">
        <f>+datos!R23</f>
        <v>0</v>
      </c>
      <c r="E32" s="12">
        <f>+datos!S23</f>
        <v>70000000</v>
      </c>
      <c r="F32" s="12">
        <f>+datos!T23</f>
        <v>1150000000</v>
      </c>
      <c r="G32" s="12">
        <f>+datos!U23</f>
        <v>0</v>
      </c>
      <c r="H32" s="12">
        <f>+datos!V23</f>
        <v>1150000000</v>
      </c>
      <c r="I32" s="12">
        <f>+datos!W23</f>
        <v>0</v>
      </c>
      <c r="J32" s="12">
        <f>+datos!X23</f>
        <v>217057179</v>
      </c>
      <c r="K32" s="12">
        <f>+datos!Y23</f>
        <v>217057179</v>
      </c>
      <c r="L32" s="12">
        <f>+datos!Z23</f>
        <v>217057179</v>
      </c>
      <c r="M32" s="12">
        <f>+datos!AA23</f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98434000</v>
      </c>
      <c r="D33" s="12">
        <f>+datos!R24</f>
        <v>70000000</v>
      </c>
      <c r="E33" s="12">
        <f>+datos!S24</f>
        <v>0</v>
      </c>
      <c r="F33" s="12">
        <f>+datos!T24</f>
        <v>168434000</v>
      </c>
      <c r="G33" s="12">
        <f>+datos!U24</f>
        <v>0</v>
      </c>
      <c r="H33" s="12">
        <f>+datos!V24</f>
        <v>168434000</v>
      </c>
      <c r="I33" s="12">
        <f>+datos!W24</f>
        <v>0</v>
      </c>
      <c r="J33" s="12">
        <f>+datos!X24</f>
        <v>161725752</v>
      </c>
      <c r="K33" s="12">
        <f>+datos!Y24</f>
        <v>132358554</v>
      </c>
      <c r="L33" s="12">
        <f>+datos!Z24</f>
        <v>132358554</v>
      </c>
      <c r="M33" s="12">
        <f>+datos!AA24</f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f>+datos!Q25</f>
        <v>60000000</v>
      </c>
      <c r="D34" s="12">
        <f>+datos!R25</f>
        <v>0</v>
      </c>
      <c r="E34" s="12">
        <f>+datos!S25</f>
        <v>0</v>
      </c>
      <c r="F34" s="12">
        <f>+datos!T25</f>
        <v>60000000</v>
      </c>
      <c r="G34" s="12">
        <f>+datos!U25</f>
        <v>0</v>
      </c>
      <c r="H34" s="12">
        <f>+datos!V25</f>
        <v>60000000</v>
      </c>
      <c r="I34" s="12">
        <f>+datos!W25</f>
        <v>0</v>
      </c>
      <c r="J34" s="12">
        <f>+datos!X25</f>
        <v>26202307</v>
      </c>
      <c r="K34" s="12">
        <f>+datos!Y25</f>
        <v>25052161</v>
      </c>
      <c r="L34" s="12">
        <f>+datos!Z25</f>
        <v>25052161</v>
      </c>
      <c r="M34" s="12">
        <f>+datos!AA25</f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f>+datos!Q26</f>
        <v>340000000</v>
      </c>
      <c r="D35" s="12">
        <f>+datos!R26</f>
        <v>0</v>
      </c>
      <c r="E35" s="12">
        <f>+datos!S26</f>
        <v>0</v>
      </c>
      <c r="F35" s="12">
        <f>+datos!T26</f>
        <v>340000000</v>
      </c>
      <c r="G35" s="12">
        <f>+datos!U26</f>
        <v>0</v>
      </c>
      <c r="H35" s="12">
        <f>+datos!V26</f>
        <v>340000000</v>
      </c>
      <c r="I35" s="12">
        <f>+datos!W26</f>
        <v>0</v>
      </c>
      <c r="J35" s="12">
        <f>+datos!X26</f>
        <v>212959792</v>
      </c>
      <c r="K35" s="12">
        <f>+datos!Y26</f>
        <v>212959792</v>
      </c>
      <c r="L35" s="12">
        <f>+datos!Z26</f>
        <v>212959792</v>
      </c>
      <c r="M35" s="12">
        <f>+datos!AA26</f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f>+datos!Q27</f>
        <v>80000000</v>
      </c>
      <c r="D36" s="12">
        <f>+datos!R27</f>
        <v>0</v>
      </c>
      <c r="E36" s="12">
        <f>+datos!S27</f>
        <v>0</v>
      </c>
      <c r="F36" s="12">
        <f>+datos!T27</f>
        <v>80000000</v>
      </c>
      <c r="G36" s="12">
        <f>+datos!U27</f>
        <v>0</v>
      </c>
      <c r="H36" s="12">
        <f>+datos!V27</f>
        <v>80000000</v>
      </c>
      <c r="I36" s="12">
        <f>+datos!W27</f>
        <v>0</v>
      </c>
      <c r="J36" s="12">
        <f>+datos!X27</f>
        <v>50261368</v>
      </c>
      <c r="K36" s="12">
        <f>+datos!Y27</f>
        <v>50261368</v>
      </c>
      <c r="L36" s="12">
        <f>+datos!Z27</f>
        <v>50261368</v>
      </c>
      <c r="M36" s="12">
        <f>+datos!AA27</f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f>+C37+D37-E37+0.0001</f>
        <v>721115000.00010002</v>
      </c>
      <c r="G37" s="12">
        <f>+F37</f>
        <v>721115000.00010002</v>
      </c>
      <c r="H37" s="12">
        <v>0</v>
      </c>
      <c r="I37" s="13">
        <f t="shared" si="5"/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84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f>+datos!Q28</f>
        <v>15000000</v>
      </c>
      <c r="D42" s="12">
        <f>+datos!R28</f>
        <v>121931000</v>
      </c>
      <c r="E42" s="12">
        <f>+datos!S28</f>
        <v>0</v>
      </c>
      <c r="F42" s="12">
        <f>+datos!T28</f>
        <v>136931000</v>
      </c>
      <c r="G42" s="12">
        <f>+datos!U28</f>
        <v>0</v>
      </c>
      <c r="H42" s="12">
        <f>+datos!V28</f>
        <v>136930808</v>
      </c>
      <c r="I42" s="12">
        <f>+datos!W28</f>
        <v>192</v>
      </c>
      <c r="J42" s="12">
        <f>+datos!X28</f>
        <v>24969808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f>+datos!Q29</f>
        <v>121931000</v>
      </c>
      <c r="D43" s="12">
        <f>+datos!R29</f>
        <v>0</v>
      </c>
      <c r="E43" s="12">
        <f>+datos!S29</f>
        <v>121931000</v>
      </c>
      <c r="F43" s="12">
        <f>+datos!T29</f>
        <v>0</v>
      </c>
      <c r="G43" s="12">
        <f>+datos!U29</f>
        <v>0</v>
      </c>
      <c r="H43" s="12">
        <f>+datos!V29</f>
        <v>0</v>
      </c>
      <c r="I43" s="12">
        <f>+datos!W29</f>
        <v>0</v>
      </c>
      <c r="J43" s="12">
        <f>+datos!X29</f>
        <v>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151900</v>
      </c>
      <c r="I46" s="12">
        <f>+datos!W30</f>
        <v>848100</v>
      </c>
      <c r="J46" s="12">
        <f>+datos!X30</f>
        <v>151900</v>
      </c>
      <c r="K46" s="12">
        <f>+datos!Y30</f>
        <v>151900</v>
      </c>
      <c r="L46" s="12">
        <f>+datos!Z30</f>
        <v>151900</v>
      </c>
      <c r="M46" s="12">
        <f>+datos!AA30</f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f>+datos!Q31</f>
        <v>20000000</v>
      </c>
      <c r="D47" s="12">
        <f>+datos!R31</f>
        <v>0</v>
      </c>
      <c r="E47" s="12">
        <f>+datos!S31</f>
        <v>7000000</v>
      </c>
      <c r="F47" s="12">
        <f>+datos!T31</f>
        <v>13000000</v>
      </c>
      <c r="G47" s="12">
        <f>+datos!U31</f>
        <v>0</v>
      </c>
      <c r="H47" s="12">
        <f>+datos!V31</f>
        <v>12598304.01</v>
      </c>
      <c r="I47" s="12">
        <f>+datos!W31</f>
        <v>401695.99</v>
      </c>
      <c r="J47" s="12">
        <f>+datos!X31</f>
        <v>12598304.01</v>
      </c>
      <c r="K47" s="12">
        <f>+datos!Y31</f>
        <v>4236958.63</v>
      </c>
      <c r="L47" s="12">
        <f>+datos!Z31</f>
        <v>4236958.63</v>
      </c>
      <c r="M47" s="12">
        <f>+datos!AA31</f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f>+datos!Q32</f>
        <v>30000000</v>
      </c>
      <c r="D48" s="12">
        <f>+datos!R32</f>
        <v>0</v>
      </c>
      <c r="E48" s="12">
        <f>+datos!S32</f>
        <v>5900000</v>
      </c>
      <c r="F48" s="12">
        <f>+datos!T32</f>
        <v>24100000</v>
      </c>
      <c r="G48" s="12">
        <f>+datos!U32</f>
        <v>0</v>
      </c>
      <c r="H48" s="12">
        <f>+datos!V32</f>
        <v>23703134</v>
      </c>
      <c r="I48" s="12">
        <f>+datos!W32</f>
        <v>396866</v>
      </c>
      <c r="J48" s="12">
        <f>+datos!X32</f>
        <v>23703134</v>
      </c>
      <c r="K48" s="12">
        <f>+datos!Y32</f>
        <v>23703134</v>
      </c>
      <c r="L48" s="12">
        <f>+datos!Z32</f>
        <v>23703134</v>
      </c>
      <c r="M48" s="12">
        <f>+datos!AA32</f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f>+datos!Q33</f>
        <v>26000000</v>
      </c>
      <c r="D49" s="12">
        <f>+datos!R33</f>
        <v>4000000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15681078</v>
      </c>
      <c r="I49" s="12">
        <f>+datos!W33</f>
        <v>14318922</v>
      </c>
      <c r="J49" s="12">
        <f>+datos!X33</f>
        <v>11000000</v>
      </c>
      <c r="K49" s="12">
        <f>+datos!Y33</f>
        <v>8139661</v>
      </c>
      <c r="L49" s="12">
        <f>+datos!Z33</f>
        <v>8139661</v>
      </c>
      <c r="M49" s="12">
        <f>+datos!AA33</f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f>+datos!Q34</f>
        <v>5000000</v>
      </c>
      <c r="D50" s="12">
        <f>+datos!R34</f>
        <v>2000000</v>
      </c>
      <c r="E50" s="12">
        <f>+datos!S34</f>
        <v>3000000</v>
      </c>
      <c r="F50" s="12">
        <f>+datos!T34</f>
        <v>4000000</v>
      </c>
      <c r="G50" s="12">
        <f>+datos!U34</f>
        <v>0</v>
      </c>
      <c r="H50" s="12">
        <f>+datos!V34</f>
        <v>2201200</v>
      </c>
      <c r="I50" s="12">
        <f>+datos!W34</f>
        <v>1798800</v>
      </c>
      <c r="J50" s="12">
        <f>+datos!X34</f>
        <v>2201200</v>
      </c>
      <c r="K50" s="12">
        <f>+datos!Y34</f>
        <v>755700</v>
      </c>
      <c r="L50" s="12">
        <f>+datos!Z34</f>
        <v>755700</v>
      </c>
      <c r="M50" s="12">
        <f>+datos!AA34</f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f>+datos!Q35</f>
        <v>58000000</v>
      </c>
      <c r="D51" s="12">
        <f>+datos!R35</f>
        <v>0</v>
      </c>
      <c r="E51" s="12">
        <f>+datos!S35</f>
        <v>0</v>
      </c>
      <c r="F51" s="12">
        <f>+datos!T35</f>
        <v>58000000</v>
      </c>
      <c r="G51" s="12">
        <f>+datos!U35</f>
        <v>0</v>
      </c>
      <c r="H51" s="12">
        <f>+datos!V35</f>
        <v>55394052.560000002</v>
      </c>
      <c r="I51" s="12">
        <f>+datos!W35</f>
        <v>2605947.44</v>
      </c>
      <c r="J51" s="12">
        <f>+datos!X35</f>
        <v>55394052.560000002</v>
      </c>
      <c r="K51" s="12">
        <f>+datos!Y35</f>
        <v>55394052.560000002</v>
      </c>
      <c r="L51" s="12">
        <f>+datos!Z35</f>
        <v>55394052.560000002</v>
      </c>
      <c r="M51" s="12">
        <f>+datos!AA35</f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f>+datos!Q36</f>
        <v>0</v>
      </c>
      <c r="D52" s="12">
        <f>+datos!R36</f>
        <v>980000000</v>
      </c>
      <c r="E52" s="12">
        <f>+datos!S36</f>
        <v>0</v>
      </c>
      <c r="F52" s="12">
        <f>+datos!T36</f>
        <v>980000000</v>
      </c>
      <c r="G52" s="12">
        <f>+datos!U36</f>
        <v>0</v>
      </c>
      <c r="H52" s="12">
        <f>+datos!V36</f>
        <v>472724644.44</v>
      </c>
      <c r="I52" s="12">
        <f>+datos!W36</f>
        <v>507275355.56</v>
      </c>
      <c r="J52" s="12">
        <f>+datos!X36</f>
        <v>439868181.44</v>
      </c>
      <c r="K52" s="12">
        <f>+datos!Y36</f>
        <v>200000000</v>
      </c>
      <c r="L52" s="12">
        <f>+datos!Z36</f>
        <v>200000000</v>
      </c>
      <c r="M52" s="12">
        <f>+datos!AA36</f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f>+datos!Q37</f>
        <v>40000000</v>
      </c>
      <c r="D54" s="12">
        <f>+datos!R37</f>
        <v>0</v>
      </c>
      <c r="E54" s="12">
        <f>+datos!S37</f>
        <v>30000000</v>
      </c>
      <c r="F54" s="12">
        <f>+datos!T37</f>
        <v>10000000</v>
      </c>
      <c r="G54" s="12">
        <f>+datos!U37</f>
        <v>0</v>
      </c>
      <c r="H54" s="12">
        <f>+datos!V37</f>
        <v>1715372</v>
      </c>
      <c r="I54" s="12">
        <f>+datos!W37</f>
        <v>8284628</v>
      </c>
      <c r="J54" s="12">
        <f>+datos!X37</f>
        <v>1715372</v>
      </c>
      <c r="K54" s="12">
        <f>+datos!Y37</f>
        <v>1715372</v>
      </c>
      <c r="L54" s="12">
        <f>+datos!Z37</f>
        <v>1715372</v>
      </c>
      <c r="M54" s="12">
        <f>+datos!AA37</f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f>+datos!Q38</f>
        <v>1249000000</v>
      </c>
      <c r="D55" s="12">
        <f>+datos!R38</f>
        <v>0</v>
      </c>
      <c r="E55" s="12">
        <f>+datos!S38</f>
        <v>723000000</v>
      </c>
      <c r="F55" s="12">
        <f>+datos!T38</f>
        <v>526000000</v>
      </c>
      <c r="G55" s="12">
        <f>+datos!U38</f>
        <v>0</v>
      </c>
      <c r="H55" s="12">
        <f>+datos!V38</f>
        <v>364759031</v>
      </c>
      <c r="I55" s="12">
        <f>+datos!W38</f>
        <v>161240969</v>
      </c>
      <c r="J55" s="12">
        <f>+datos!X38</f>
        <v>259909031</v>
      </c>
      <c r="K55" s="12">
        <f>+datos!Y38</f>
        <v>165600432</v>
      </c>
      <c r="L55" s="12">
        <f>+datos!Z38</f>
        <v>165600432</v>
      </c>
      <c r="M55" s="12">
        <f>+datos!AA38</f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f>+datos!Q39</f>
        <v>26000000</v>
      </c>
      <c r="D56" s="12">
        <f>+datos!R39</f>
        <v>0</v>
      </c>
      <c r="E56" s="12">
        <f>+datos!S39</f>
        <v>0</v>
      </c>
      <c r="F56" s="12">
        <f>+datos!T39</f>
        <v>26000000</v>
      </c>
      <c r="G56" s="12">
        <f>+datos!U39</f>
        <v>0</v>
      </c>
      <c r="H56" s="12">
        <f>+datos!V39</f>
        <v>25561600</v>
      </c>
      <c r="I56" s="12">
        <f>+datos!W39</f>
        <v>438400</v>
      </c>
      <c r="J56" s="12">
        <f>+datos!X39</f>
        <v>25561600</v>
      </c>
      <c r="K56" s="12">
        <f>+datos!Y39</f>
        <v>8822400</v>
      </c>
      <c r="L56" s="12">
        <f>+datos!Z39</f>
        <v>8822400</v>
      </c>
      <c r="M56" s="12">
        <f>+datos!AA39</f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f>+datos!Q40</f>
        <v>85000000</v>
      </c>
      <c r="D57" s="12">
        <f>+datos!R40</f>
        <v>5000000</v>
      </c>
      <c r="E57" s="12">
        <f>+datos!S40</f>
        <v>0</v>
      </c>
      <c r="F57" s="12">
        <f>+datos!T40</f>
        <v>90000000</v>
      </c>
      <c r="G57" s="12">
        <f>+datos!U40</f>
        <v>0</v>
      </c>
      <c r="H57" s="12">
        <f>+datos!V40</f>
        <v>86000000</v>
      </c>
      <c r="I57" s="12">
        <f>+datos!W40</f>
        <v>4000000</v>
      </c>
      <c r="J57" s="12">
        <f>+datos!X40</f>
        <v>49504898</v>
      </c>
      <c r="K57" s="12">
        <f>+datos!Y40</f>
        <v>49504898</v>
      </c>
      <c r="L57" s="12">
        <f>+datos!Z40</f>
        <v>49504898</v>
      </c>
      <c r="M57" s="12">
        <f>+datos!AA40</f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f>+datos!Q41</f>
        <v>110000000</v>
      </c>
      <c r="D58" s="12">
        <f>+datos!R41</f>
        <v>228000000</v>
      </c>
      <c r="E58" s="12">
        <f>+datos!S41</f>
        <v>22000000</v>
      </c>
      <c r="F58" s="12">
        <f>+datos!T41</f>
        <v>316000000</v>
      </c>
      <c r="G58" s="12">
        <f>+datos!U41</f>
        <v>0</v>
      </c>
      <c r="H58" s="12">
        <f>+datos!V41</f>
        <v>291747148</v>
      </c>
      <c r="I58" s="12">
        <f>+datos!W41</f>
        <v>24252852</v>
      </c>
      <c r="J58" s="12">
        <f>+datos!X41</f>
        <v>291747148</v>
      </c>
      <c r="K58" s="12">
        <f>+datos!Y41</f>
        <v>36983751</v>
      </c>
      <c r="L58" s="12">
        <f>+datos!Z41</f>
        <v>36983751</v>
      </c>
      <c r="M58" s="12">
        <f>+datos!AA41</f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f>+datos!Q42</f>
        <v>4433000000</v>
      </c>
      <c r="D59" s="12">
        <f>+datos!R42</f>
        <v>0</v>
      </c>
      <c r="E59" s="12">
        <f>+datos!S42</f>
        <v>326000000</v>
      </c>
      <c r="F59" s="12">
        <f>+datos!T42</f>
        <v>4107000000</v>
      </c>
      <c r="G59" s="12">
        <f>+datos!U42</f>
        <v>0</v>
      </c>
      <c r="H59" s="12">
        <f>+datos!V42</f>
        <v>4106881913</v>
      </c>
      <c r="I59" s="12">
        <f>+datos!W42</f>
        <v>118087</v>
      </c>
      <c r="J59" s="12">
        <f>+datos!X42</f>
        <v>4106881913</v>
      </c>
      <c r="K59" s="12">
        <f>+datos!Y42</f>
        <v>4096689913</v>
      </c>
      <c r="L59" s="12">
        <f>+datos!Z42</f>
        <v>4096689913</v>
      </c>
      <c r="M59" s="12">
        <f>+datos!AA42</f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f>+datos!Q43</f>
        <v>0</v>
      </c>
      <c r="D60" s="12">
        <f>+datos!R43</f>
        <v>861500000</v>
      </c>
      <c r="E60" s="12">
        <f>+datos!S43</f>
        <v>15000000</v>
      </c>
      <c r="F60" s="12">
        <f>+datos!T43</f>
        <v>846500000</v>
      </c>
      <c r="G60" s="12">
        <f>+datos!U43</f>
        <v>0</v>
      </c>
      <c r="H60" s="12">
        <f>+datos!V43</f>
        <v>818003333</v>
      </c>
      <c r="I60" s="12">
        <f>+datos!W43</f>
        <v>28496667</v>
      </c>
      <c r="J60" s="12">
        <f>+datos!X43</f>
        <v>788203333</v>
      </c>
      <c r="K60" s="12">
        <f>+datos!Y43</f>
        <v>505903333</v>
      </c>
      <c r="L60" s="12">
        <f>+datos!Z43</f>
        <v>505903333</v>
      </c>
      <c r="M60" s="12">
        <f>+datos!AA43</f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f>+datos!Q44</f>
        <v>1388367000</v>
      </c>
      <c r="D61" s="12">
        <f>+datos!R44</f>
        <v>245000000</v>
      </c>
      <c r="E61" s="12">
        <f>+datos!S44</f>
        <v>859500000</v>
      </c>
      <c r="F61" s="12">
        <f>+datos!T44</f>
        <v>773867000</v>
      </c>
      <c r="G61" s="12">
        <f>+datos!U44</f>
        <v>0</v>
      </c>
      <c r="H61" s="12">
        <f>+datos!V44</f>
        <v>759606304</v>
      </c>
      <c r="I61" s="12">
        <f>+datos!W44</f>
        <v>14260696</v>
      </c>
      <c r="J61" s="12">
        <f>+datos!X44</f>
        <v>529815075</v>
      </c>
      <c r="K61" s="12">
        <f>+datos!Y44</f>
        <v>351807053</v>
      </c>
      <c r="L61" s="12">
        <f>+datos!Z44</f>
        <v>351807053</v>
      </c>
      <c r="M61" s="12">
        <f>+datos!AA44</f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f>+datos!Q45</f>
        <v>131000000</v>
      </c>
      <c r="D62" s="12">
        <f>+datos!R45</f>
        <v>66000000</v>
      </c>
      <c r="E62" s="12">
        <f>+datos!S45</f>
        <v>0</v>
      </c>
      <c r="F62" s="12">
        <f>+datos!T45</f>
        <v>197000000</v>
      </c>
      <c r="G62" s="12">
        <f>+datos!U45</f>
        <v>0</v>
      </c>
      <c r="H62" s="12">
        <f>+datos!V45</f>
        <v>103672843.2</v>
      </c>
      <c r="I62" s="12">
        <f>+datos!W45</f>
        <v>93327156.799999997</v>
      </c>
      <c r="J62" s="12">
        <f>+datos!X45</f>
        <v>89864684.519999996</v>
      </c>
      <c r="K62" s="12">
        <f>+datos!Y45</f>
        <v>81118255.920000002</v>
      </c>
      <c r="L62" s="12">
        <f>+datos!Z45</f>
        <v>81118255.920000002</v>
      </c>
      <c r="M62" s="12">
        <f>+datos!AA45</f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f>+datos!Q46</f>
        <v>424000000</v>
      </c>
      <c r="D63" s="12">
        <f>+datos!R46</f>
        <v>95000000</v>
      </c>
      <c r="E63" s="12">
        <f>+datos!S46</f>
        <v>71000000</v>
      </c>
      <c r="F63" s="12">
        <f>+datos!T46</f>
        <v>448000000</v>
      </c>
      <c r="G63" s="12">
        <f>+datos!U46</f>
        <v>0</v>
      </c>
      <c r="H63" s="12">
        <f>+datos!V46</f>
        <v>411211213.24000001</v>
      </c>
      <c r="I63" s="12">
        <f>+datos!W46</f>
        <v>36788786.759999998</v>
      </c>
      <c r="J63" s="12">
        <f>+datos!X46</f>
        <v>411211213.24000001</v>
      </c>
      <c r="K63" s="12">
        <f>+datos!Y46</f>
        <v>279500427.88999999</v>
      </c>
      <c r="L63" s="12">
        <f>+datos!Z46</f>
        <v>279500427.88999999</v>
      </c>
      <c r="M63" s="12">
        <f>+datos!AA46</f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f>+datos!Q47</f>
        <v>460000000</v>
      </c>
      <c r="D64" s="12">
        <f>+datos!R47</f>
        <v>0</v>
      </c>
      <c r="E64" s="12">
        <f>+datos!S47</f>
        <v>145000000</v>
      </c>
      <c r="F64" s="12">
        <f>+datos!T47</f>
        <v>315000000</v>
      </c>
      <c r="G64" s="12">
        <f>+datos!U47</f>
        <v>0</v>
      </c>
      <c r="H64" s="12">
        <f>+datos!V47</f>
        <v>281629442.10000002</v>
      </c>
      <c r="I64" s="12">
        <f>+datos!W47</f>
        <v>33370557.899999999</v>
      </c>
      <c r="J64" s="12">
        <f>+datos!X47</f>
        <v>281629442.10000002</v>
      </c>
      <c r="K64" s="12">
        <f>+datos!Y47</f>
        <v>156153330.65000001</v>
      </c>
      <c r="L64" s="12">
        <f>+datos!Z47</f>
        <v>156153330.65000001</v>
      </c>
      <c r="M64" s="12">
        <f>+datos!AA47</f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f>+datos!Q48</f>
        <v>31000000</v>
      </c>
      <c r="D65" s="12">
        <f>+datos!R48</f>
        <v>0</v>
      </c>
      <c r="E65" s="12">
        <f>+datos!S48</f>
        <v>0</v>
      </c>
      <c r="F65" s="12">
        <f>+datos!T48</f>
        <v>31000000</v>
      </c>
      <c r="G65" s="12">
        <f>+datos!U48</f>
        <v>0</v>
      </c>
      <c r="H65" s="12">
        <f>+datos!V48</f>
        <v>28805000</v>
      </c>
      <c r="I65" s="12">
        <f>+datos!W48</f>
        <v>2195000</v>
      </c>
      <c r="J65" s="12">
        <f>+datos!X48</f>
        <v>28805000</v>
      </c>
      <c r="K65" s="12">
        <f>+datos!Y48</f>
        <v>3929900</v>
      </c>
      <c r="L65" s="12">
        <f>+datos!Z48</f>
        <v>3929900</v>
      </c>
      <c r="M65" s="12">
        <f>+datos!AA48</f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f>+datos!Q49</f>
        <v>213000000</v>
      </c>
      <c r="D66" s="12">
        <f>+datos!R49</f>
        <v>18055000</v>
      </c>
      <c r="E66" s="12">
        <f>+datos!S49</f>
        <v>0</v>
      </c>
      <c r="F66" s="12">
        <f>+datos!T49</f>
        <v>231055000</v>
      </c>
      <c r="G66" s="12">
        <f>+datos!U49</f>
        <v>0</v>
      </c>
      <c r="H66" s="12">
        <f>+datos!V49</f>
        <v>158705000</v>
      </c>
      <c r="I66" s="12">
        <f>+datos!W49</f>
        <v>72350000</v>
      </c>
      <c r="J66" s="12">
        <f>+datos!X49</f>
        <v>158705000</v>
      </c>
      <c r="K66" s="12">
        <f>+datos!Y49</f>
        <v>0</v>
      </c>
      <c r="L66" s="12">
        <f>+datos!Z49</f>
        <v>0</v>
      </c>
      <c r="M66" s="12">
        <f>+datos!AA49</f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f>+datos!Q50</f>
        <v>17000000</v>
      </c>
      <c r="D67" s="12">
        <f>+datos!R50</f>
        <v>138000000</v>
      </c>
      <c r="E67" s="12">
        <f>+datos!S50</f>
        <v>0</v>
      </c>
      <c r="F67" s="12">
        <f>+datos!T50</f>
        <v>155000000</v>
      </c>
      <c r="G67" s="12">
        <f>+datos!U50</f>
        <v>0</v>
      </c>
      <c r="H67" s="12">
        <f>+datos!V50</f>
        <v>40045000</v>
      </c>
      <c r="I67" s="12">
        <f>+datos!W50</f>
        <v>114955000</v>
      </c>
      <c r="J67" s="12">
        <f>+datos!X50</f>
        <v>40045000</v>
      </c>
      <c r="K67" s="12">
        <f>+datos!Y50</f>
        <v>192000</v>
      </c>
      <c r="L67" s="12">
        <f>+datos!Z50</f>
        <v>192000</v>
      </c>
      <c r="M67" s="12">
        <f>+datos!AA50</f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f>+datos!Q51</f>
        <v>30000000</v>
      </c>
      <c r="D68" s="12">
        <f>+datos!R51</f>
        <v>0</v>
      </c>
      <c r="E68" s="12">
        <f>+datos!S51</f>
        <v>0</v>
      </c>
      <c r="F68" s="12">
        <f>+datos!T51</f>
        <v>30000000</v>
      </c>
      <c r="G68" s="12">
        <f>+datos!U51</f>
        <v>0</v>
      </c>
      <c r="H68" s="12">
        <f>+datos!V51</f>
        <v>9000000</v>
      </c>
      <c r="I68" s="12">
        <f>+datos!W51</f>
        <v>21000000</v>
      </c>
      <c r="J68" s="12">
        <f>+datos!X51</f>
        <v>1382152</v>
      </c>
      <c r="K68" s="12">
        <f>+datos!Y51</f>
        <v>1382152</v>
      </c>
      <c r="L68" s="12">
        <f>+datos!Z51</f>
        <v>1382152</v>
      </c>
      <c r="M68" s="12">
        <f>+datos!AA51</f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f>+datos!Q52</f>
        <v>814000000</v>
      </c>
      <c r="D69" s="12">
        <f>+datos!R52</f>
        <v>0</v>
      </c>
      <c r="E69" s="12">
        <f>+datos!S52</f>
        <v>58055000</v>
      </c>
      <c r="F69" s="12">
        <f>+datos!T52</f>
        <v>755945000</v>
      </c>
      <c r="G69" s="12">
        <f>+datos!U52</f>
        <v>0</v>
      </c>
      <c r="H69" s="12">
        <f>+datos!V52</f>
        <v>617680000</v>
      </c>
      <c r="I69" s="12">
        <f>+datos!W52</f>
        <v>138265000</v>
      </c>
      <c r="J69" s="12">
        <f>+datos!X52</f>
        <v>617680000</v>
      </c>
      <c r="K69" s="12">
        <f>+datos!Y52</f>
        <v>270451258</v>
      </c>
      <c r="L69" s="12">
        <f>+datos!Z52</f>
        <v>270451258</v>
      </c>
      <c r="M69" s="12">
        <f>+datos!AA52</f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f>+datos!Q53</f>
        <v>560000000</v>
      </c>
      <c r="D70" s="12">
        <f>+datos!R53</f>
        <v>100000000</v>
      </c>
      <c r="E70" s="12">
        <f>+datos!S53</f>
        <v>480000000</v>
      </c>
      <c r="F70" s="12">
        <f>+datos!T53</f>
        <v>180000000</v>
      </c>
      <c r="G70" s="12">
        <f>+datos!U53</f>
        <v>0</v>
      </c>
      <c r="H70" s="12">
        <f>+datos!V53</f>
        <v>82079887</v>
      </c>
      <c r="I70" s="12">
        <f>+datos!W53</f>
        <v>97920113</v>
      </c>
      <c r="J70" s="12">
        <f>+datos!X53</f>
        <v>57533271</v>
      </c>
      <c r="K70" s="12">
        <f>+datos!Y53</f>
        <v>54313742</v>
      </c>
      <c r="L70" s="12">
        <f>+datos!Z53</f>
        <v>54313742</v>
      </c>
      <c r="M70" s="12">
        <f>+datos!AA53</f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f>+C75+D75-E75+0.00001</f>
        <v>2435000000.00001</v>
      </c>
      <c r="G75" s="29">
        <f>+F75</f>
        <v>2435000000.00001</v>
      </c>
      <c r="H75" s="29">
        <v>0</v>
      </c>
      <c r="I75" s="30">
        <f t="shared" ref="I75:I78" si="35">+F75-G75-H75</f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+datos!Q54</f>
        <v>74374000</v>
      </c>
      <c r="D76" s="12">
        <f>+datos!R54</f>
        <v>0</v>
      </c>
      <c r="E76" s="12">
        <f>+datos!S54</f>
        <v>0</v>
      </c>
      <c r="F76" s="12">
        <f>+datos!T54</f>
        <v>74374000</v>
      </c>
      <c r="G76" s="12">
        <f>+datos!U54</f>
        <v>0</v>
      </c>
      <c r="H76" s="12">
        <f>+datos!V54</f>
        <v>74374000</v>
      </c>
      <c r="I76" s="12">
        <f>+datos!W54</f>
        <v>0</v>
      </c>
      <c r="J76" s="12">
        <f>+datos!X54</f>
        <v>50337376</v>
      </c>
      <c r="K76" s="12">
        <f>+datos!Y54</f>
        <v>50337376</v>
      </c>
      <c r="L76" s="12">
        <f>+datos!Z54</f>
        <v>50337376</v>
      </c>
      <c r="M76" s="12">
        <f>+datos!AA54</f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f>+datos!Q55</f>
        <v>30000000</v>
      </c>
      <c r="D77" s="12">
        <f>+datos!R55</f>
        <v>0</v>
      </c>
      <c r="E77" s="12">
        <f>+datos!S55</f>
        <v>0</v>
      </c>
      <c r="F77" s="12">
        <f>+datos!T55</f>
        <v>30000000</v>
      </c>
      <c r="G77" s="12">
        <f>+datos!U55</f>
        <v>0</v>
      </c>
      <c r="H77" s="12">
        <f>+datos!V55</f>
        <v>30000000</v>
      </c>
      <c r="I77" s="12">
        <f>+datos!W55</f>
        <v>0</v>
      </c>
      <c r="J77" s="12">
        <f>+datos!X55</f>
        <v>0</v>
      </c>
      <c r="K77" s="12">
        <f>+datos!Y55</f>
        <v>0</v>
      </c>
      <c r="L77" s="12">
        <f>+datos!Z55</f>
        <v>0</v>
      </c>
      <c r="M77" s="12">
        <f>+datos!AA55</f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+datos!Q56</f>
        <v>10021000</v>
      </c>
      <c r="D82" s="12">
        <f>+datos!R56</f>
        <v>3400000</v>
      </c>
      <c r="E82" s="12">
        <f>+datos!S56</f>
        <v>0</v>
      </c>
      <c r="F82" s="12">
        <f>+datos!T56</f>
        <v>13421000</v>
      </c>
      <c r="G82" s="12">
        <f>+datos!U56</f>
        <v>0</v>
      </c>
      <c r="H82" s="12">
        <f>+datos!V56</f>
        <v>11884000</v>
      </c>
      <c r="I82" s="12">
        <f>+datos!W56</f>
        <v>1537000</v>
      </c>
      <c r="J82" s="12">
        <f>+datos!X56</f>
        <v>11884000</v>
      </c>
      <c r="K82" s="12">
        <f>+datos!Y56</f>
        <v>11884000</v>
      </c>
      <c r="L82" s="12">
        <f>+datos!Z56</f>
        <v>11884000</v>
      </c>
      <c r="M82" s="12">
        <f>+datos!AA56</f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+datos!Q57</f>
        <v>1000000</v>
      </c>
      <c r="D83" s="12">
        <f>+datos!R57</f>
        <v>0</v>
      </c>
      <c r="E83" s="12">
        <f>+datos!S57</f>
        <v>500000</v>
      </c>
      <c r="F83" s="12">
        <f>+datos!T57</f>
        <v>500000</v>
      </c>
      <c r="G83" s="12">
        <f>+datos!U57</f>
        <v>0</v>
      </c>
      <c r="H83" s="12">
        <f>+datos!V57</f>
        <v>354000</v>
      </c>
      <c r="I83" s="12">
        <f>+datos!W57</f>
        <v>146000</v>
      </c>
      <c r="J83" s="12">
        <f>+datos!X57</f>
        <v>354000</v>
      </c>
      <c r="K83" s="12">
        <f>+datos!Y57</f>
        <v>354000</v>
      </c>
      <c r="L83" s="12">
        <f>+datos!Z57</f>
        <v>354000</v>
      </c>
      <c r="M83" s="12">
        <f>+datos!AA57</f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5993524965.5199995</v>
      </c>
      <c r="I85" s="7">
        <f t="shared" si="46"/>
        <v>2006475034.48</v>
      </c>
      <c r="J85" s="7">
        <f t="shared" si="46"/>
        <v>4845256594.5199995</v>
      </c>
      <c r="K85" s="7">
        <f t="shared" si="46"/>
        <v>2387232484.1799998</v>
      </c>
      <c r="L85" s="7">
        <f t="shared" si="46"/>
        <v>2387232484.1799998</v>
      </c>
      <c r="M85" s="7">
        <f t="shared" si="46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515000000</v>
      </c>
      <c r="I86" s="17">
        <f t="shared" si="47"/>
        <v>0</v>
      </c>
      <c r="J86" s="17">
        <f t="shared" si="47"/>
        <v>514950000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+datos!Q58</f>
        <v>515000000</v>
      </c>
      <c r="D87" s="12">
        <f>+datos!R58</f>
        <v>0</v>
      </c>
      <c r="E87" s="12">
        <f>+datos!S58</f>
        <v>0</v>
      </c>
      <c r="F87" s="12">
        <f>+datos!T58</f>
        <v>515000000</v>
      </c>
      <c r="G87" s="12">
        <f>+datos!U58</f>
        <v>0</v>
      </c>
      <c r="H87" s="12">
        <f>+datos!V58</f>
        <v>515000000</v>
      </c>
      <c r="I87" s="12">
        <f>+datos!W58</f>
        <v>0</v>
      </c>
      <c r="J87" s="12">
        <f>+datos!X58</f>
        <v>514950000</v>
      </c>
      <c r="K87" s="12">
        <f>+datos!Y58</f>
        <v>0</v>
      </c>
      <c r="L87" s="12">
        <f>+datos!Z58</f>
        <v>0</v>
      </c>
      <c r="M87" s="12">
        <f>+datos!AA58</f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531801764</v>
      </c>
      <c r="I88" s="17">
        <f t="shared" si="48"/>
        <v>13258236</v>
      </c>
      <c r="J88" s="17">
        <f t="shared" si="48"/>
        <v>90894840</v>
      </c>
      <c r="K88" s="17">
        <f t="shared" si="48"/>
        <v>51800000</v>
      </c>
      <c r="L88" s="17">
        <f t="shared" si="48"/>
        <v>51800000</v>
      </c>
      <c r="M88" s="17">
        <f t="shared" si="48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+datos!Q59</f>
        <v>445060000</v>
      </c>
      <c r="D89" s="12">
        <f>+datos!R59</f>
        <v>0</v>
      </c>
      <c r="E89" s="12">
        <f>+datos!S59</f>
        <v>0</v>
      </c>
      <c r="F89" s="12">
        <f>+datos!T59</f>
        <v>445060000</v>
      </c>
      <c r="G89" s="12">
        <f>+datos!U59</f>
        <v>0</v>
      </c>
      <c r="H89" s="12">
        <f>+datos!V59</f>
        <v>432612580</v>
      </c>
      <c r="I89" s="12">
        <f>+datos!W59</f>
        <v>12447420</v>
      </c>
      <c r="J89" s="12">
        <f>+datos!X59</f>
        <v>90894840</v>
      </c>
      <c r="K89" s="12">
        <f>+datos!Y59</f>
        <v>51800000</v>
      </c>
      <c r="L89" s="12">
        <f>+datos!Z59</f>
        <v>51800000</v>
      </c>
      <c r="M89" s="12">
        <f>+datos!AA59</f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+datos!Q60</f>
        <v>100000000</v>
      </c>
      <c r="D90" s="12">
        <f>+datos!R60</f>
        <v>0</v>
      </c>
      <c r="E90" s="12">
        <f>+datos!S60</f>
        <v>0</v>
      </c>
      <c r="F90" s="12">
        <f>+datos!T60</f>
        <v>100000000</v>
      </c>
      <c r="G90" s="12">
        <f>+datos!U60</f>
        <v>0</v>
      </c>
      <c r="H90" s="12">
        <f>+datos!V60</f>
        <v>99189184</v>
      </c>
      <c r="I90" s="12">
        <f>+datos!W60</f>
        <v>810816</v>
      </c>
      <c r="J90" s="12">
        <f>+datos!X60</f>
        <v>0</v>
      </c>
      <c r="K90" s="12">
        <f>+datos!Y60</f>
        <v>0</v>
      </c>
      <c r="L90" s="12">
        <f>+datos!Z60</f>
        <v>0</v>
      </c>
      <c r="M90" s="12">
        <f>+datos!AA60</f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1204397541.7</v>
      </c>
      <c r="I92" s="17">
        <f t="shared" si="51"/>
        <v>1052225582.3</v>
      </c>
      <c r="J92" s="17">
        <f t="shared" si="51"/>
        <v>965473774.70000005</v>
      </c>
      <c r="K92" s="17">
        <f t="shared" si="51"/>
        <v>532609439.98000002</v>
      </c>
      <c r="L92" s="17">
        <f t="shared" si="51"/>
        <v>532609439.98000002</v>
      </c>
      <c r="M92" s="17">
        <f t="shared" si="51"/>
        <v>532609439.98000002</v>
      </c>
      <c r="N92" s="19">
        <f t="shared" si="49"/>
        <v>0.42784006085546078</v>
      </c>
      <c r="O92" s="19">
        <f t="shared" si="50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+datos!Q61</f>
        <v>1581004999</v>
      </c>
      <c r="D93" s="12">
        <f>+datos!R61</f>
        <v>0</v>
      </c>
      <c r="E93" s="12">
        <f>+datos!S61</f>
        <v>0</v>
      </c>
      <c r="F93" s="12">
        <f>+datos!T61</f>
        <v>1581004999</v>
      </c>
      <c r="G93" s="12">
        <f>+datos!U61</f>
        <v>0</v>
      </c>
      <c r="H93" s="12">
        <f>+datos!V61</f>
        <v>766356774.70000005</v>
      </c>
      <c r="I93" s="12">
        <f>+datos!W61</f>
        <v>814648224.29999995</v>
      </c>
      <c r="J93" s="12">
        <f>+datos!X61</f>
        <v>766356774.70000005</v>
      </c>
      <c r="K93" s="12">
        <f>+datos!Y61</f>
        <v>455009439.98000002</v>
      </c>
      <c r="L93" s="12">
        <f>+datos!Z61</f>
        <v>455009439.98000002</v>
      </c>
      <c r="M93" s="12">
        <f>+datos!AA61</f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+datos!Q62</f>
        <v>675618125</v>
      </c>
      <c r="D94" s="12">
        <f>+datos!R62</f>
        <v>0</v>
      </c>
      <c r="E94" s="12">
        <f>+datos!S62</f>
        <v>0</v>
      </c>
      <c r="F94" s="12">
        <f>+datos!T62</f>
        <v>675618125</v>
      </c>
      <c r="G94" s="12">
        <f>+datos!U62</f>
        <v>0</v>
      </c>
      <c r="H94" s="12">
        <f>+datos!V62</f>
        <v>438040767</v>
      </c>
      <c r="I94" s="12">
        <f>+datos!W62</f>
        <v>237577358</v>
      </c>
      <c r="J94" s="12">
        <f>+datos!X62</f>
        <v>199117000</v>
      </c>
      <c r="K94" s="12">
        <f>+datos!Y62</f>
        <v>77600000</v>
      </c>
      <c r="L94" s="12">
        <f>+datos!Z62</f>
        <v>77600000</v>
      </c>
      <c r="M94" s="12">
        <f>+datos!AA62</f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2887527059</v>
      </c>
      <c r="I95" s="17">
        <f t="shared" si="52"/>
        <v>726714339</v>
      </c>
      <c r="J95" s="17">
        <f t="shared" si="52"/>
        <v>2580274666</v>
      </c>
      <c r="K95" s="17">
        <f t="shared" si="52"/>
        <v>1533456332</v>
      </c>
      <c r="L95" s="17">
        <f t="shared" si="52"/>
        <v>1533456332</v>
      </c>
      <c r="M95" s="17">
        <f t="shared" si="52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+datos!Q66</f>
        <v>1114357727</v>
      </c>
      <c r="D96" s="12">
        <f>+datos!R66</f>
        <v>0</v>
      </c>
      <c r="E96" s="12">
        <f>+datos!S66</f>
        <v>0</v>
      </c>
      <c r="F96" s="12">
        <f>+datos!T66</f>
        <v>1114357727</v>
      </c>
      <c r="G96" s="12">
        <f>+datos!U66</f>
        <v>0</v>
      </c>
      <c r="H96" s="12">
        <f>+datos!V66</f>
        <v>1014616653</v>
      </c>
      <c r="I96" s="12">
        <f>+datos!W66</f>
        <v>99741074</v>
      </c>
      <c r="J96" s="12">
        <f>+datos!X66</f>
        <v>932016667</v>
      </c>
      <c r="K96" s="12">
        <f>+datos!Y66</f>
        <v>630650000</v>
      </c>
      <c r="L96" s="12">
        <f>+datos!Z66</f>
        <v>630650000</v>
      </c>
      <c r="M96" s="12">
        <f>+datos!AA66</f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+datos!Q63</f>
        <v>414000000</v>
      </c>
      <c r="D97" s="12">
        <f>+datos!R63</f>
        <v>0</v>
      </c>
      <c r="E97" s="12">
        <f>+datos!S63</f>
        <v>0</v>
      </c>
      <c r="F97" s="12">
        <f>+datos!T63</f>
        <v>414000000</v>
      </c>
      <c r="G97" s="12">
        <f>+datos!U63</f>
        <v>0</v>
      </c>
      <c r="H97" s="12">
        <f>+datos!V63</f>
        <v>384500000</v>
      </c>
      <c r="I97" s="12">
        <f>+datos!W63</f>
        <v>29500000</v>
      </c>
      <c r="J97" s="12">
        <f>+datos!X63</f>
        <v>384500000</v>
      </c>
      <c r="K97" s="12">
        <f>+datos!Y63</f>
        <v>247383000</v>
      </c>
      <c r="L97" s="12">
        <f>+datos!Z63</f>
        <v>247383000</v>
      </c>
      <c r="M97" s="12">
        <f>+datos!AA63</f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+datos!Q64</f>
        <v>227720000</v>
      </c>
      <c r="D98" s="12">
        <f>+datos!R64</f>
        <v>0</v>
      </c>
      <c r="E98" s="12">
        <f>+datos!S64</f>
        <v>0</v>
      </c>
      <c r="F98" s="12">
        <f>+datos!T64</f>
        <v>227720000</v>
      </c>
      <c r="G98" s="12">
        <f>+datos!U64</f>
        <v>0</v>
      </c>
      <c r="H98" s="12">
        <f>+datos!V64</f>
        <v>39499999</v>
      </c>
      <c r="I98" s="12">
        <f>+datos!W64</f>
        <v>188220001</v>
      </c>
      <c r="J98" s="12">
        <f>+datos!X64</f>
        <v>39499999</v>
      </c>
      <c r="K98" s="12">
        <f>+datos!Y64</f>
        <v>1666666</v>
      </c>
      <c r="L98" s="12">
        <f>+datos!Z64</f>
        <v>1666666</v>
      </c>
      <c r="M98" s="12">
        <f>+datos!AA64</f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+datos!Q65</f>
        <v>1858163671</v>
      </c>
      <c r="D99" s="12">
        <f>+datos!R65</f>
        <v>0</v>
      </c>
      <c r="E99" s="12">
        <f>+datos!S65</f>
        <v>0</v>
      </c>
      <c r="F99" s="12">
        <f>+datos!T65</f>
        <v>1858163671</v>
      </c>
      <c r="G99" s="12">
        <f>+datos!U65</f>
        <v>0</v>
      </c>
      <c r="H99" s="12">
        <f>+datos!V65</f>
        <v>1448910407</v>
      </c>
      <c r="I99" s="12">
        <f>+datos!W65</f>
        <v>409253264</v>
      </c>
      <c r="J99" s="12">
        <f>+datos!X65</f>
        <v>1224258000</v>
      </c>
      <c r="K99" s="12">
        <f>+datos!Y65</f>
        <v>653756666</v>
      </c>
      <c r="L99" s="12">
        <f>+datos!Z65</f>
        <v>653756666</v>
      </c>
      <c r="M99" s="12">
        <f>+datos!AA65</f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180833334</v>
      </c>
      <c r="I100" s="17">
        <f t="shared" si="53"/>
        <v>202486666</v>
      </c>
      <c r="J100" s="17">
        <f t="shared" si="53"/>
        <v>180833334</v>
      </c>
      <c r="K100" s="17">
        <f t="shared" si="53"/>
        <v>89476950</v>
      </c>
      <c r="L100" s="17">
        <f t="shared" si="53"/>
        <v>89476950</v>
      </c>
      <c r="M100" s="17">
        <f t="shared" si="53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+datos!Q67</f>
        <v>257000000</v>
      </c>
      <c r="D101" s="12">
        <f>+datos!R67</f>
        <v>0</v>
      </c>
      <c r="E101" s="12">
        <f>+datos!S67</f>
        <v>0</v>
      </c>
      <c r="F101" s="12">
        <f>+datos!T67</f>
        <v>257000000</v>
      </c>
      <c r="G101" s="12">
        <f>+datos!U67</f>
        <v>0</v>
      </c>
      <c r="H101" s="12">
        <f>+datos!V67</f>
        <v>79580000</v>
      </c>
      <c r="I101" s="12">
        <f>+datos!W67</f>
        <v>177420000</v>
      </c>
      <c r="J101" s="12">
        <f>+datos!X67</f>
        <v>79580000</v>
      </c>
      <c r="K101" s="12">
        <f>+datos!Y67</f>
        <v>51443333</v>
      </c>
      <c r="L101" s="12">
        <f>+datos!Z67</f>
        <v>51443333</v>
      </c>
      <c r="M101" s="12">
        <f>+datos!AA67</f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+datos!Q68</f>
        <v>126320000</v>
      </c>
      <c r="D102" s="12">
        <f>+datos!R68</f>
        <v>0</v>
      </c>
      <c r="E102" s="12">
        <f>+datos!S68</f>
        <v>0</v>
      </c>
      <c r="F102" s="12">
        <f>+datos!T68</f>
        <v>126320000</v>
      </c>
      <c r="G102" s="12">
        <f>+datos!U68</f>
        <v>0</v>
      </c>
      <c r="H102" s="12">
        <f>+datos!V68</f>
        <v>101253334</v>
      </c>
      <c r="I102" s="12">
        <f>+datos!W68</f>
        <v>25066666</v>
      </c>
      <c r="J102" s="12">
        <f>+datos!X68</f>
        <v>101253334</v>
      </c>
      <c r="K102" s="12">
        <f>+datos!Y68</f>
        <v>38033617</v>
      </c>
      <c r="L102" s="12">
        <f>+datos!Z68</f>
        <v>38033617</v>
      </c>
      <c r="M102" s="12">
        <f>+datos!AA68</f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673965266.82000005</v>
      </c>
      <c r="I103" s="17">
        <f t="shared" si="54"/>
        <v>11790211.18</v>
      </c>
      <c r="J103" s="17">
        <f t="shared" si="54"/>
        <v>512829979.81999999</v>
      </c>
      <c r="K103" s="17">
        <f t="shared" si="54"/>
        <v>179889762.19999999</v>
      </c>
      <c r="L103" s="17">
        <f t="shared" si="54"/>
        <v>179889762.19999999</v>
      </c>
      <c r="M103" s="17">
        <f t="shared" si="54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+datos!Q70</f>
        <v>56328984</v>
      </c>
      <c r="D104" s="12">
        <f>+datos!R70</f>
        <v>0</v>
      </c>
      <c r="E104" s="12">
        <f>+datos!S70</f>
        <v>0</v>
      </c>
      <c r="F104" s="12">
        <f>+datos!T70</f>
        <v>56328984</v>
      </c>
      <c r="G104" s="12">
        <f>+datos!U70</f>
        <v>0</v>
      </c>
      <c r="H104" s="12">
        <f>+datos!V70</f>
        <v>56328984</v>
      </c>
      <c r="I104" s="12">
        <f>+datos!W70</f>
        <v>0</v>
      </c>
      <c r="J104" s="12">
        <f>+datos!X70</f>
        <v>56328984</v>
      </c>
      <c r="K104" s="12">
        <f>+datos!Y70</f>
        <v>0</v>
      </c>
      <c r="L104" s="12">
        <f>+datos!Z70</f>
        <v>0</v>
      </c>
      <c r="M104" s="12">
        <f>+datos!AA70</f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+datos!Q69</f>
        <v>629426494</v>
      </c>
      <c r="D105" s="12">
        <f>+datos!R69</f>
        <v>0</v>
      </c>
      <c r="E105" s="12">
        <f>+datos!S69</f>
        <v>0</v>
      </c>
      <c r="F105" s="12">
        <f>+datos!T69</f>
        <v>629426494</v>
      </c>
      <c r="G105" s="12">
        <f>+datos!U69</f>
        <v>0</v>
      </c>
      <c r="H105" s="12">
        <f>+datos!V69</f>
        <v>617636282.82000005</v>
      </c>
      <c r="I105" s="12">
        <f>+datos!W69</f>
        <v>11790211.18</v>
      </c>
      <c r="J105" s="12">
        <f>+datos!X69</f>
        <v>456500995.81999999</v>
      </c>
      <c r="K105" s="12">
        <f>+datos!Y69</f>
        <v>179889762.19999999</v>
      </c>
      <c r="L105" s="12">
        <f>+datos!Z69</f>
        <v>179889762.19999999</v>
      </c>
      <c r="M105" s="12">
        <f>+datos!AA69</f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2976886000</v>
      </c>
      <c r="E106" s="7">
        <f t="shared" si="55"/>
        <v>2976886000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30623702173.07</v>
      </c>
      <c r="I106" s="7">
        <f t="shared" si="55"/>
        <v>4591611826.9300003</v>
      </c>
      <c r="J106" s="7">
        <f t="shared" si="55"/>
        <v>24061701725.390003</v>
      </c>
      <c r="K106" s="7">
        <f t="shared" si="55"/>
        <v>19575148097.830002</v>
      </c>
      <c r="L106" s="7">
        <f t="shared" si="55"/>
        <v>19575148097.830002</v>
      </c>
      <c r="M106" s="7">
        <f t="shared" si="55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A63" zoomScale="85" zoomScaleNormal="85" workbookViewId="0">
      <selection activeCell="Q63" sqref="Q63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49" t="s">
        <v>209</v>
      </c>
      <c r="B1" s="49">
        <v>2020</v>
      </c>
      <c r="C1" s="50" t="s">
        <v>0</v>
      </c>
      <c r="D1" s="50" t="s">
        <v>0</v>
      </c>
      <c r="E1" s="50" t="s">
        <v>0</v>
      </c>
      <c r="F1" s="50" t="s">
        <v>0</v>
      </c>
      <c r="G1" s="50" t="s">
        <v>0</v>
      </c>
      <c r="H1" s="50" t="s">
        <v>0</v>
      </c>
      <c r="I1" s="50" t="s">
        <v>0</v>
      </c>
      <c r="J1" s="50" t="s">
        <v>0</v>
      </c>
      <c r="K1" s="50" t="s">
        <v>0</v>
      </c>
      <c r="L1" s="50" t="s">
        <v>0</v>
      </c>
      <c r="M1" s="50" t="s">
        <v>0</v>
      </c>
      <c r="N1" s="50" t="s">
        <v>0</v>
      </c>
      <c r="O1" s="50" t="s">
        <v>0</v>
      </c>
      <c r="P1" s="50" t="s">
        <v>0</v>
      </c>
      <c r="Q1" s="50" t="s">
        <v>0</v>
      </c>
      <c r="R1" s="50" t="s">
        <v>0</v>
      </c>
      <c r="S1" s="50" t="s">
        <v>0</v>
      </c>
      <c r="T1" s="50" t="s">
        <v>0</v>
      </c>
      <c r="U1" s="50" t="s">
        <v>0</v>
      </c>
      <c r="V1" s="50" t="s">
        <v>0</v>
      </c>
      <c r="W1" s="50" t="s">
        <v>0</v>
      </c>
      <c r="X1" s="50" t="s">
        <v>0</v>
      </c>
      <c r="Y1" s="50" t="s">
        <v>0</v>
      </c>
      <c r="Z1" s="50" t="s">
        <v>0</v>
      </c>
      <c r="AA1" s="50" t="s">
        <v>0</v>
      </c>
    </row>
    <row r="2" spans="1:27" x14ac:dyDescent="0.25">
      <c r="A2" s="49" t="s">
        <v>208</v>
      </c>
      <c r="B2" s="49" t="s">
        <v>207</v>
      </c>
      <c r="C2" s="50" t="s">
        <v>0</v>
      </c>
      <c r="D2" s="50" t="s">
        <v>0</v>
      </c>
      <c r="E2" s="50" t="s">
        <v>0</v>
      </c>
      <c r="F2" s="50" t="s">
        <v>0</v>
      </c>
      <c r="G2" s="50" t="s">
        <v>0</v>
      </c>
      <c r="H2" s="50" t="s">
        <v>0</v>
      </c>
      <c r="I2" s="50" t="s">
        <v>0</v>
      </c>
      <c r="J2" s="50" t="s">
        <v>0</v>
      </c>
      <c r="K2" s="50" t="s">
        <v>0</v>
      </c>
      <c r="L2" s="50" t="s">
        <v>0</v>
      </c>
      <c r="M2" s="50" t="s">
        <v>0</v>
      </c>
      <c r="N2" s="50" t="s">
        <v>0</v>
      </c>
      <c r="O2" s="50" t="s">
        <v>0</v>
      </c>
      <c r="P2" s="50" t="s">
        <v>0</v>
      </c>
      <c r="Q2" s="50" t="s">
        <v>0</v>
      </c>
      <c r="R2" s="50" t="s">
        <v>0</v>
      </c>
      <c r="S2" s="50" t="s">
        <v>0</v>
      </c>
      <c r="T2" s="50" t="s">
        <v>0</v>
      </c>
      <c r="U2" s="50" t="s">
        <v>0</v>
      </c>
      <c r="V2" s="50" t="s">
        <v>0</v>
      </c>
      <c r="W2" s="50" t="s">
        <v>0</v>
      </c>
      <c r="X2" s="50" t="s">
        <v>0</v>
      </c>
      <c r="Y2" s="50" t="s">
        <v>0</v>
      </c>
      <c r="Z2" s="50" t="s">
        <v>0</v>
      </c>
      <c r="AA2" s="50" t="s">
        <v>0</v>
      </c>
    </row>
    <row r="3" spans="1:27" x14ac:dyDescent="0.25">
      <c r="A3" s="49" t="s">
        <v>206</v>
      </c>
      <c r="B3" s="49" t="s">
        <v>309</v>
      </c>
      <c r="C3" s="50" t="s">
        <v>0</v>
      </c>
      <c r="D3" s="50" t="s">
        <v>0</v>
      </c>
      <c r="E3" s="50" t="s">
        <v>0</v>
      </c>
      <c r="F3" s="50" t="s">
        <v>0</v>
      </c>
      <c r="G3" s="50" t="s">
        <v>0</v>
      </c>
      <c r="H3" s="50" t="s">
        <v>0</v>
      </c>
      <c r="I3" s="50" t="s">
        <v>0</v>
      </c>
      <c r="J3" s="50" t="s">
        <v>0</v>
      </c>
      <c r="K3" s="50" t="s">
        <v>0</v>
      </c>
      <c r="L3" s="50" t="s">
        <v>0</v>
      </c>
      <c r="M3" s="50" t="s">
        <v>0</v>
      </c>
      <c r="N3" s="50" t="s">
        <v>0</v>
      </c>
      <c r="O3" s="50" t="s">
        <v>0</v>
      </c>
      <c r="P3" s="50" t="s">
        <v>0</v>
      </c>
      <c r="Q3" s="50" t="s">
        <v>0</v>
      </c>
      <c r="R3" s="50" t="s">
        <v>0</v>
      </c>
      <c r="S3" s="50" t="s">
        <v>0</v>
      </c>
      <c r="T3" s="50" t="s">
        <v>0</v>
      </c>
      <c r="U3" s="50" t="s">
        <v>0</v>
      </c>
      <c r="V3" s="50" t="s">
        <v>0</v>
      </c>
      <c r="W3" s="50" t="s">
        <v>0</v>
      </c>
      <c r="X3" s="50" t="s">
        <v>0</v>
      </c>
      <c r="Y3" s="50" t="s">
        <v>0</v>
      </c>
      <c r="Z3" s="50" t="s">
        <v>0</v>
      </c>
      <c r="AA3" s="50" t="s">
        <v>0</v>
      </c>
    </row>
    <row r="4" spans="1:27" ht="24" x14ac:dyDescent="0.25">
      <c r="A4" s="49" t="s">
        <v>205</v>
      </c>
      <c r="B4" s="49" t="s">
        <v>204</v>
      </c>
      <c r="C4" s="49" t="s">
        <v>203</v>
      </c>
      <c r="D4" s="49" t="s">
        <v>202</v>
      </c>
      <c r="E4" s="49" t="s">
        <v>201</v>
      </c>
      <c r="F4" s="49" t="s">
        <v>200</v>
      </c>
      <c r="G4" s="49" t="s">
        <v>199</v>
      </c>
      <c r="H4" s="49" t="s">
        <v>198</v>
      </c>
      <c r="I4" s="49" t="s">
        <v>197</v>
      </c>
      <c r="J4" s="49" t="s">
        <v>196</v>
      </c>
      <c r="K4" s="49" t="s">
        <v>195</v>
      </c>
      <c r="L4" s="49" t="s">
        <v>194</v>
      </c>
      <c r="M4" s="49" t="s">
        <v>193</v>
      </c>
      <c r="N4" s="49" t="s">
        <v>192</v>
      </c>
      <c r="O4" s="49" t="s">
        <v>191</v>
      </c>
      <c r="P4" s="49" t="s">
        <v>1</v>
      </c>
      <c r="Q4" s="49" t="s">
        <v>2</v>
      </c>
      <c r="R4" s="49" t="s">
        <v>3</v>
      </c>
      <c r="S4" s="49" t="s">
        <v>4</v>
      </c>
      <c r="T4" s="49" t="s">
        <v>5</v>
      </c>
      <c r="U4" s="49" t="s">
        <v>6</v>
      </c>
      <c r="V4" s="49" t="s">
        <v>7</v>
      </c>
      <c r="W4" s="49" t="s">
        <v>8</v>
      </c>
      <c r="X4" s="49" t="s">
        <v>9</v>
      </c>
      <c r="Y4" s="49" t="s">
        <v>10</v>
      </c>
      <c r="Z4" s="49" t="s">
        <v>11</v>
      </c>
      <c r="AA4" s="49" t="s">
        <v>12</v>
      </c>
    </row>
    <row r="5" spans="1:27" ht="33.75" x14ac:dyDescent="0.25">
      <c r="A5" s="51" t="s">
        <v>160</v>
      </c>
      <c r="B5" s="52" t="s">
        <v>159</v>
      </c>
      <c r="C5" s="53" t="s">
        <v>44</v>
      </c>
      <c r="D5" s="51" t="s">
        <v>177</v>
      </c>
      <c r="E5" s="51" t="s">
        <v>175</v>
      </c>
      <c r="F5" s="51" t="s">
        <v>175</v>
      </c>
      <c r="G5" s="51" t="s">
        <v>175</v>
      </c>
      <c r="H5" s="51" t="s">
        <v>178</v>
      </c>
      <c r="I5" s="51" t="s">
        <v>178</v>
      </c>
      <c r="J5" s="51"/>
      <c r="K5" s="51"/>
      <c r="L5" s="51"/>
      <c r="M5" s="51" t="s">
        <v>151</v>
      </c>
      <c r="N5" s="51" t="s">
        <v>150</v>
      </c>
      <c r="O5" s="51" t="s">
        <v>149</v>
      </c>
      <c r="P5" s="52" t="s">
        <v>45</v>
      </c>
      <c r="Q5" s="54">
        <v>7900000000</v>
      </c>
      <c r="R5" s="54">
        <v>0</v>
      </c>
      <c r="S5" s="54">
        <v>30000000</v>
      </c>
      <c r="T5" s="54">
        <v>7870000000</v>
      </c>
      <c r="U5" s="54">
        <v>0</v>
      </c>
      <c r="V5" s="54">
        <v>7870000000</v>
      </c>
      <c r="W5" s="54">
        <v>0</v>
      </c>
      <c r="X5" s="54">
        <v>6054631376</v>
      </c>
      <c r="Y5" s="54">
        <v>6052190724</v>
      </c>
      <c r="Z5" s="54">
        <v>6052190724</v>
      </c>
      <c r="AA5" s="54">
        <v>6052190724</v>
      </c>
    </row>
    <row r="6" spans="1:27" ht="33.75" x14ac:dyDescent="0.25">
      <c r="A6" s="51" t="s">
        <v>160</v>
      </c>
      <c r="B6" s="52" t="s">
        <v>159</v>
      </c>
      <c r="C6" s="53" t="s">
        <v>48</v>
      </c>
      <c r="D6" s="51" t="s">
        <v>177</v>
      </c>
      <c r="E6" s="51" t="s">
        <v>175</v>
      </c>
      <c r="F6" s="51" t="s">
        <v>175</v>
      </c>
      <c r="G6" s="51" t="s">
        <v>175</v>
      </c>
      <c r="H6" s="51" t="s">
        <v>178</v>
      </c>
      <c r="I6" s="51" t="s">
        <v>188</v>
      </c>
      <c r="J6" s="51"/>
      <c r="K6" s="51"/>
      <c r="L6" s="51"/>
      <c r="M6" s="51" t="s">
        <v>151</v>
      </c>
      <c r="N6" s="51" t="s">
        <v>150</v>
      </c>
      <c r="O6" s="51" t="s">
        <v>149</v>
      </c>
      <c r="P6" s="52" t="s">
        <v>49</v>
      </c>
      <c r="Q6" s="54">
        <v>500000000</v>
      </c>
      <c r="R6" s="54">
        <v>0</v>
      </c>
      <c r="S6" s="54">
        <v>0</v>
      </c>
      <c r="T6" s="54">
        <v>500000000</v>
      </c>
      <c r="U6" s="54">
        <v>0</v>
      </c>
      <c r="V6" s="54">
        <v>500000000</v>
      </c>
      <c r="W6" s="54">
        <v>0</v>
      </c>
      <c r="X6" s="54">
        <v>358563914</v>
      </c>
      <c r="Y6" s="54">
        <v>357343588</v>
      </c>
      <c r="Z6" s="54">
        <v>357343588</v>
      </c>
      <c r="AA6" s="54">
        <v>357343588</v>
      </c>
    </row>
    <row r="7" spans="1:27" ht="33.75" x14ac:dyDescent="0.25">
      <c r="A7" s="51" t="s">
        <v>160</v>
      </c>
      <c r="B7" s="52" t="s">
        <v>159</v>
      </c>
      <c r="C7" s="53" t="s">
        <v>50</v>
      </c>
      <c r="D7" s="51" t="s">
        <v>177</v>
      </c>
      <c r="E7" s="51" t="s">
        <v>175</v>
      </c>
      <c r="F7" s="51" t="s">
        <v>175</v>
      </c>
      <c r="G7" s="51" t="s">
        <v>175</v>
      </c>
      <c r="H7" s="51" t="s">
        <v>178</v>
      </c>
      <c r="I7" s="51" t="s">
        <v>187</v>
      </c>
      <c r="J7" s="51"/>
      <c r="K7" s="51"/>
      <c r="L7" s="51"/>
      <c r="M7" s="51" t="s">
        <v>151</v>
      </c>
      <c r="N7" s="51" t="s">
        <v>150</v>
      </c>
      <c r="O7" s="51" t="s">
        <v>149</v>
      </c>
      <c r="P7" s="52" t="s">
        <v>51</v>
      </c>
      <c r="Q7" s="54">
        <v>15000000</v>
      </c>
      <c r="R7" s="54">
        <v>0</v>
      </c>
      <c r="S7" s="54">
        <v>0</v>
      </c>
      <c r="T7" s="54">
        <v>15000000</v>
      </c>
      <c r="U7" s="54">
        <v>0</v>
      </c>
      <c r="V7" s="54">
        <v>15000000</v>
      </c>
      <c r="W7" s="54">
        <v>0</v>
      </c>
      <c r="X7" s="54">
        <v>10635165</v>
      </c>
      <c r="Y7" s="54">
        <v>10635165</v>
      </c>
      <c r="Z7" s="54">
        <v>10635165</v>
      </c>
      <c r="AA7" s="54">
        <v>10635165</v>
      </c>
    </row>
    <row r="8" spans="1:27" ht="33.75" x14ac:dyDescent="0.25">
      <c r="A8" s="51" t="s">
        <v>160</v>
      </c>
      <c r="B8" s="52" t="s">
        <v>159</v>
      </c>
      <c r="C8" s="53" t="s">
        <v>53</v>
      </c>
      <c r="D8" s="51" t="s">
        <v>177</v>
      </c>
      <c r="E8" s="51" t="s">
        <v>175</v>
      </c>
      <c r="F8" s="51" t="s">
        <v>175</v>
      </c>
      <c r="G8" s="51" t="s">
        <v>175</v>
      </c>
      <c r="H8" s="51" t="s">
        <v>178</v>
      </c>
      <c r="I8" s="51" t="s">
        <v>174</v>
      </c>
      <c r="J8" s="51"/>
      <c r="K8" s="51"/>
      <c r="L8" s="51"/>
      <c r="M8" s="51" t="s">
        <v>151</v>
      </c>
      <c r="N8" s="51" t="s">
        <v>150</v>
      </c>
      <c r="O8" s="51" t="s">
        <v>149</v>
      </c>
      <c r="P8" s="52" t="s">
        <v>13</v>
      </c>
      <c r="Q8" s="54">
        <v>380000000</v>
      </c>
      <c r="R8" s="54">
        <v>30000000</v>
      </c>
      <c r="S8" s="54">
        <v>0</v>
      </c>
      <c r="T8" s="54">
        <v>410000000</v>
      </c>
      <c r="U8" s="54">
        <v>0</v>
      </c>
      <c r="V8" s="54">
        <v>410000000</v>
      </c>
      <c r="W8" s="54">
        <v>0</v>
      </c>
      <c r="X8" s="54">
        <v>406589080</v>
      </c>
      <c r="Y8" s="54">
        <v>404313216</v>
      </c>
      <c r="Z8" s="54">
        <v>404313216</v>
      </c>
      <c r="AA8" s="54">
        <v>404313216</v>
      </c>
    </row>
    <row r="9" spans="1:27" ht="33.75" x14ac:dyDescent="0.25">
      <c r="A9" s="51" t="s">
        <v>160</v>
      </c>
      <c r="B9" s="52" t="s">
        <v>159</v>
      </c>
      <c r="C9" s="53" t="s">
        <v>54</v>
      </c>
      <c r="D9" s="51" t="s">
        <v>177</v>
      </c>
      <c r="E9" s="51" t="s">
        <v>175</v>
      </c>
      <c r="F9" s="51" t="s">
        <v>175</v>
      </c>
      <c r="G9" s="51" t="s">
        <v>175</v>
      </c>
      <c r="H9" s="51" t="s">
        <v>178</v>
      </c>
      <c r="I9" s="51" t="s">
        <v>186</v>
      </c>
      <c r="J9" s="51"/>
      <c r="K9" s="51"/>
      <c r="L9" s="51"/>
      <c r="M9" s="51" t="s">
        <v>151</v>
      </c>
      <c r="N9" s="51" t="s">
        <v>150</v>
      </c>
      <c r="O9" s="51" t="s">
        <v>149</v>
      </c>
      <c r="P9" s="52" t="s">
        <v>55</v>
      </c>
      <c r="Q9" s="54">
        <v>270000000</v>
      </c>
      <c r="R9" s="54">
        <v>0</v>
      </c>
      <c r="S9" s="54">
        <v>0</v>
      </c>
      <c r="T9" s="54">
        <v>270000000</v>
      </c>
      <c r="U9" s="54">
        <v>0</v>
      </c>
      <c r="V9" s="54">
        <v>270000000</v>
      </c>
      <c r="W9" s="54">
        <v>0</v>
      </c>
      <c r="X9" s="54">
        <v>224326546</v>
      </c>
      <c r="Y9" s="54">
        <v>219263645</v>
      </c>
      <c r="Z9" s="54">
        <v>219263645</v>
      </c>
      <c r="AA9" s="54">
        <v>219263645</v>
      </c>
    </row>
    <row r="10" spans="1:27" ht="33.75" x14ac:dyDescent="0.25">
      <c r="A10" s="51" t="s">
        <v>160</v>
      </c>
      <c r="B10" s="52" t="s">
        <v>159</v>
      </c>
      <c r="C10" s="53" t="s">
        <v>56</v>
      </c>
      <c r="D10" s="51" t="s">
        <v>177</v>
      </c>
      <c r="E10" s="51" t="s">
        <v>175</v>
      </c>
      <c r="F10" s="51" t="s">
        <v>175</v>
      </c>
      <c r="G10" s="51" t="s">
        <v>175</v>
      </c>
      <c r="H10" s="51" t="s">
        <v>178</v>
      </c>
      <c r="I10" s="51" t="s">
        <v>185</v>
      </c>
      <c r="J10" s="51"/>
      <c r="K10" s="51"/>
      <c r="L10" s="51"/>
      <c r="M10" s="51" t="s">
        <v>151</v>
      </c>
      <c r="N10" s="51" t="s">
        <v>150</v>
      </c>
      <c r="O10" s="51" t="s">
        <v>149</v>
      </c>
      <c r="P10" s="52" t="s">
        <v>57</v>
      </c>
      <c r="Q10" s="54">
        <v>50000000</v>
      </c>
      <c r="R10" s="54">
        <v>0</v>
      </c>
      <c r="S10" s="54">
        <v>9000000</v>
      </c>
      <c r="T10" s="54">
        <v>41000000</v>
      </c>
      <c r="U10" s="54">
        <v>0</v>
      </c>
      <c r="V10" s="54">
        <v>41000000</v>
      </c>
      <c r="W10" s="54">
        <v>0</v>
      </c>
      <c r="X10" s="54">
        <v>14886556</v>
      </c>
      <c r="Y10" s="54">
        <v>14886556</v>
      </c>
      <c r="Z10" s="54">
        <v>14886556</v>
      </c>
      <c r="AA10" s="54">
        <v>14886556</v>
      </c>
    </row>
    <row r="11" spans="1:27" ht="33.75" x14ac:dyDescent="0.25">
      <c r="A11" s="51" t="s">
        <v>160</v>
      </c>
      <c r="B11" s="52" t="s">
        <v>159</v>
      </c>
      <c r="C11" s="53" t="s">
        <v>58</v>
      </c>
      <c r="D11" s="51" t="s">
        <v>177</v>
      </c>
      <c r="E11" s="51" t="s">
        <v>175</v>
      </c>
      <c r="F11" s="51" t="s">
        <v>175</v>
      </c>
      <c r="G11" s="51" t="s">
        <v>175</v>
      </c>
      <c r="H11" s="51" t="s">
        <v>178</v>
      </c>
      <c r="I11" s="51" t="s">
        <v>184</v>
      </c>
      <c r="J11" s="51"/>
      <c r="K11" s="51"/>
      <c r="L11" s="51"/>
      <c r="M11" s="51" t="s">
        <v>151</v>
      </c>
      <c r="N11" s="51" t="s">
        <v>150</v>
      </c>
      <c r="O11" s="51" t="s">
        <v>149</v>
      </c>
      <c r="P11" s="52" t="s">
        <v>15</v>
      </c>
      <c r="Q11" s="54">
        <v>583488000</v>
      </c>
      <c r="R11" s="54">
        <v>0</v>
      </c>
      <c r="S11" s="54">
        <v>0</v>
      </c>
      <c r="T11" s="54">
        <v>583488000</v>
      </c>
      <c r="U11" s="54">
        <v>0</v>
      </c>
      <c r="V11" s="54">
        <v>583488000</v>
      </c>
      <c r="W11" s="54">
        <v>0</v>
      </c>
      <c r="X11" s="54">
        <v>72599008</v>
      </c>
      <c r="Y11" s="54">
        <v>53674641</v>
      </c>
      <c r="Z11" s="54">
        <v>53674641</v>
      </c>
      <c r="AA11" s="54">
        <v>53674641</v>
      </c>
    </row>
    <row r="12" spans="1:27" ht="33.75" x14ac:dyDescent="0.25">
      <c r="A12" s="51" t="s">
        <v>160</v>
      </c>
      <c r="B12" s="52" t="s">
        <v>159</v>
      </c>
      <c r="C12" s="53" t="s">
        <v>59</v>
      </c>
      <c r="D12" s="51" t="s">
        <v>177</v>
      </c>
      <c r="E12" s="51" t="s">
        <v>175</v>
      </c>
      <c r="F12" s="51" t="s">
        <v>175</v>
      </c>
      <c r="G12" s="51" t="s">
        <v>175</v>
      </c>
      <c r="H12" s="51" t="s">
        <v>178</v>
      </c>
      <c r="I12" s="51" t="s">
        <v>183</v>
      </c>
      <c r="J12" s="51"/>
      <c r="K12" s="51"/>
      <c r="L12" s="51"/>
      <c r="M12" s="51" t="s">
        <v>151</v>
      </c>
      <c r="N12" s="51" t="s">
        <v>150</v>
      </c>
      <c r="O12" s="51" t="s">
        <v>149</v>
      </c>
      <c r="P12" s="52" t="s">
        <v>14</v>
      </c>
      <c r="Q12" s="54">
        <v>380000000</v>
      </c>
      <c r="R12" s="54">
        <v>0</v>
      </c>
      <c r="S12" s="54">
        <v>0</v>
      </c>
      <c r="T12" s="54">
        <v>380000000</v>
      </c>
      <c r="U12" s="54">
        <v>0</v>
      </c>
      <c r="V12" s="54">
        <v>380000000</v>
      </c>
      <c r="W12" s="54">
        <v>0</v>
      </c>
      <c r="X12" s="54">
        <v>242767940</v>
      </c>
      <c r="Y12" s="54">
        <v>228310965</v>
      </c>
      <c r="Z12" s="54">
        <v>228310965</v>
      </c>
      <c r="AA12" s="54">
        <v>228310965</v>
      </c>
    </row>
    <row r="13" spans="1:27" ht="33.75" x14ac:dyDescent="0.25">
      <c r="A13" s="51" t="s">
        <v>160</v>
      </c>
      <c r="B13" s="52" t="s">
        <v>159</v>
      </c>
      <c r="C13" s="53" t="s">
        <v>300</v>
      </c>
      <c r="D13" s="51" t="s">
        <v>177</v>
      </c>
      <c r="E13" s="51" t="s">
        <v>175</v>
      </c>
      <c r="F13" s="51" t="s">
        <v>175</v>
      </c>
      <c r="G13" s="51" t="s">
        <v>175</v>
      </c>
      <c r="H13" s="51" t="s">
        <v>178</v>
      </c>
      <c r="I13" s="51" t="s">
        <v>180</v>
      </c>
      <c r="J13" s="51"/>
      <c r="K13" s="51"/>
      <c r="L13" s="51"/>
      <c r="M13" s="51" t="s">
        <v>151</v>
      </c>
      <c r="N13" s="51" t="s">
        <v>150</v>
      </c>
      <c r="O13" s="51" t="s">
        <v>149</v>
      </c>
      <c r="P13" s="52" t="s">
        <v>301</v>
      </c>
      <c r="Q13" s="54">
        <v>0</v>
      </c>
      <c r="R13" s="54">
        <v>9000000</v>
      </c>
      <c r="S13" s="54">
        <v>0</v>
      </c>
      <c r="T13" s="54">
        <v>9000000</v>
      </c>
      <c r="U13" s="54">
        <v>0</v>
      </c>
      <c r="V13" s="54">
        <v>9000000</v>
      </c>
      <c r="W13" s="54">
        <v>0</v>
      </c>
      <c r="X13" s="54">
        <v>4333582</v>
      </c>
      <c r="Y13" s="54">
        <v>4333582</v>
      </c>
      <c r="Z13" s="54">
        <v>4333582</v>
      </c>
      <c r="AA13" s="54">
        <v>4333582</v>
      </c>
    </row>
    <row r="14" spans="1:27" ht="33.75" x14ac:dyDescent="0.25">
      <c r="A14" s="51" t="s">
        <v>160</v>
      </c>
      <c r="B14" s="52" t="s">
        <v>159</v>
      </c>
      <c r="C14" s="53" t="s">
        <v>62</v>
      </c>
      <c r="D14" s="51" t="s">
        <v>177</v>
      </c>
      <c r="E14" s="51" t="s">
        <v>175</v>
      </c>
      <c r="F14" s="51" t="s">
        <v>175</v>
      </c>
      <c r="G14" s="51" t="s">
        <v>152</v>
      </c>
      <c r="H14" s="51" t="s">
        <v>178</v>
      </c>
      <c r="I14" s="51"/>
      <c r="J14" s="51"/>
      <c r="K14" s="51"/>
      <c r="L14" s="51"/>
      <c r="M14" s="51" t="s">
        <v>151</v>
      </c>
      <c r="N14" s="51" t="s">
        <v>150</v>
      </c>
      <c r="O14" s="51" t="s">
        <v>149</v>
      </c>
      <c r="P14" s="52" t="s">
        <v>63</v>
      </c>
      <c r="Q14" s="54">
        <v>1000000000</v>
      </c>
      <c r="R14" s="54">
        <v>0</v>
      </c>
      <c r="S14" s="54">
        <v>0</v>
      </c>
      <c r="T14" s="54">
        <v>1000000000</v>
      </c>
      <c r="U14" s="54">
        <v>0</v>
      </c>
      <c r="V14" s="54">
        <v>1000000000</v>
      </c>
      <c r="W14" s="54">
        <v>0</v>
      </c>
      <c r="X14" s="54">
        <v>841459303</v>
      </c>
      <c r="Y14" s="54">
        <v>841459303</v>
      </c>
      <c r="Z14" s="54">
        <v>841459303</v>
      </c>
      <c r="AA14" s="54">
        <v>841459303</v>
      </c>
    </row>
    <row r="15" spans="1:27" ht="33.75" x14ac:dyDescent="0.25">
      <c r="A15" s="51" t="s">
        <v>160</v>
      </c>
      <c r="B15" s="52" t="s">
        <v>159</v>
      </c>
      <c r="C15" s="53" t="s">
        <v>64</v>
      </c>
      <c r="D15" s="51" t="s">
        <v>177</v>
      </c>
      <c r="E15" s="51" t="s">
        <v>175</v>
      </c>
      <c r="F15" s="51" t="s">
        <v>175</v>
      </c>
      <c r="G15" s="51" t="s">
        <v>152</v>
      </c>
      <c r="H15" s="51" t="s">
        <v>179</v>
      </c>
      <c r="I15" s="51"/>
      <c r="J15" s="51"/>
      <c r="K15" s="51"/>
      <c r="L15" s="51"/>
      <c r="M15" s="51" t="s">
        <v>151</v>
      </c>
      <c r="N15" s="51" t="s">
        <v>150</v>
      </c>
      <c r="O15" s="51" t="s">
        <v>149</v>
      </c>
      <c r="P15" s="52" t="s">
        <v>65</v>
      </c>
      <c r="Q15" s="54">
        <v>800000000</v>
      </c>
      <c r="R15" s="54">
        <v>0</v>
      </c>
      <c r="S15" s="54">
        <v>0</v>
      </c>
      <c r="T15" s="54">
        <v>800000000</v>
      </c>
      <c r="U15" s="54">
        <v>0</v>
      </c>
      <c r="V15" s="54">
        <v>800000000</v>
      </c>
      <c r="W15" s="54">
        <v>0</v>
      </c>
      <c r="X15" s="54">
        <v>596051730</v>
      </c>
      <c r="Y15" s="54">
        <v>596051730</v>
      </c>
      <c r="Z15" s="54">
        <v>596051730</v>
      </c>
      <c r="AA15" s="54">
        <v>596051730</v>
      </c>
    </row>
    <row r="16" spans="1:27" ht="33.75" x14ac:dyDescent="0.25">
      <c r="A16" s="51" t="s">
        <v>160</v>
      </c>
      <c r="B16" s="52" t="s">
        <v>159</v>
      </c>
      <c r="C16" s="53" t="s">
        <v>66</v>
      </c>
      <c r="D16" s="51" t="s">
        <v>177</v>
      </c>
      <c r="E16" s="51" t="s">
        <v>175</v>
      </c>
      <c r="F16" s="51" t="s">
        <v>175</v>
      </c>
      <c r="G16" s="51" t="s">
        <v>152</v>
      </c>
      <c r="H16" s="51" t="s">
        <v>188</v>
      </c>
      <c r="I16" s="51"/>
      <c r="J16" s="51"/>
      <c r="K16" s="51"/>
      <c r="L16" s="51"/>
      <c r="M16" s="51" t="s">
        <v>151</v>
      </c>
      <c r="N16" s="51" t="s">
        <v>150</v>
      </c>
      <c r="O16" s="51" t="s">
        <v>149</v>
      </c>
      <c r="P16" s="52" t="s">
        <v>223</v>
      </c>
      <c r="Q16" s="54">
        <v>920000000</v>
      </c>
      <c r="R16" s="54">
        <v>0</v>
      </c>
      <c r="S16" s="54">
        <v>0</v>
      </c>
      <c r="T16" s="54">
        <v>920000000</v>
      </c>
      <c r="U16" s="54">
        <v>0</v>
      </c>
      <c r="V16" s="54">
        <v>920000000</v>
      </c>
      <c r="W16" s="54">
        <v>0</v>
      </c>
      <c r="X16" s="54">
        <v>648263144</v>
      </c>
      <c r="Y16" s="54">
        <v>648263144</v>
      </c>
      <c r="Z16" s="54">
        <v>648263144</v>
      </c>
      <c r="AA16" s="54">
        <v>648263144</v>
      </c>
    </row>
    <row r="17" spans="1:27" ht="33.75" x14ac:dyDescent="0.25">
      <c r="A17" s="51" t="s">
        <v>160</v>
      </c>
      <c r="B17" s="52" t="s">
        <v>159</v>
      </c>
      <c r="C17" s="53" t="s">
        <v>68</v>
      </c>
      <c r="D17" s="51" t="s">
        <v>177</v>
      </c>
      <c r="E17" s="51" t="s">
        <v>175</v>
      </c>
      <c r="F17" s="51" t="s">
        <v>175</v>
      </c>
      <c r="G17" s="51" t="s">
        <v>152</v>
      </c>
      <c r="H17" s="51" t="s">
        <v>187</v>
      </c>
      <c r="I17" s="51"/>
      <c r="J17" s="51"/>
      <c r="K17" s="51"/>
      <c r="L17" s="51"/>
      <c r="M17" s="51" t="s">
        <v>151</v>
      </c>
      <c r="N17" s="51" t="s">
        <v>150</v>
      </c>
      <c r="O17" s="51" t="s">
        <v>149</v>
      </c>
      <c r="P17" s="52" t="s">
        <v>69</v>
      </c>
      <c r="Q17" s="54">
        <v>430000000</v>
      </c>
      <c r="R17" s="54">
        <v>0</v>
      </c>
      <c r="S17" s="54">
        <v>0</v>
      </c>
      <c r="T17" s="54">
        <v>430000000</v>
      </c>
      <c r="U17" s="54">
        <v>0</v>
      </c>
      <c r="V17" s="54">
        <v>430000000</v>
      </c>
      <c r="W17" s="54">
        <v>0</v>
      </c>
      <c r="X17" s="54">
        <v>294340200</v>
      </c>
      <c r="Y17" s="54">
        <v>294340200</v>
      </c>
      <c r="Z17" s="54">
        <v>294340200</v>
      </c>
      <c r="AA17" s="54">
        <v>294340200</v>
      </c>
    </row>
    <row r="18" spans="1:27" ht="33.75" x14ac:dyDescent="0.25">
      <c r="A18" s="51" t="s">
        <v>160</v>
      </c>
      <c r="B18" s="52" t="s">
        <v>159</v>
      </c>
      <c r="C18" s="53" t="s">
        <v>70</v>
      </c>
      <c r="D18" s="51" t="s">
        <v>177</v>
      </c>
      <c r="E18" s="51" t="s">
        <v>175</v>
      </c>
      <c r="F18" s="51" t="s">
        <v>175</v>
      </c>
      <c r="G18" s="51" t="s">
        <v>152</v>
      </c>
      <c r="H18" s="51" t="s">
        <v>190</v>
      </c>
      <c r="I18" s="51"/>
      <c r="J18" s="51"/>
      <c r="K18" s="51"/>
      <c r="L18" s="51"/>
      <c r="M18" s="51" t="s">
        <v>151</v>
      </c>
      <c r="N18" s="51" t="s">
        <v>150</v>
      </c>
      <c r="O18" s="51" t="s">
        <v>149</v>
      </c>
      <c r="P18" s="52" t="s">
        <v>71</v>
      </c>
      <c r="Q18" s="54">
        <v>50000000</v>
      </c>
      <c r="R18" s="54">
        <v>0</v>
      </c>
      <c r="S18" s="54">
        <v>0</v>
      </c>
      <c r="T18" s="54">
        <v>50000000</v>
      </c>
      <c r="U18" s="54">
        <v>0</v>
      </c>
      <c r="V18" s="54">
        <v>50000000</v>
      </c>
      <c r="W18" s="54">
        <v>0</v>
      </c>
      <c r="X18" s="54">
        <v>37997600</v>
      </c>
      <c r="Y18" s="54">
        <v>37997600</v>
      </c>
      <c r="Z18" s="54">
        <v>37997600</v>
      </c>
      <c r="AA18" s="54">
        <v>37997600</v>
      </c>
    </row>
    <row r="19" spans="1:27" ht="33.75" x14ac:dyDescent="0.25">
      <c r="A19" s="51" t="s">
        <v>160</v>
      </c>
      <c r="B19" s="52" t="s">
        <v>159</v>
      </c>
      <c r="C19" s="53" t="s">
        <v>72</v>
      </c>
      <c r="D19" s="51" t="s">
        <v>177</v>
      </c>
      <c r="E19" s="51" t="s">
        <v>175</v>
      </c>
      <c r="F19" s="51" t="s">
        <v>175</v>
      </c>
      <c r="G19" s="51" t="s">
        <v>152</v>
      </c>
      <c r="H19" s="51" t="s">
        <v>174</v>
      </c>
      <c r="I19" s="51"/>
      <c r="J19" s="51"/>
      <c r="K19" s="51"/>
      <c r="L19" s="51"/>
      <c r="M19" s="51" t="s">
        <v>151</v>
      </c>
      <c r="N19" s="51" t="s">
        <v>150</v>
      </c>
      <c r="O19" s="51" t="s">
        <v>149</v>
      </c>
      <c r="P19" s="52" t="s">
        <v>16</v>
      </c>
      <c r="Q19" s="54">
        <v>315155000</v>
      </c>
      <c r="R19" s="54">
        <v>0</v>
      </c>
      <c r="S19" s="54">
        <v>0</v>
      </c>
      <c r="T19" s="54">
        <v>315155000</v>
      </c>
      <c r="U19" s="54">
        <v>0</v>
      </c>
      <c r="V19" s="54">
        <v>315155000</v>
      </c>
      <c r="W19" s="54">
        <v>0</v>
      </c>
      <c r="X19" s="54">
        <v>220774600</v>
      </c>
      <c r="Y19" s="54">
        <v>220774600</v>
      </c>
      <c r="Z19" s="54">
        <v>220774600</v>
      </c>
      <c r="AA19" s="54">
        <v>220774600</v>
      </c>
    </row>
    <row r="20" spans="1:27" ht="33.75" x14ac:dyDescent="0.25">
      <c r="A20" s="51" t="s">
        <v>160</v>
      </c>
      <c r="B20" s="52" t="s">
        <v>159</v>
      </c>
      <c r="C20" s="53" t="s">
        <v>73</v>
      </c>
      <c r="D20" s="51" t="s">
        <v>177</v>
      </c>
      <c r="E20" s="51" t="s">
        <v>175</v>
      </c>
      <c r="F20" s="51" t="s">
        <v>175</v>
      </c>
      <c r="G20" s="51" t="s">
        <v>152</v>
      </c>
      <c r="H20" s="51" t="s">
        <v>186</v>
      </c>
      <c r="I20" s="51"/>
      <c r="J20" s="51"/>
      <c r="K20" s="51"/>
      <c r="L20" s="51"/>
      <c r="M20" s="51" t="s">
        <v>151</v>
      </c>
      <c r="N20" s="51" t="s">
        <v>150</v>
      </c>
      <c r="O20" s="51" t="s">
        <v>149</v>
      </c>
      <c r="P20" s="52" t="s">
        <v>17</v>
      </c>
      <c r="Q20" s="54">
        <v>55000000</v>
      </c>
      <c r="R20" s="54">
        <v>0</v>
      </c>
      <c r="S20" s="54">
        <v>0</v>
      </c>
      <c r="T20" s="54">
        <v>55000000</v>
      </c>
      <c r="U20" s="54">
        <v>0</v>
      </c>
      <c r="V20" s="54">
        <v>55000000</v>
      </c>
      <c r="W20" s="54">
        <v>0</v>
      </c>
      <c r="X20" s="54">
        <v>36860600</v>
      </c>
      <c r="Y20" s="54">
        <v>36860600</v>
      </c>
      <c r="Z20" s="54">
        <v>36860600</v>
      </c>
      <c r="AA20" s="54">
        <v>36860600</v>
      </c>
    </row>
    <row r="21" spans="1:27" ht="33.75" x14ac:dyDescent="0.25">
      <c r="A21" s="51" t="s">
        <v>160</v>
      </c>
      <c r="B21" s="52" t="s">
        <v>159</v>
      </c>
      <c r="C21" s="53" t="s">
        <v>74</v>
      </c>
      <c r="D21" s="51" t="s">
        <v>177</v>
      </c>
      <c r="E21" s="51" t="s">
        <v>175</v>
      </c>
      <c r="F21" s="51" t="s">
        <v>175</v>
      </c>
      <c r="G21" s="51" t="s">
        <v>152</v>
      </c>
      <c r="H21" s="51" t="s">
        <v>185</v>
      </c>
      <c r="I21" s="51"/>
      <c r="J21" s="51"/>
      <c r="K21" s="51"/>
      <c r="L21" s="51"/>
      <c r="M21" s="51" t="s">
        <v>151</v>
      </c>
      <c r="N21" s="51" t="s">
        <v>150</v>
      </c>
      <c r="O21" s="51" t="s">
        <v>149</v>
      </c>
      <c r="P21" s="52" t="s">
        <v>18</v>
      </c>
      <c r="Q21" s="54">
        <v>55000000</v>
      </c>
      <c r="R21" s="54">
        <v>0</v>
      </c>
      <c r="S21" s="54">
        <v>0</v>
      </c>
      <c r="T21" s="54">
        <v>55000000</v>
      </c>
      <c r="U21" s="54">
        <v>0</v>
      </c>
      <c r="V21" s="54">
        <v>55000000</v>
      </c>
      <c r="W21" s="54">
        <v>0</v>
      </c>
      <c r="X21" s="54">
        <v>36860600</v>
      </c>
      <c r="Y21" s="54">
        <v>36860600</v>
      </c>
      <c r="Z21" s="54">
        <v>36860600</v>
      </c>
      <c r="AA21" s="54">
        <v>36860600</v>
      </c>
    </row>
    <row r="22" spans="1:27" ht="33.75" x14ac:dyDescent="0.25">
      <c r="A22" s="51" t="s">
        <v>160</v>
      </c>
      <c r="B22" s="52" t="s">
        <v>159</v>
      </c>
      <c r="C22" s="53" t="s">
        <v>75</v>
      </c>
      <c r="D22" s="51" t="s">
        <v>177</v>
      </c>
      <c r="E22" s="51" t="s">
        <v>175</v>
      </c>
      <c r="F22" s="51" t="s">
        <v>175</v>
      </c>
      <c r="G22" s="51" t="s">
        <v>152</v>
      </c>
      <c r="H22" s="51" t="s">
        <v>184</v>
      </c>
      <c r="I22" s="51"/>
      <c r="J22" s="51"/>
      <c r="K22" s="51"/>
      <c r="L22" s="51"/>
      <c r="M22" s="51" t="s">
        <v>151</v>
      </c>
      <c r="N22" s="51" t="s">
        <v>150</v>
      </c>
      <c r="O22" s="51" t="s">
        <v>149</v>
      </c>
      <c r="P22" s="52" t="s">
        <v>76</v>
      </c>
      <c r="Q22" s="54">
        <v>105000000</v>
      </c>
      <c r="R22" s="54">
        <v>0</v>
      </c>
      <c r="S22" s="54">
        <v>0</v>
      </c>
      <c r="T22" s="54">
        <v>105000000</v>
      </c>
      <c r="U22" s="54">
        <v>0</v>
      </c>
      <c r="V22" s="54">
        <v>105000000</v>
      </c>
      <c r="W22" s="54">
        <v>0</v>
      </c>
      <c r="X22" s="54">
        <v>73641700</v>
      </c>
      <c r="Y22" s="54">
        <v>73641700</v>
      </c>
      <c r="Z22" s="54">
        <v>73641700</v>
      </c>
      <c r="AA22" s="54">
        <v>73641700</v>
      </c>
    </row>
    <row r="23" spans="1:27" ht="33.75" x14ac:dyDescent="0.25">
      <c r="A23" s="51" t="s">
        <v>160</v>
      </c>
      <c r="B23" s="52" t="s">
        <v>159</v>
      </c>
      <c r="C23" s="53" t="s">
        <v>79</v>
      </c>
      <c r="D23" s="51" t="s">
        <v>177</v>
      </c>
      <c r="E23" s="51" t="s">
        <v>175</v>
      </c>
      <c r="F23" s="51" t="s">
        <v>175</v>
      </c>
      <c r="G23" s="51" t="s">
        <v>182</v>
      </c>
      <c r="H23" s="51" t="s">
        <v>178</v>
      </c>
      <c r="I23" s="51" t="s">
        <v>178</v>
      </c>
      <c r="J23" s="51"/>
      <c r="K23" s="51"/>
      <c r="L23" s="51"/>
      <c r="M23" s="51" t="s">
        <v>151</v>
      </c>
      <c r="N23" s="51" t="s">
        <v>150</v>
      </c>
      <c r="O23" s="51" t="s">
        <v>149</v>
      </c>
      <c r="P23" s="52" t="s">
        <v>80</v>
      </c>
      <c r="Q23" s="54">
        <v>1220000000</v>
      </c>
      <c r="R23" s="54">
        <v>0</v>
      </c>
      <c r="S23" s="54">
        <v>70000000</v>
      </c>
      <c r="T23" s="54">
        <v>1150000000</v>
      </c>
      <c r="U23" s="54">
        <v>0</v>
      </c>
      <c r="V23" s="54">
        <v>1150000000</v>
      </c>
      <c r="W23" s="54">
        <v>0</v>
      </c>
      <c r="X23" s="54">
        <v>217057179</v>
      </c>
      <c r="Y23" s="54">
        <v>217057179</v>
      </c>
      <c r="Z23" s="54">
        <v>217057179</v>
      </c>
      <c r="AA23" s="54">
        <v>217057179</v>
      </c>
    </row>
    <row r="24" spans="1:27" ht="33.75" x14ac:dyDescent="0.25">
      <c r="A24" s="51" t="s">
        <v>160</v>
      </c>
      <c r="B24" s="52" t="s">
        <v>159</v>
      </c>
      <c r="C24" s="53" t="s">
        <v>81</v>
      </c>
      <c r="D24" s="51" t="s">
        <v>177</v>
      </c>
      <c r="E24" s="51" t="s">
        <v>175</v>
      </c>
      <c r="F24" s="51" t="s">
        <v>175</v>
      </c>
      <c r="G24" s="51" t="s">
        <v>182</v>
      </c>
      <c r="H24" s="51" t="s">
        <v>178</v>
      </c>
      <c r="I24" s="51" t="s">
        <v>179</v>
      </c>
      <c r="J24" s="51"/>
      <c r="K24" s="51"/>
      <c r="L24" s="51"/>
      <c r="M24" s="51" t="s">
        <v>151</v>
      </c>
      <c r="N24" s="51" t="s">
        <v>150</v>
      </c>
      <c r="O24" s="51" t="s">
        <v>149</v>
      </c>
      <c r="P24" s="52" t="s">
        <v>82</v>
      </c>
      <c r="Q24" s="54">
        <v>98434000</v>
      </c>
      <c r="R24" s="54">
        <v>70000000</v>
      </c>
      <c r="S24" s="54">
        <v>0</v>
      </c>
      <c r="T24" s="54">
        <v>168434000</v>
      </c>
      <c r="U24" s="54">
        <v>0</v>
      </c>
      <c r="V24" s="54">
        <v>168434000</v>
      </c>
      <c r="W24" s="54">
        <v>0</v>
      </c>
      <c r="X24" s="54">
        <v>161725752</v>
      </c>
      <c r="Y24" s="54">
        <v>132358554</v>
      </c>
      <c r="Z24" s="54">
        <v>132358554</v>
      </c>
      <c r="AA24" s="54">
        <v>132358554</v>
      </c>
    </row>
    <row r="25" spans="1:27" ht="33.75" x14ac:dyDescent="0.25">
      <c r="A25" s="51" t="s">
        <v>160</v>
      </c>
      <c r="B25" s="52" t="s">
        <v>159</v>
      </c>
      <c r="C25" s="53" t="s">
        <v>83</v>
      </c>
      <c r="D25" s="51" t="s">
        <v>177</v>
      </c>
      <c r="E25" s="51" t="s">
        <v>175</v>
      </c>
      <c r="F25" s="51" t="s">
        <v>175</v>
      </c>
      <c r="G25" s="51" t="s">
        <v>182</v>
      </c>
      <c r="H25" s="51" t="s">
        <v>178</v>
      </c>
      <c r="I25" s="51" t="s">
        <v>188</v>
      </c>
      <c r="J25" s="51"/>
      <c r="K25" s="51"/>
      <c r="L25" s="51"/>
      <c r="M25" s="51" t="s">
        <v>151</v>
      </c>
      <c r="N25" s="51" t="s">
        <v>150</v>
      </c>
      <c r="O25" s="51" t="s">
        <v>149</v>
      </c>
      <c r="P25" s="52" t="s">
        <v>84</v>
      </c>
      <c r="Q25" s="54">
        <v>60000000</v>
      </c>
      <c r="R25" s="54">
        <v>0</v>
      </c>
      <c r="S25" s="54">
        <v>0</v>
      </c>
      <c r="T25" s="54">
        <v>60000000</v>
      </c>
      <c r="U25" s="54">
        <v>0</v>
      </c>
      <c r="V25" s="54">
        <v>60000000</v>
      </c>
      <c r="W25" s="54">
        <v>0</v>
      </c>
      <c r="X25" s="54">
        <v>26202307</v>
      </c>
      <c r="Y25" s="54">
        <v>25052161</v>
      </c>
      <c r="Z25" s="54">
        <v>25052161</v>
      </c>
      <c r="AA25" s="54">
        <v>25052161</v>
      </c>
    </row>
    <row r="26" spans="1:27" ht="33.75" x14ac:dyDescent="0.25">
      <c r="A26" s="51" t="s">
        <v>160</v>
      </c>
      <c r="B26" s="52" t="s">
        <v>159</v>
      </c>
      <c r="C26" s="53" t="s">
        <v>85</v>
      </c>
      <c r="D26" s="51" t="s">
        <v>177</v>
      </c>
      <c r="E26" s="51" t="s">
        <v>175</v>
      </c>
      <c r="F26" s="51" t="s">
        <v>175</v>
      </c>
      <c r="G26" s="51" t="s">
        <v>182</v>
      </c>
      <c r="H26" s="51" t="s">
        <v>179</v>
      </c>
      <c r="I26" s="51"/>
      <c r="J26" s="51"/>
      <c r="K26" s="51"/>
      <c r="L26" s="51"/>
      <c r="M26" s="51" t="s">
        <v>151</v>
      </c>
      <c r="N26" s="51" t="s">
        <v>150</v>
      </c>
      <c r="O26" s="51" t="s">
        <v>149</v>
      </c>
      <c r="P26" s="52" t="s">
        <v>86</v>
      </c>
      <c r="Q26" s="54">
        <v>340000000</v>
      </c>
      <c r="R26" s="54">
        <v>0</v>
      </c>
      <c r="S26" s="54">
        <v>0</v>
      </c>
      <c r="T26" s="54">
        <v>340000000</v>
      </c>
      <c r="U26" s="54">
        <v>0</v>
      </c>
      <c r="V26" s="54">
        <v>340000000</v>
      </c>
      <c r="W26" s="54">
        <v>0</v>
      </c>
      <c r="X26" s="54">
        <v>212959792</v>
      </c>
      <c r="Y26" s="54">
        <v>212959792</v>
      </c>
      <c r="Z26" s="54">
        <v>212959792</v>
      </c>
      <c r="AA26" s="54">
        <v>212959792</v>
      </c>
    </row>
    <row r="27" spans="1:27" ht="33.75" x14ac:dyDescent="0.25">
      <c r="A27" s="51" t="s">
        <v>160</v>
      </c>
      <c r="B27" s="52" t="s">
        <v>159</v>
      </c>
      <c r="C27" s="53" t="s">
        <v>87</v>
      </c>
      <c r="D27" s="51" t="s">
        <v>177</v>
      </c>
      <c r="E27" s="51" t="s">
        <v>175</v>
      </c>
      <c r="F27" s="51" t="s">
        <v>175</v>
      </c>
      <c r="G27" s="51" t="s">
        <v>182</v>
      </c>
      <c r="H27" s="51" t="s">
        <v>189</v>
      </c>
      <c r="I27" s="51"/>
      <c r="J27" s="51"/>
      <c r="K27" s="51"/>
      <c r="L27" s="51"/>
      <c r="M27" s="51" t="s">
        <v>151</v>
      </c>
      <c r="N27" s="51" t="s">
        <v>150</v>
      </c>
      <c r="O27" s="51" t="s">
        <v>149</v>
      </c>
      <c r="P27" s="52" t="s">
        <v>88</v>
      </c>
      <c r="Q27" s="54">
        <v>80000000</v>
      </c>
      <c r="R27" s="54">
        <v>0</v>
      </c>
      <c r="S27" s="54">
        <v>0</v>
      </c>
      <c r="T27" s="54">
        <v>80000000</v>
      </c>
      <c r="U27" s="54">
        <v>0</v>
      </c>
      <c r="V27" s="54">
        <v>80000000</v>
      </c>
      <c r="W27" s="54">
        <v>0</v>
      </c>
      <c r="X27" s="54">
        <v>50261368</v>
      </c>
      <c r="Y27" s="54">
        <v>50261368</v>
      </c>
      <c r="Z27" s="54">
        <v>50261368</v>
      </c>
      <c r="AA27" s="54">
        <v>50261368</v>
      </c>
    </row>
    <row r="28" spans="1:27" ht="33.75" x14ac:dyDescent="0.25">
      <c r="A28" s="51" t="s">
        <v>160</v>
      </c>
      <c r="B28" s="52" t="s">
        <v>159</v>
      </c>
      <c r="C28" s="53" t="s">
        <v>226</v>
      </c>
      <c r="D28" s="51" t="s">
        <v>177</v>
      </c>
      <c r="E28" s="51" t="s">
        <v>152</v>
      </c>
      <c r="F28" s="51" t="s">
        <v>175</v>
      </c>
      <c r="G28" s="51" t="s">
        <v>175</v>
      </c>
      <c r="H28" s="51" t="s">
        <v>187</v>
      </c>
      <c r="I28" s="51" t="s">
        <v>190</v>
      </c>
      <c r="J28" s="51"/>
      <c r="K28" s="51"/>
      <c r="L28" s="51"/>
      <c r="M28" s="51" t="s">
        <v>151</v>
      </c>
      <c r="N28" s="51" t="s">
        <v>150</v>
      </c>
      <c r="O28" s="51" t="s">
        <v>149</v>
      </c>
      <c r="P28" s="52" t="s">
        <v>227</v>
      </c>
      <c r="Q28" s="54">
        <v>15000000</v>
      </c>
      <c r="R28" s="54">
        <v>121931000</v>
      </c>
      <c r="S28" s="54">
        <v>0</v>
      </c>
      <c r="T28" s="54">
        <v>136931000</v>
      </c>
      <c r="U28" s="54">
        <v>0</v>
      </c>
      <c r="V28" s="54">
        <v>136930808</v>
      </c>
      <c r="W28" s="54">
        <v>192</v>
      </c>
      <c r="X28" s="54">
        <v>24969808</v>
      </c>
      <c r="Y28" s="54">
        <v>0</v>
      </c>
      <c r="Z28" s="54">
        <v>0</v>
      </c>
      <c r="AA28" s="54">
        <v>0</v>
      </c>
    </row>
    <row r="29" spans="1:27" ht="33.75" x14ac:dyDescent="0.25">
      <c r="A29" s="51" t="s">
        <v>160</v>
      </c>
      <c r="B29" s="52" t="s">
        <v>159</v>
      </c>
      <c r="C29" s="53" t="s">
        <v>228</v>
      </c>
      <c r="D29" s="51" t="s">
        <v>177</v>
      </c>
      <c r="E29" s="51" t="s">
        <v>152</v>
      </c>
      <c r="F29" s="51" t="s">
        <v>175</v>
      </c>
      <c r="G29" s="51" t="s">
        <v>175</v>
      </c>
      <c r="H29" s="51" t="s">
        <v>174</v>
      </c>
      <c r="I29" s="51" t="s">
        <v>179</v>
      </c>
      <c r="J29" s="51"/>
      <c r="K29" s="51"/>
      <c r="L29" s="51"/>
      <c r="M29" s="51" t="s">
        <v>151</v>
      </c>
      <c r="N29" s="51" t="s">
        <v>150</v>
      </c>
      <c r="O29" s="51" t="s">
        <v>149</v>
      </c>
      <c r="P29" s="52" t="s">
        <v>229</v>
      </c>
      <c r="Q29" s="54">
        <v>121931000</v>
      </c>
      <c r="R29" s="54">
        <v>0</v>
      </c>
      <c r="S29" s="54">
        <v>121931000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</row>
    <row r="30" spans="1:27" ht="56.25" x14ac:dyDescent="0.25">
      <c r="A30" s="51" t="s">
        <v>160</v>
      </c>
      <c r="B30" s="52" t="s">
        <v>159</v>
      </c>
      <c r="C30" s="53" t="s">
        <v>230</v>
      </c>
      <c r="D30" s="51" t="s">
        <v>177</v>
      </c>
      <c r="E30" s="51" t="s">
        <v>152</v>
      </c>
      <c r="F30" s="51" t="s">
        <v>152</v>
      </c>
      <c r="G30" s="51" t="s">
        <v>175</v>
      </c>
      <c r="H30" s="51" t="s">
        <v>179</v>
      </c>
      <c r="I30" s="51" t="s">
        <v>188</v>
      </c>
      <c r="J30" s="51"/>
      <c r="K30" s="51"/>
      <c r="L30" s="51"/>
      <c r="M30" s="51" t="s">
        <v>151</v>
      </c>
      <c r="N30" s="51" t="s">
        <v>150</v>
      </c>
      <c r="O30" s="51" t="s">
        <v>149</v>
      </c>
      <c r="P30" s="52" t="s">
        <v>231</v>
      </c>
      <c r="Q30" s="54">
        <v>1000000</v>
      </c>
      <c r="R30" s="54">
        <v>0</v>
      </c>
      <c r="S30" s="54">
        <v>0</v>
      </c>
      <c r="T30" s="54">
        <v>1000000</v>
      </c>
      <c r="U30" s="54">
        <v>0</v>
      </c>
      <c r="V30" s="54">
        <v>151900</v>
      </c>
      <c r="W30" s="54">
        <v>848100</v>
      </c>
      <c r="X30" s="54">
        <v>151900</v>
      </c>
      <c r="Y30" s="54">
        <v>151900</v>
      </c>
      <c r="Z30" s="54">
        <v>151900</v>
      </c>
      <c r="AA30" s="54">
        <v>151900</v>
      </c>
    </row>
    <row r="31" spans="1:27" ht="33.75" x14ac:dyDescent="0.25">
      <c r="A31" s="51" t="s">
        <v>160</v>
      </c>
      <c r="B31" s="52" t="s">
        <v>159</v>
      </c>
      <c r="C31" s="53" t="s">
        <v>232</v>
      </c>
      <c r="D31" s="51" t="s">
        <v>177</v>
      </c>
      <c r="E31" s="51" t="s">
        <v>152</v>
      </c>
      <c r="F31" s="51" t="s">
        <v>152</v>
      </c>
      <c r="G31" s="51" t="s">
        <v>175</v>
      </c>
      <c r="H31" s="51" t="s">
        <v>179</v>
      </c>
      <c r="I31" s="51" t="s">
        <v>185</v>
      </c>
      <c r="J31" s="51"/>
      <c r="K31" s="51"/>
      <c r="L31" s="51"/>
      <c r="M31" s="51" t="s">
        <v>151</v>
      </c>
      <c r="N31" s="51" t="s">
        <v>150</v>
      </c>
      <c r="O31" s="51" t="s">
        <v>149</v>
      </c>
      <c r="P31" s="52" t="s">
        <v>233</v>
      </c>
      <c r="Q31" s="54">
        <v>20000000</v>
      </c>
      <c r="R31" s="54">
        <v>0</v>
      </c>
      <c r="S31" s="54">
        <v>7000000</v>
      </c>
      <c r="T31" s="54">
        <v>13000000</v>
      </c>
      <c r="U31" s="54">
        <v>0</v>
      </c>
      <c r="V31" s="54">
        <v>12598304.01</v>
      </c>
      <c r="W31" s="54">
        <v>401695.99</v>
      </c>
      <c r="X31" s="54">
        <v>12598304.01</v>
      </c>
      <c r="Y31" s="54">
        <v>4236958.63</v>
      </c>
      <c r="Z31" s="54">
        <v>4236958.63</v>
      </c>
      <c r="AA31" s="54">
        <v>4236958.63</v>
      </c>
    </row>
    <row r="32" spans="1:27" ht="33.75" x14ac:dyDescent="0.25">
      <c r="A32" s="51" t="s">
        <v>160</v>
      </c>
      <c r="B32" s="52" t="s">
        <v>159</v>
      </c>
      <c r="C32" s="53" t="s">
        <v>234</v>
      </c>
      <c r="D32" s="51" t="s">
        <v>177</v>
      </c>
      <c r="E32" s="51" t="s">
        <v>152</v>
      </c>
      <c r="F32" s="51" t="s">
        <v>152</v>
      </c>
      <c r="G32" s="51" t="s">
        <v>175</v>
      </c>
      <c r="H32" s="51" t="s">
        <v>188</v>
      </c>
      <c r="I32" s="51" t="s">
        <v>179</v>
      </c>
      <c r="J32" s="51"/>
      <c r="K32" s="51"/>
      <c r="L32" s="51"/>
      <c r="M32" s="51" t="s">
        <v>151</v>
      </c>
      <c r="N32" s="51" t="s">
        <v>150</v>
      </c>
      <c r="O32" s="51" t="s">
        <v>149</v>
      </c>
      <c r="P32" s="52" t="s">
        <v>235</v>
      </c>
      <c r="Q32" s="54">
        <v>30000000</v>
      </c>
      <c r="R32" s="54">
        <v>0</v>
      </c>
      <c r="S32" s="54">
        <v>5900000</v>
      </c>
      <c r="T32" s="54">
        <v>24100000</v>
      </c>
      <c r="U32" s="54">
        <v>0</v>
      </c>
      <c r="V32" s="54">
        <v>23703134</v>
      </c>
      <c r="W32" s="54">
        <v>396866</v>
      </c>
      <c r="X32" s="54">
        <v>23703134</v>
      </c>
      <c r="Y32" s="54">
        <v>23703134</v>
      </c>
      <c r="Z32" s="54">
        <v>23703134</v>
      </c>
      <c r="AA32" s="54">
        <v>23703134</v>
      </c>
    </row>
    <row r="33" spans="1:31" ht="45" x14ac:dyDescent="0.25">
      <c r="A33" s="51" t="s">
        <v>160</v>
      </c>
      <c r="B33" s="52" t="s">
        <v>159</v>
      </c>
      <c r="C33" s="53" t="s">
        <v>236</v>
      </c>
      <c r="D33" s="51" t="s">
        <v>177</v>
      </c>
      <c r="E33" s="51" t="s">
        <v>152</v>
      </c>
      <c r="F33" s="51" t="s">
        <v>152</v>
      </c>
      <c r="G33" s="51" t="s">
        <v>175</v>
      </c>
      <c r="H33" s="51" t="s">
        <v>188</v>
      </c>
      <c r="I33" s="51" t="s">
        <v>188</v>
      </c>
      <c r="J33" s="51"/>
      <c r="K33" s="51"/>
      <c r="L33" s="51"/>
      <c r="M33" s="51" t="s">
        <v>151</v>
      </c>
      <c r="N33" s="51" t="s">
        <v>150</v>
      </c>
      <c r="O33" s="51" t="s">
        <v>149</v>
      </c>
      <c r="P33" s="52" t="s">
        <v>237</v>
      </c>
      <c r="Q33" s="54">
        <v>26000000</v>
      </c>
      <c r="R33" s="54">
        <v>4000000</v>
      </c>
      <c r="S33" s="54">
        <v>0</v>
      </c>
      <c r="T33" s="54">
        <v>30000000</v>
      </c>
      <c r="U33" s="54">
        <v>0</v>
      </c>
      <c r="V33" s="54">
        <v>15681078</v>
      </c>
      <c r="W33" s="54">
        <v>14318922</v>
      </c>
      <c r="X33" s="54">
        <v>11000000</v>
      </c>
      <c r="Y33" s="54">
        <v>8139661</v>
      </c>
      <c r="Z33" s="54">
        <v>8139661</v>
      </c>
      <c r="AA33" s="54">
        <v>8139661</v>
      </c>
    </row>
    <row r="34" spans="1:31" ht="33.75" x14ac:dyDescent="0.25">
      <c r="A34" s="51" t="s">
        <v>160</v>
      </c>
      <c r="B34" s="52" t="s">
        <v>159</v>
      </c>
      <c r="C34" s="53" t="s">
        <v>238</v>
      </c>
      <c r="D34" s="51" t="s">
        <v>177</v>
      </c>
      <c r="E34" s="51" t="s">
        <v>152</v>
      </c>
      <c r="F34" s="51" t="s">
        <v>152</v>
      </c>
      <c r="G34" s="51" t="s">
        <v>175</v>
      </c>
      <c r="H34" s="51" t="s">
        <v>188</v>
      </c>
      <c r="I34" s="51" t="s">
        <v>185</v>
      </c>
      <c r="J34" s="51"/>
      <c r="K34" s="51"/>
      <c r="L34" s="51"/>
      <c r="M34" s="51" t="s">
        <v>151</v>
      </c>
      <c r="N34" s="51" t="s">
        <v>150</v>
      </c>
      <c r="O34" s="51" t="s">
        <v>149</v>
      </c>
      <c r="P34" s="52" t="s">
        <v>239</v>
      </c>
      <c r="Q34" s="54">
        <v>5000000</v>
      </c>
      <c r="R34" s="54">
        <v>2000000</v>
      </c>
      <c r="S34" s="54">
        <v>3000000</v>
      </c>
      <c r="T34" s="54">
        <v>4000000</v>
      </c>
      <c r="U34" s="54">
        <v>0</v>
      </c>
      <c r="V34" s="54">
        <v>2201200</v>
      </c>
      <c r="W34" s="54">
        <v>1798800</v>
      </c>
      <c r="X34" s="54">
        <v>2201200</v>
      </c>
      <c r="Y34" s="54">
        <v>755700</v>
      </c>
      <c r="Z34" s="54">
        <v>755700</v>
      </c>
      <c r="AA34" s="54">
        <v>755700</v>
      </c>
    </row>
    <row r="35" spans="1:31" ht="33.75" x14ac:dyDescent="0.25">
      <c r="A35" s="51" t="s">
        <v>160</v>
      </c>
      <c r="B35" s="52" t="s">
        <v>159</v>
      </c>
      <c r="C35" s="53" t="s">
        <v>240</v>
      </c>
      <c r="D35" s="51" t="s">
        <v>177</v>
      </c>
      <c r="E35" s="51" t="s">
        <v>152</v>
      </c>
      <c r="F35" s="51" t="s">
        <v>152</v>
      </c>
      <c r="G35" s="51" t="s">
        <v>175</v>
      </c>
      <c r="H35" s="51" t="s">
        <v>187</v>
      </c>
      <c r="I35" s="51" t="s">
        <v>190</v>
      </c>
      <c r="J35" s="51"/>
      <c r="K35" s="51"/>
      <c r="L35" s="51"/>
      <c r="M35" s="51" t="s">
        <v>151</v>
      </c>
      <c r="N35" s="51" t="s">
        <v>150</v>
      </c>
      <c r="O35" s="51" t="s">
        <v>149</v>
      </c>
      <c r="P35" s="52" t="s">
        <v>227</v>
      </c>
      <c r="Q35" s="54">
        <v>58000000</v>
      </c>
      <c r="R35" s="54">
        <v>0</v>
      </c>
      <c r="S35" s="54">
        <v>0</v>
      </c>
      <c r="T35" s="54">
        <v>58000000</v>
      </c>
      <c r="U35" s="54">
        <v>0</v>
      </c>
      <c r="V35" s="54">
        <v>55394052.560000002</v>
      </c>
      <c r="W35" s="54">
        <v>2605947.44</v>
      </c>
      <c r="X35" s="54">
        <v>55394052.560000002</v>
      </c>
      <c r="Y35" s="54">
        <v>55394052.560000002</v>
      </c>
      <c r="Z35" s="54">
        <v>55394052.560000002</v>
      </c>
      <c r="AA35" s="54">
        <v>55394052.560000002</v>
      </c>
    </row>
    <row r="36" spans="1:31" ht="33.75" x14ac:dyDescent="0.25">
      <c r="A36" s="51" t="s">
        <v>160</v>
      </c>
      <c r="B36" s="52" t="s">
        <v>159</v>
      </c>
      <c r="C36" s="53" t="s">
        <v>241</v>
      </c>
      <c r="D36" s="51" t="s">
        <v>177</v>
      </c>
      <c r="E36" s="51" t="s">
        <v>152</v>
      </c>
      <c r="F36" s="51" t="s">
        <v>152</v>
      </c>
      <c r="G36" s="51" t="s">
        <v>175</v>
      </c>
      <c r="H36" s="51" t="s">
        <v>187</v>
      </c>
      <c r="I36" s="51" t="s">
        <v>186</v>
      </c>
      <c r="J36" s="51"/>
      <c r="K36" s="51"/>
      <c r="L36" s="51"/>
      <c r="M36" s="51" t="s">
        <v>151</v>
      </c>
      <c r="N36" s="51" t="s">
        <v>150</v>
      </c>
      <c r="O36" s="51" t="s">
        <v>149</v>
      </c>
      <c r="P36" s="52" t="s">
        <v>242</v>
      </c>
      <c r="Q36" s="54">
        <v>0</v>
      </c>
      <c r="R36" s="54">
        <v>980000000</v>
      </c>
      <c r="S36" s="54">
        <v>0</v>
      </c>
      <c r="T36" s="54">
        <v>980000000</v>
      </c>
      <c r="U36" s="54">
        <v>0</v>
      </c>
      <c r="V36" s="54">
        <v>472724644.44</v>
      </c>
      <c r="W36" s="54">
        <v>507275355.56</v>
      </c>
      <c r="X36" s="54">
        <v>439868181.44</v>
      </c>
      <c r="Y36" s="54">
        <v>200000000</v>
      </c>
      <c r="Z36" s="54">
        <v>200000000</v>
      </c>
      <c r="AA36" s="54">
        <v>200000000</v>
      </c>
    </row>
    <row r="37" spans="1:31" ht="33.75" x14ac:dyDescent="0.25">
      <c r="A37" s="51" t="s">
        <v>160</v>
      </c>
      <c r="B37" s="52" t="s">
        <v>159</v>
      </c>
      <c r="C37" s="53" t="s">
        <v>243</v>
      </c>
      <c r="D37" s="51" t="s">
        <v>177</v>
      </c>
      <c r="E37" s="51" t="s">
        <v>152</v>
      </c>
      <c r="F37" s="51" t="s">
        <v>152</v>
      </c>
      <c r="G37" s="51" t="s">
        <v>152</v>
      </c>
      <c r="H37" s="51" t="s">
        <v>174</v>
      </c>
      <c r="I37" s="51" t="s">
        <v>188</v>
      </c>
      <c r="J37" s="51"/>
      <c r="K37" s="51"/>
      <c r="L37" s="51"/>
      <c r="M37" s="51" t="s">
        <v>151</v>
      </c>
      <c r="N37" s="51" t="s">
        <v>150</v>
      </c>
      <c r="O37" s="51" t="s">
        <v>149</v>
      </c>
      <c r="P37" s="52" t="s">
        <v>244</v>
      </c>
      <c r="Q37" s="54">
        <v>40000000</v>
      </c>
      <c r="R37" s="54">
        <v>0</v>
      </c>
      <c r="S37" s="54">
        <v>30000000</v>
      </c>
      <c r="T37" s="54">
        <v>10000000</v>
      </c>
      <c r="U37" s="54">
        <v>0</v>
      </c>
      <c r="V37" s="54">
        <v>1715372</v>
      </c>
      <c r="W37" s="54">
        <v>8284628</v>
      </c>
      <c r="X37" s="54">
        <v>1715372</v>
      </c>
      <c r="Y37" s="54">
        <v>1715372</v>
      </c>
      <c r="Z37" s="54">
        <v>1715372</v>
      </c>
      <c r="AA37" s="54">
        <v>1715372</v>
      </c>
    </row>
    <row r="38" spans="1:31" ht="33.75" x14ac:dyDescent="0.25">
      <c r="A38" s="51" t="s">
        <v>160</v>
      </c>
      <c r="B38" s="52" t="s">
        <v>159</v>
      </c>
      <c r="C38" s="53" t="s">
        <v>245</v>
      </c>
      <c r="D38" s="51" t="s">
        <v>177</v>
      </c>
      <c r="E38" s="51" t="s">
        <v>152</v>
      </c>
      <c r="F38" s="51" t="s">
        <v>152</v>
      </c>
      <c r="G38" s="51" t="s">
        <v>152</v>
      </c>
      <c r="H38" s="51" t="s">
        <v>174</v>
      </c>
      <c r="I38" s="51" t="s">
        <v>187</v>
      </c>
      <c r="J38" s="51"/>
      <c r="K38" s="51"/>
      <c r="L38" s="51"/>
      <c r="M38" s="51" t="s">
        <v>151</v>
      </c>
      <c r="N38" s="51" t="s">
        <v>150</v>
      </c>
      <c r="O38" s="51" t="s">
        <v>149</v>
      </c>
      <c r="P38" s="52" t="s">
        <v>246</v>
      </c>
      <c r="Q38" s="54">
        <v>1249000000</v>
      </c>
      <c r="R38" s="54">
        <v>0</v>
      </c>
      <c r="S38" s="54">
        <v>723000000</v>
      </c>
      <c r="T38" s="54">
        <v>526000000</v>
      </c>
      <c r="U38" s="54">
        <v>0</v>
      </c>
      <c r="V38" s="54">
        <v>364759031</v>
      </c>
      <c r="W38" s="54">
        <v>161240969</v>
      </c>
      <c r="X38" s="54">
        <v>259909031</v>
      </c>
      <c r="Y38" s="54">
        <v>165600432</v>
      </c>
      <c r="Z38" s="54">
        <v>165600432</v>
      </c>
      <c r="AA38" s="54">
        <v>165600432</v>
      </c>
    </row>
    <row r="39" spans="1:31" ht="33.75" x14ac:dyDescent="0.25">
      <c r="A39" s="51" t="s">
        <v>160</v>
      </c>
      <c r="B39" s="52" t="s">
        <v>159</v>
      </c>
      <c r="C39" s="53" t="s">
        <v>247</v>
      </c>
      <c r="D39" s="51" t="s">
        <v>177</v>
      </c>
      <c r="E39" s="51" t="s">
        <v>152</v>
      </c>
      <c r="F39" s="51" t="s">
        <v>152</v>
      </c>
      <c r="G39" s="51" t="s">
        <v>152</v>
      </c>
      <c r="H39" s="51" t="s">
        <v>174</v>
      </c>
      <c r="I39" s="51" t="s">
        <v>185</v>
      </c>
      <c r="J39" s="51"/>
      <c r="K39" s="51"/>
      <c r="L39" s="51"/>
      <c r="M39" s="51" t="s">
        <v>151</v>
      </c>
      <c r="N39" s="51" t="s">
        <v>150</v>
      </c>
      <c r="O39" s="51" t="s">
        <v>149</v>
      </c>
      <c r="P39" s="52" t="s">
        <v>248</v>
      </c>
      <c r="Q39" s="54">
        <v>26000000</v>
      </c>
      <c r="R39" s="54">
        <v>0</v>
      </c>
      <c r="S39" s="54">
        <v>0</v>
      </c>
      <c r="T39" s="54">
        <v>26000000</v>
      </c>
      <c r="U39" s="54">
        <v>0</v>
      </c>
      <c r="V39" s="54">
        <v>25561600</v>
      </c>
      <c r="W39" s="54">
        <v>438400</v>
      </c>
      <c r="X39" s="54">
        <v>25561600</v>
      </c>
      <c r="Y39" s="54">
        <v>8822400</v>
      </c>
      <c r="Z39" s="54">
        <v>8822400</v>
      </c>
      <c r="AA39" s="54">
        <v>8822400</v>
      </c>
    </row>
    <row r="40" spans="1:31" ht="33.75" x14ac:dyDescent="0.25">
      <c r="A40" s="51" t="s">
        <v>160</v>
      </c>
      <c r="B40" s="52" t="s">
        <v>159</v>
      </c>
      <c r="C40" s="53" t="s">
        <v>249</v>
      </c>
      <c r="D40" s="51" t="s">
        <v>177</v>
      </c>
      <c r="E40" s="51" t="s">
        <v>152</v>
      </c>
      <c r="F40" s="51" t="s">
        <v>152</v>
      </c>
      <c r="G40" s="51" t="s">
        <v>152</v>
      </c>
      <c r="H40" s="51" t="s">
        <v>174</v>
      </c>
      <c r="I40" s="51" t="s">
        <v>184</v>
      </c>
      <c r="J40" s="51"/>
      <c r="K40" s="51"/>
      <c r="L40" s="51"/>
      <c r="M40" s="51" t="s">
        <v>151</v>
      </c>
      <c r="N40" s="51" t="s">
        <v>150</v>
      </c>
      <c r="O40" s="51" t="s">
        <v>149</v>
      </c>
      <c r="P40" s="52" t="s">
        <v>250</v>
      </c>
      <c r="Q40" s="54">
        <v>85000000</v>
      </c>
      <c r="R40" s="54">
        <v>5000000</v>
      </c>
      <c r="S40" s="54">
        <v>0</v>
      </c>
      <c r="T40" s="54">
        <v>90000000</v>
      </c>
      <c r="U40" s="54">
        <v>0</v>
      </c>
      <c r="V40" s="54">
        <v>86000000</v>
      </c>
      <c r="W40" s="54">
        <v>4000000</v>
      </c>
      <c r="X40" s="54">
        <v>49504898</v>
      </c>
      <c r="Y40" s="54">
        <v>49504898</v>
      </c>
      <c r="Z40" s="54">
        <v>49504898</v>
      </c>
      <c r="AA40" s="54">
        <v>49354566</v>
      </c>
    </row>
    <row r="41" spans="1:31" ht="33.75" x14ac:dyDescent="0.25">
      <c r="A41" s="51" t="s">
        <v>160</v>
      </c>
      <c r="B41" s="52" t="s">
        <v>159</v>
      </c>
      <c r="C41" s="53" t="s">
        <v>251</v>
      </c>
      <c r="D41" s="51" t="s">
        <v>177</v>
      </c>
      <c r="E41" s="51" t="s">
        <v>152</v>
      </c>
      <c r="F41" s="51" t="s">
        <v>152</v>
      </c>
      <c r="G41" s="51" t="s">
        <v>152</v>
      </c>
      <c r="H41" s="51" t="s">
        <v>186</v>
      </c>
      <c r="I41" s="51" t="s">
        <v>178</v>
      </c>
      <c r="J41" s="51"/>
      <c r="K41" s="51"/>
      <c r="L41" s="51"/>
      <c r="M41" s="51" t="s">
        <v>151</v>
      </c>
      <c r="N41" s="51" t="s">
        <v>150</v>
      </c>
      <c r="O41" s="51" t="s">
        <v>149</v>
      </c>
      <c r="P41" s="52" t="s">
        <v>252</v>
      </c>
      <c r="Q41" s="54">
        <v>110000000</v>
      </c>
      <c r="R41" s="54">
        <v>228000000</v>
      </c>
      <c r="S41" s="54">
        <v>22000000</v>
      </c>
      <c r="T41" s="54">
        <v>316000000</v>
      </c>
      <c r="U41" s="54">
        <v>0</v>
      </c>
      <c r="V41" s="54">
        <v>291747148</v>
      </c>
      <c r="W41" s="54">
        <v>24252852</v>
      </c>
      <c r="X41" s="54">
        <v>291747148</v>
      </c>
      <c r="Y41" s="54">
        <v>36983751</v>
      </c>
      <c r="Z41" s="54">
        <v>36983751</v>
      </c>
      <c r="AA41" s="54">
        <v>36983751</v>
      </c>
    </row>
    <row r="42" spans="1:31" ht="33.75" x14ac:dyDescent="0.25">
      <c r="A42" s="51" t="s">
        <v>160</v>
      </c>
      <c r="B42" s="52" t="s">
        <v>159</v>
      </c>
      <c r="C42" s="53" t="s">
        <v>253</v>
      </c>
      <c r="D42" s="51" t="s">
        <v>177</v>
      </c>
      <c r="E42" s="51" t="s">
        <v>152</v>
      </c>
      <c r="F42" s="51" t="s">
        <v>152</v>
      </c>
      <c r="G42" s="51" t="s">
        <v>152</v>
      </c>
      <c r="H42" s="51" t="s">
        <v>186</v>
      </c>
      <c r="I42" s="51" t="s">
        <v>179</v>
      </c>
      <c r="J42" s="51"/>
      <c r="K42" s="51"/>
      <c r="L42" s="51"/>
      <c r="M42" s="51" t="s">
        <v>151</v>
      </c>
      <c r="N42" s="51" t="s">
        <v>150</v>
      </c>
      <c r="O42" s="51" t="s">
        <v>149</v>
      </c>
      <c r="P42" s="52" t="s">
        <v>254</v>
      </c>
      <c r="Q42" s="54">
        <v>4433000000</v>
      </c>
      <c r="R42" s="54">
        <v>0</v>
      </c>
      <c r="S42" s="54">
        <v>326000000</v>
      </c>
      <c r="T42" s="54">
        <v>4107000000</v>
      </c>
      <c r="U42" s="54">
        <v>0</v>
      </c>
      <c r="V42" s="54">
        <v>4106881913</v>
      </c>
      <c r="W42" s="54">
        <v>118087</v>
      </c>
      <c r="X42" s="54">
        <v>4106881913</v>
      </c>
      <c r="Y42" s="54">
        <v>4096689913</v>
      </c>
      <c r="Z42" s="54">
        <v>4096689913</v>
      </c>
      <c r="AA42" s="54">
        <v>4096689913</v>
      </c>
    </row>
    <row r="43" spans="1:31" ht="33.75" x14ac:dyDescent="0.25">
      <c r="A43" s="51" t="s">
        <v>160</v>
      </c>
      <c r="B43" s="52" t="s">
        <v>159</v>
      </c>
      <c r="C43" s="53" t="s">
        <v>255</v>
      </c>
      <c r="D43" s="51" t="s">
        <v>177</v>
      </c>
      <c r="E43" s="51" t="s">
        <v>152</v>
      </c>
      <c r="F43" s="51" t="s">
        <v>152</v>
      </c>
      <c r="G43" s="51" t="s">
        <v>152</v>
      </c>
      <c r="H43" s="51" t="s">
        <v>185</v>
      </c>
      <c r="I43" s="51" t="s">
        <v>179</v>
      </c>
      <c r="J43" s="51"/>
      <c r="K43" s="51"/>
      <c r="L43" s="51"/>
      <c r="M43" s="51" t="s">
        <v>151</v>
      </c>
      <c r="N43" s="51" t="s">
        <v>150</v>
      </c>
      <c r="O43" s="51" t="s">
        <v>149</v>
      </c>
      <c r="P43" s="52" t="s">
        <v>256</v>
      </c>
      <c r="Q43" s="54">
        <v>0</v>
      </c>
      <c r="R43" s="54">
        <v>861500000</v>
      </c>
      <c r="S43" s="54">
        <v>15000000</v>
      </c>
      <c r="T43" s="54">
        <v>846500000</v>
      </c>
      <c r="U43" s="54">
        <v>0</v>
      </c>
      <c r="V43" s="54">
        <v>818003333</v>
      </c>
      <c r="W43" s="54">
        <v>28496667</v>
      </c>
      <c r="X43" s="54">
        <v>788203333</v>
      </c>
      <c r="Y43" s="54">
        <v>505903333</v>
      </c>
      <c r="Z43" s="54">
        <v>505903333</v>
      </c>
      <c r="AA43" s="54">
        <v>505903333</v>
      </c>
    </row>
    <row r="44" spans="1:31" ht="33.75" x14ac:dyDescent="0.25">
      <c r="A44" s="51" t="s">
        <v>160</v>
      </c>
      <c r="B44" s="52" t="s">
        <v>159</v>
      </c>
      <c r="C44" s="53" t="s">
        <v>257</v>
      </c>
      <c r="D44" s="51" t="s">
        <v>177</v>
      </c>
      <c r="E44" s="51" t="s">
        <v>152</v>
      </c>
      <c r="F44" s="51" t="s">
        <v>152</v>
      </c>
      <c r="G44" s="51" t="s">
        <v>152</v>
      </c>
      <c r="H44" s="51" t="s">
        <v>185</v>
      </c>
      <c r="I44" s="51" t="s">
        <v>188</v>
      </c>
      <c r="J44" s="51"/>
      <c r="K44" s="51"/>
      <c r="L44" s="51"/>
      <c r="M44" s="51" t="s">
        <v>151</v>
      </c>
      <c r="N44" s="51" t="s">
        <v>150</v>
      </c>
      <c r="O44" s="51" t="s">
        <v>149</v>
      </c>
      <c r="P44" s="52" t="s">
        <v>258</v>
      </c>
      <c r="Q44" s="54">
        <v>1388367000</v>
      </c>
      <c r="R44" s="54">
        <v>245000000</v>
      </c>
      <c r="S44" s="54">
        <v>859500000</v>
      </c>
      <c r="T44" s="54">
        <v>773867000</v>
      </c>
      <c r="U44" s="54">
        <v>0</v>
      </c>
      <c r="V44" s="54">
        <v>759606304</v>
      </c>
      <c r="W44" s="54">
        <v>14260696</v>
      </c>
      <c r="X44" s="54">
        <v>529815075</v>
      </c>
      <c r="Y44" s="54">
        <v>351807053</v>
      </c>
      <c r="Z44" s="54">
        <v>351807053</v>
      </c>
      <c r="AA44" s="54">
        <v>351807053</v>
      </c>
    </row>
    <row r="45" spans="1:31" ht="45" x14ac:dyDescent="0.25">
      <c r="A45" s="51" t="s">
        <v>160</v>
      </c>
      <c r="B45" s="52" t="s">
        <v>159</v>
      </c>
      <c r="C45" s="53" t="s">
        <v>259</v>
      </c>
      <c r="D45" s="51" t="s">
        <v>177</v>
      </c>
      <c r="E45" s="51" t="s">
        <v>152</v>
      </c>
      <c r="F45" s="51" t="s">
        <v>152</v>
      </c>
      <c r="G45" s="51" t="s">
        <v>152</v>
      </c>
      <c r="H45" s="51" t="s">
        <v>185</v>
      </c>
      <c r="I45" s="51" t="s">
        <v>187</v>
      </c>
      <c r="J45" s="51"/>
      <c r="K45" s="51"/>
      <c r="L45" s="51"/>
      <c r="M45" s="51" t="s">
        <v>151</v>
      </c>
      <c r="N45" s="51" t="s">
        <v>150</v>
      </c>
      <c r="O45" s="51" t="s">
        <v>149</v>
      </c>
      <c r="P45" s="52" t="s">
        <v>260</v>
      </c>
      <c r="Q45" s="54">
        <v>131000000</v>
      </c>
      <c r="R45" s="54">
        <v>66000000</v>
      </c>
      <c r="S45" s="54">
        <v>0</v>
      </c>
      <c r="T45" s="54">
        <v>197000000</v>
      </c>
      <c r="U45" s="54">
        <v>0</v>
      </c>
      <c r="V45" s="54">
        <v>103672843.2</v>
      </c>
      <c r="W45" s="54">
        <v>93327156.799999997</v>
      </c>
      <c r="X45" s="54">
        <v>89864684.519999996</v>
      </c>
      <c r="Y45" s="54">
        <v>81118255.920000002</v>
      </c>
      <c r="Z45" s="54">
        <v>81118255.920000002</v>
      </c>
      <c r="AA45" s="54">
        <v>81118255.920000002</v>
      </c>
      <c r="AE45" s="28">
        <v>58298333</v>
      </c>
    </row>
    <row r="46" spans="1:31" ht="33.75" x14ac:dyDescent="0.25">
      <c r="A46" s="51" t="s">
        <v>160</v>
      </c>
      <c r="B46" s="52" t="s">
        <v>159</v>
      </c>
      <c r="C46" s="53" t="s">
        <v>261</v>
      </c>
      <c r="D46" s="51" t="s">
        <v>177</v>
      </c>
      <c r="E46" s="51" t="s">
        <v>152</v>
      </c>
      <c r="F46" s="51" t="s">
        <v>152</v>
      </c>
      <c r="G46" s="51" t="s">
        <v>152</v>
      </c>
      <c r="H46" s="51" t="s">
        <v>185</v>
      </c>
      <c r="I46" s="51" t="s">
        <v>190</v>
      </c>
      <c r="J46" s="51"/>
      <c r="K46" s="51"/>
      <c r="L46" s="51"/>
      <c r="M46" s="51" t="s">
        <v>151</v>
      </c>
      <c r="N46" s="51" t="s">
        <v>150</v>
      </c>
      <c r="O46" s="51" t="s">
        <v>149</v>
      </c>
      <c r="P46" s="52" t="s">
        <v>262</v>
      </c>
      <c r="Q46" s="54">
        <v>424000000</v>
      </c>
      <c r="R46" s="54">
        <v>95000000</v>
      </c>
      <c r="S46" s="54">
        <v>71000000</v>
      </c>
      <c r="T46" s="54">
        <v>448000000</v>
      </c>
      <c r="U46" s="54">
        <v>0</v>
      </c>
      <c r="V46" s="54">
        <v>411211213.24000001</v>
      </c>
      <c r="W46" s="54">
        <v>36788786.759999998</v>
      </c>
      <c r="X46" s="54">
        <v>411211213.24000001</v>
      </c>
      <c r="Y46" s="54">
        <v>279500427.88999999</v>
      </c>
      <c r="Z46" s="54">
        <v>279500427.88999999</v>
      </c>
      <c r="AA46" s="54">
        <v>279500427.88999999</v>
      </c>
      <c r="AE46" s="28">
        <v>13256238</v>
      </c>
    </row>
    <row r="47" spans="1:31" ht="45" x14ac:dyDescent="0.25">
      <c r="A47" s="51" t="s">
        <v>160</v>
      </c>
      <c r="B47" s="52" t="s">
        <v>159</v>
      </c>
      <c r="C47" s="53" t="s">
        <v>263</v>
      </c>
      <c r="D47" s="51" t="s">
        <v>177</v>
      </c>
      <c r="E47" s="51" t="s">
        <v>152</v>
      </c>
      <c r="F47" s="51" t="s">
        <v>152</v>
      </c>
      <c r="G47" s="51" t="s">
        <v>152</v>
      </c>
      <c r="H47" s="51" t="s">
        <v>185</v>
      </c>
      <c r="I47" s="51" t="s">
        <v>186</v>
      </c>
      <c r="J47" s="51"/>
      <c r="K47" s="51"/>
      <c r="L47" s="51"/>
      <c r="M47" s="51" t="s">
        <v>151</v>
      </c>
      <c r="N47" s="51" t="s">
        <v>150</v>
      </c>
      <c r="O47" s="51" t="s">
        <v>149</v>
      </c>
      <c r="P47" s="52" t="s">
        <v>264</v>
      </c>
      <c r="Q47" s="54">
        <v>460000000</v>
      </c>
      <c r="R47" s="54">
        <v>0</v>
      </c>
      <c r="S47" s="54">
        <v>145000000</v>
      </c>
      <c r="T47" s="54">
        <v>315000000</v>
      </c>
      <c r="U47" s="54">
        <v>0</v>
      </c>
      <c r="V47" s="54">
        <v>281629442.10000002</v>
      </c>
      <c r="W47" s="54">
        <v>33370557.899999999</v>
      </c>
      <c r="X47" s="54">
        <v>281629442.10000002</v>
      </c>
      <c r="Y47" s="54">
        <v>156153330.65000001</v>
      </c>
      <c r="Z47" s="54">
        <v>156153330.65000001</v>
      </c>
      <c r="AA47" s="54">
        <v>156153330.65000001</v>
      </c>
      <c r="AE47" s="28">
        <v>117328776</v>
      </c>
    </row>
    <row r="48" spans="1:31" ht="56.25" x14ac:dyDescent="0.25">
      <c r="A48" s="51" t="s">
        <v>160</v>
      </c>
      <c r="B48" s="52" t="s">
        <v>159</v>
      </c>
      <c r="C48" s="53" t="s">
        <v>265</v>
      </c>
      <c r="D48" s="51" t="s">
        <v>177</v>
      </c>
      <c r="E48" s="51" t="s">
        <v>152</v>
      </c>
      <c r="F48" s="51" t="s">
        <v>152</v>
      </c>
      <c r="G48" s="51" t="s">
        <v>152</v>
      </c>
      <c r="H48" s="51" t="s">
        <v>185</v>
      </c>
      <c r="I48" s="51" t="s">
        <v>184</v>
      </c>
      <c r="J48" s="51"/>
      <c r="K48" s="51"/>
      <c r="L48" s="51"/>
      <c r="M48" s="51" t="s">
        <v>151</v>
      </c>
      <c r="N48" s="51" t="s">
        <v>150</v>
      </c>
      <c r="O48" s="51" t="s">
        <v>149</v>
      </c>
      <c r="P48" s="52" t="s">
        <v>266</v>
      </c>
      <c r="Q48" s="54">
        <v>31000000</v>
      </c>
      <c r="R48" s="54">
        <v>0</v>
      </c>
      <c r="S48" s="54">
        <v>0</v>
      </c>
      <c r="T48" s="54">
        <v>31000000</v>
      </c>
      <c r="U48" s="54">
        <v>0</v>
      </c>
      <c r="V48" s="54">
        <v>28805000</v>
      </c>
      <c r="W48" s="54">
        <v>2195000</v>
      </c>
      <c r="X48" s="54">
        <v>28805000</v>
      </c>
      <c r="Y48" s="54">
        <v>3929900</v>
      </c>
      <c r="Z48" s="54">
        <v>3929900</v>
      </c>
      <c r="AA48" s="54">
        <v>3929900</v>
      </c>
      <c r="AE48" s="28">
        <v>160000000</v>
      </c>
    </row>
    <row r="49" spans="1:31" ht="33.75" x14ac:dyDescent="0.25">
      <c r="A49" s="51" t="s">
        <v>160</v>
      </c>
      <c r="B49" s="52" t="s">
        <v>159</v>
      </c>
      <c r="C49" s="53" t="s">
        <v>267</v>
      </c>
      <c r="D49" s="51" t="s">
        <v>177</v>
      </c>
      <c r="E49" s="51" t="s">
        <v>152</v>
      </c>
      <c r="F49" s="51" t="s">
        <v>152</v>
      </c>
      <c r="G49" s="51" t="s">
        <v>152</v>
      </c>
      <c r="H49" s="51" t="s">
        <v>184</v>
      </c>
      <c r="I49" s="51" t="s">
        <v>179</v>
      </c>
      <c r="J49" s="51"/>
      <c r="K49" s="51"/>
      <c r="L49" s="51"/>
      <c r="M49" s="51" t="s">
        <v>151</v>
      </c>
      <c r="N49" s="51" t="s">
        <v>150</v>
      </c>
      <c r="O49" s="51" t="s">
        <v>149</v>
      </c>
      <c r="P49" s="52" t="s">
        <v>268</v>
      </c>
      <c r="Q49" s="54">
        <v>213000000</v>
      </c>
      <c r="R49" s="54">
        <v>18055000</v>
      </c>
      <c r="S49" s="54">
        <v>0</v>
      </c>
      <c r="T49" s="54">
        <v>231055000</v>
      </c>
      <c r="U49" s="54">
        <v>0</v>
      </c>
      <c r="V49" s="54">
        <v>158705000</v>
      </c>
      <c r="W49" s="54">
        <v>72350000</v>
      </c>
      <c r="X49" s="54">
        <v>158705000</v>
      </c>
      <c r="Y49" s="54">
        <v>0</v>
      </c>
      <c r="Z49" s="54">
        <v>0</v>
      </c>
      <c r="AA49" s="54">
        <v>0</v>
      </c>
      <c r="AE49" s="28">
        <v>220000000</v>
      </c>
    </row>
    <row r="50" spans="1:31" ht="33.75" x14ac:dyDescent="0.25">
      <c r="A50" s="51" t="s">
        <v>160</v>
      </c>
      <c r="B50" s="52" t="s">
        <v>159</v>
      </c>
      <c r="C50" s="53" t="s">
        <v>269</v>
      </c>
      <c r="D50" s="51" t="s">
        <v>177</v>
      </c>
      <c r="E50" s="51" t="s">
        <v>152</v>
      </c>
      <c r="F50" s="51" t="s">
        <v>152</v>
      </c>
      <c r="G50" s="51" t="s">
        <v>152</v>
      </c>
      <c r="H50" s="51" t="s">
        <v>184</v>
      </c>
      <c r="I50" s="51" t="s">
        <v>188</v>
      </c>
      <c r="J50" s="51"/>
      <c r="K50" s="51"/>
      <c r="L50" s="51"/>
      <c r="M50" s="51" t="s">
        <v>151</v>
      </c>
      <c r="N50" s="51" t="s">
        <v>150</v>
      </c>
      <c r="O50" s="51" t="s">
        <v>149</v>
      </c>
      <c r="P50" s="52" t="s">
        <v>270</v>
      </c>
      <c r="Q50" s="54">
        <v>17000000</v>
      </c>
      <c r="R50" s="54">
        <v>138000000</v>
      </c>
      <c r="S50" s="54">
        <v>0</v>
      </c>
      <c r="T50" s="54">
        <v>155000000</v>
      </c>
      <c r="U50" s="54">
        <v>0</v>
      </c>
      <c r="V50" s="54">
        <v>40045000</v>
      </c>
      <c r="W50" s="54">
        <v>114955000</v>
      </c>
      <c r="X50" s="54">
        <v>40045000</v>
      </c>
      <c r="Y50" s="54">
        <v>192000</v>
      </c>
      <c r="Z50" s="54">
        <v>192000</v>
      </c>
      <c r="AA50" s="54">
        <v>192000</v>
      </c>
    </row>
    <row r="51" spans="1:31" ht="56.25" x14ac:dyDescent="0.25">
      <c r="A51" s="51" t="s">
        <v>160</v>
      </c>
      <c r="B51" s="52" t="s">
        <v>159</v>
      </c>
      <c r="C51" s="53" t="s">
        <v>271</v>
      </c>
      <c r="D51" s="51" t="s">
        <v>177</v>
      </c>
      <c r="E51" s="51" t="s">
        <v>152</v>
      </c>
      <c r="F51" s="51" t="s">
        <v>152</v>
      </c>
      <c r="G51" s="51" t="s">
        <v>152</v>
      </c>
      <c r="H51" s="51" t="s">
        <v>184</v>
      </c>
      <c r="I51" s="51" t="s">
        <v>187</v>
      </c>
      <c r="J51" s="51"/>
      <c r="K51" s="51"/>
      <c r="L51" s="51"/>
      <c r="M51" s="51" t="s">
        <v>151</v>
      </c>
      <c r="N51" s="51" t="s">
        <v>150</v>
      </c>
      <c r="O51" s="51" t="s">
        <v>149</v>
      </c>
      <c r="P51" s="52" t="s">
        <v>272</v>
      </c>
      <c r="Q51" s="54">
        <v>30000000</v>
      </c>
      <c r="R51" s="54">
        <v>0</v>
      </c>
      <c r="S51" s="54">
        <v>0</v>
      </c>
      <c r="T51" s="54">
        <v>30000000</v>
      </c>
      <c r="U51" s="54">
        <v>0</v>
      </c>
      <c r="V51" s="54">
        <v>9000000</v>
      </c>
      <c r="W51" s="54">
        <v>21000000</v>
      </c>
      <c r="X51" s="54">
        <v>1382152</v>
      </c>
      <c r="Y51" s="54">
        <v>1382152</v>
      </c>
      <c r="Z51" s="54">
        <v>1382152</v>
      </c>
      <c r="AA51" s="54">
        <v>1263254</v>
      </c>
    </row>
    <row r="52" spans="1:31" ht="33.75" x14ac:dyDescent="0.25">
      <c r="A52" s="51" t="s">
        <v>160</v>
      </c>
      <c r="B52" s="52" t="s">
        <v>159</v>
      </c>
      <c r="C52" s="53" t="s">
        <v>273</v>
      </c>
      <c r="D52" s="51" t="s">
        <v>177</v>
      </c>
      <c r="E52" s="51" t="s">
        <v>152</v>
      </c>
      <c r="F52" s="51" t="s">
        <v>152</v>
      </c>
      <c r="G52" s="51" t="s">
        <v>152</v>
      </c>
      <c r="H52" s="51" t="s">
        <v>184</v>
      </c>
      <c r="I52" s="51" t="s">
        <v>174</v>
      </c>
      <c r="J52" s="51"/>
      <c r="K52" s="51"/>
      <c r="L52" s="51"/>
      <c r="M52" s="51" t="s">
        <v>151</v>
      </c>
      <c r="N52" s="51" t="s">
        <v>150</v>
      </c>
      <c r="O52" s="51" t="s">
        <v>149</v>
      </c>
      <c r="P52" s="52" t="s">
        <v>274</v>
      </c>
      <c r="Q52" s="54">
        <v>814000000</v>
      </c>
      <c r="R52" s="54">
        <v>0</v>
      </c>
      <c r="S52" s="54">
        <v>58055000</v>
      </c>
      <c r="T52" s="54">
        <v>755945000</v>
      </c>
      <c r="U52" s="54">
        <v>0</v>
      </c>
      <c r="V52" s="54">
        <v>617680000</v>
      </c>
      <c r="W52" s="54">
        <v>138265000</v>
      </c>
      <c r="X52" s="54">
        <v>617680000</v>
      </c>
      <c r="Y52" s="54">
        <v>270451258</v>
      </c>
      <c r="Z52" s="54">
        <v>270451258</v>
      </c>
      <c r="AA52" s="54">
        <v>270451258</v>
      </c>
    </row>
    <row r="53" spans="1:31" ht="33.75" x14ac:dyDescent="0.25">
      <c r="A53" s="51" t="s">
        <v>160</v>
      </c>
      <c r="B53" s="52" t="s">
        <v>159</v>
      </c>
      <c r="C53" s="53" t="s">
        <v>100</v>
      </c>
      <c r="D53" s="51" t="s">
        <v>177</v>
      </c>
      <c r="E53" s="51" t="s">
        <v>152</v>
      </c>
      <c r="F53" s="51" t="s">
        <v>152</v>
      </c>
      <c r="G53" s="51" t="s">
        <v>152</v>
      </c>
      <c r="H53" s="51" t="s">
        <v>183</v>
      </c>
      <c r="I53" s="51"/>
      <c r="J53" s="51"/>
      <c r="K53" s="51"/>
      <c r="L53" s="51"/>
      <c r="M53" s="51" t="s">
        <v>151</v>
      </c>
      <c r="N53" s="51" t="s">
        <v>150</v>
      </c>
      <c r="O53" s="51" t="s">
        <v>149</v>
      </c>
      <c r="P53" s="52" t="s">
        <v>101</v>
      </c>
      <c r="Q53" s="54">
        <v>560000000</v>
      </c>
      <c r="R53" s="54">
        <v>100000000</v>
      </c>
      <c r="S53" s="54">
        <v>480000000</v>
      </c>
      <c r="T53" s="54">
        <v>180000000</v>
      </c>
      <c r="U53" s="54">
        <v>0</v>
      </c>
      <c r="V53" s="54">
        <v>82079887</v>
      </c>
      <c r="W53" s="54">
        <v>97920113</v>
      </c>
      <c r="X53" s="54">
        <v>57533271</v>
      </c>
      <c r="Y53" s="54">
        <v>54313742</v>
      </c>
      <c r="Z53" s="54">
        <v>54313742</v>
      </c>
      <c r="AA53" s="54">
        <v>50210267</v>
      </c>
    </row>
    <row r="54" spans="1:31" ht="33" customHeight="1" x14ac:dyDescent="0.25">
      <c r="A54" s="51" t="s">
        <v>160</v>
      </c>
      <c r="B54" s="52" t="s">
        <v>159</v>
      </c>
      <c r="C54" s="53" t="s">
        <v>118</v>
      </c>
      <c r="D54" s="51" t="s">
        <v>177</v>
      </c>
      <c r="E54" s="51" t="s">
        <v>182</v>
      </c>
      <c r="F54" s="51" t="s">
        <v>181</v>
      </c>
      <c r="G54" s="51" t="s">
        <v>152</v>
      </c>
      <c r="H54" s="51" t="s">
        <v>180</v>
      </c>
      <c r="I54" s="51" t="s">
        <v>178</v>
      </c>
      <c r="J54" s="51"/>
      <c r="K54" s="51"/>
      <c r="L54" s="51"/>
      <c r="M54" s="51" t="s">
        <v>151</v>
      </c>
      <c r="N54" s="51" t="s">
        <v>150</v>
      </c>
      <c r="O54" s="51" t="s">
        <v>149</v>
      </c>
      <c r="P54" s="52" t="s">
        <v>120</v>
      </c>
      <c r="Q54" s="54">
        <v>74374000</v>
      </c>
      <c r="R54" s="54">
        <v>0</v>
      </c>
      <c r="S54" s="54">
        <v>0</v>
      </c>
      <c r="T54" s="54">
        <v>74374000</v>
      </c>
      <c r="U54" s="54">
        <v>0</v>
      </c>
      <c r="V54" s="54">
        <v>74374000</v>
      </c>
      <c r="W54" s="54">
        <v>0</v>
      </c>
      <c r="X54" s="54">
        <v>50337376</v>
      </c>
      <c r="Y54" s="54">
        <v>50337376</v>
      </c>
      <c r="Z54" s="54">
        <v>50337376</v>
      </c>
      <c r="AA54" s="54">
        <v>50337376</v>
      </c>
    </row>
    <row r="55" spans="1:31" ht="33.75" x14ac:dyDescent="0.25">
      <c r="A55" s="51" t="s">
        <v>160</v>
      </c>
      <c r="B55" s="52" t="s">
        <v>159</v>
      </c>
      <c r="C55" s="53" t="s">
        <v>119</v>
      </c>
      <c r="D55" s="51" t="s">
        <v>177</v>
      </c>
      <c r="E55" s="51" t="s">
        <v>182</v>
      </c>
      <c r="F55" s="51" t="s">
        <v>181</v>
      </c>
      <c r="G55" s="51" t="s">
        <v>152</v>
      </c>
      <c r="H55" s="51" t="s">
        <v>180</v>
      </c>
      <c r="I55" s="51" t="s">
        <v>179</v>
      </c>
      <c r="J55" s="51"/>
      <c r="K55" s="51"/>
      <c r="L55" s="51"/>
      <c r="M55" s="51" t="s">
        <v>151</v>
      </c>
      <c r="N55" s="51" t="s">
        <v>150</v>
      </c>
      <c r="O55" s="51" t="s">
        <v>149</v>
      </c>
      <c r="P55" s="52" t="s">
        <v>121</v>
      </c>
      <c r="Q55" s="54">
        <v>30000000</v>
      </c>
      <c r="R55" s="54">
        <v>0</v>
      </c>
      <c r="S55" s="54">
        <v>0</v>
      </c>
      <c r="T55" s="54">
        <v>30000000</v>
      </c>
      <c r="U55" s="54">
        <v>0</v>
      </c>
      <c r="V55" s="54">
        <v>30000000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E55" s="28">
        <v>78200000</v>
      </c>
    </row>
    <row r="56" spans="1:31" ht="33.75" x14ac:dyDescent="0.25">
      <c r="A56" s="51" t="s">
        <v>160</v>
      </c>
      <c r="B56" s="52" t="s">
        <v>159</v>
      </c>
      <c r="C56" s="53" t="s">
        <v>110</v>
      </c>
      <c r="D56" s="51" t="s">
        <v>177</v>
      </c>
      <c r="E56" s="51" t="s">
        <v>176</v>
      </c>
      <c r="F56" s="51" t="s">
        <v>175</v>
      </c>
      <c r="G56" s="51" t="s">
        <v>152</v>
      </c>
      <c r="H56" s="51" t="s">
        <v>178</v>
      </c>
      <c r="I56" s="51"/>
      <c r="J56" s="51"/>
      <c r="K56" s="51"/>
      <c r="L56" s="51"/>
      <c r="M56" s="51" t="s">
        <v>151</v>
      </c>
      <c r="N56" s="51" t="s">
        <v>150</v>
      </c>
      <c r="O56" s="51" t="s">
        <v>149</v>
      </c>
      <c r="P56" s="52" t="s">
        <v>112</v>
      </c>
      <c r="Q56" s="54">
        <v>10021000</v>
      </c>
      <c r="R56" s="54">
        <v>3400000</v>
      </c>
      <c r="S56" s="54">
        <v>0</v>
      </c>
      <c r="T56" s="54">
        <v>13421000</v>
      </c>
      <c r="U56" s="54">
        <v>0</v>
      </c>
      <c r="V56" s="54">
        <v>11884000</v>
      </c>
      <c r="W56" s="54">
        <v>1537000</v>
      </c>
      <c r="X56" s="54">
        <v>11884000</v>
      </c>
      <c r="Y56" s="54">
        <v>11884000</v>
      </c>
      <c r="Z56" s="54">
        <v>11884000</v>
      </c>
      <c r="AA56" s="54">
        <v>11884000</v>
      </c>
    </row>
    <row r="57" spans="1:31" ht="33.75" x14ac:dyDescent="0.25">
      <c r="A57" s="51" t="s">
        <v>160</v>
      </c>
      <c r="B57" s="52" t="s">
        <v>159</v>
      </c>
      <c r="C57" s="53" t="s">
        <v>111</v>
      </c>
      <c r="D57" s="51" t="s">
        <v>177</v>
      </c>
      <c r="E57" s="51" t="s">
        <v>176</v>
      </c>
      <c r="F57" s="51" t="s">
        <v>175</v>
      </c>
      <c r="G57" s="51" t="s">
        <v>152</v>
      </c>
      <c r="H57" s="51" t="s">
        <v>174</v>
      </c>
      <c r="I57" s="51"/>
      <c r="J57" s="51"/>
      <c r="K57" s="51"/>
      <c r="L57" s="51"/>
      <c r="M57" s="51" t="s">
        <v>151</v>
      </c>
      <c r="N57" s="51" t="s">
        <v>150</v>
      </c>
      <c r="O57" s="51" t="s">
        <v>149</v>
      </c>
      <c r="P57" s="52" t="s">
        <v>113</v>
      </c>
      <c r="Q57" s="54">
        <v>1000000</v>
      </c>
      <c r="R57" s="54">
        <v>0</v>
      </c>
      <c r="S57" s="54">
        <v>500000</v>
      </c>
      <c r="T57" s="54">
        <v>500000</v>
      </c>
      <c r="U57" s="54">
        <v>0</v>
      </c>
      <c r="V57" s="54">
        <v>354000</v>
      </c>
      <c r="W57" s="54">
        <v>146000</v>
      </c>
      <c r="X57" s="54">
        <v>354000</v>
      </c>
      <c r="Y57" s="54">
        <v>354000</v>
      </c>
      <c r="Z57" s="54">
        <v>354000</v>
      </c>
      <c r="AA57" s="54">
        <v>354000</v>
      </c>
    </row>
    <row r="58" spans="1:31" ht="67.5" x14ac:dyDescent="0.25">
      <c r="A58" s="51" t="s">
        <v>160</v>
      </c>
      <c r="B58" s="52" t="s">
        <v>159</v>
      </c>
      <c r="C58" s="53" t="s">
        <v>130</v>
      </c>
      <c r="D58" s="51" t="s">
        <v>158</v>
      </c>
      <c r="E58" s="51" t="s">
        <v>173</v>
      </c>
      <c r="F58" s="51" t="s">
        <v>156</v>
      </c>
      <c r="G58" s="51" t="s">
        <v>172</v>
      </c>
      <c r="H58" s="51" t="s">
        <v>154</v>
      </c>
      <c r="I58" s="51" t="s">
        <v>171</v>
      </c>
      <c r="J58" s="51" t="s">
        <v>152</v>
      </c>
      <c r="K58" s="51"/>
      <c r="L58" s="51"/>
      <c r="M58" s="51" t="s">
        <v>151</v>
      </c>
      <c r="N58" s="51" t="s">
        <v>150</v>
      </c>
      <c r="O58" s="51" t="s">
        <v>149</v>
      </c>
      <c r="P58" s="52" t="s">
        <v>210</v>
      </c>
      <c r="Q58" s="54">
        <v>515000000</v>
      </c>
      <c r="R58" s="54">
        <v>0</v>
      </c>
      <c r="S58" s="54">
        <v>0</v>
      </c>
      <c r="T58" s="54">
        <v>515000000</v>
      </c>
      <c r="U58" s="54">
        <v>0</v>
      </c>
      <c r="V58" s="54">
        <v>515000000</v>
      </c>
      <c r="W58" s="54">
        <v>0</v>
      </c>
      <c r="X58" s="54">
        <v>514950000</v>
      </c>
      <c r="Y58" s="54">
        <v>0</v>
      </c>
      <c r="Z58" s="54">
        <v>0</v>
      </c>
      <c r="AA58" s="54">
        <v>0</v>
      </c>
    </row>
    <row r="59" spans="1:31" ht="90" x14ac:dyDescent="0.25">
      <c r="A59" s="51" t="s">
        <v>160</v>
      </c>
      <c r="B59" s="52" t="s">
        <v>159</v>
      </c>
      <c r="C59" s="53" t="s">
        <v>132</v>
      </c>
      <c r="D59" s="51" t="s">
        <v>158</v>
      </c>
      <c r="E59" s="51" t="s">
        <v>157</v>
      </c>
      <c r="F59" s="51" t="s">
        <v>156</v>
      </c>
      <c r="G59" s="51" t="s">
        <v>169</v>
      </c>
      <c r="H59" s="51" t="s">
        <v>154</v>
      </c>
      <c r="I59" s="51" t="s">
        <v>170</v>
      </c>
      <c r="J59" s="51" t="s">
        <v>152</v>
      </c>
      <c r="K59" s="51"/>
      <c r="L59" s="51"/>
      <c r="M59" s="51" t="s">
        <v>151</v>
      </c>
      <c r="N59" s="51" t="s">
        <v>150</v>
      </c>
      <c r="O59" s="51" t="s">
        <v>149</v>
      </c>
      <c r="P59" s="52" t="s">
        <v>211</v>
      </c>
      <c r="Q59" s="54">
        <v>445060000</v>
      </c>
      <c r="R59" s="54">
        <v>0</v>
      </c>
      <c r="S59" s="54">
        <v>0</v>
      </c>
      <c r="T59" s="54">
        <v>445060000</v>
      </c>
      <c r="U59" s="54">
        <v>0</v>
      </c>
      <c r="V59" s="54">
        <v>432612580</v>
      </c>
      <c r="W59" s="54">
        <v>12447420</v>
      </c>
      <c r="X59" s="54">
        <v>90894840</v>
      </c>
      <c r="Y59" s="54">
        <v>51800000</v>
      </c>
      <c r="Z59" s="54">
        <v>51800000</v>
      </c>
      <c r="AA59" s="54">
        <v>51800000</v>
      </c>
    </row>
    <row r="60" spans="1:31" ht="58.5" customHeight="1" x14ac:dyDescent="0.25">
      <c r="A60" s="51" t="s">
        <v>160</v>
      </c>
      <c r="B60" s="52" t="s">
        <v>159</v>
      </c>
      <c r="C60" s="53" t="s">
        <v>133</v>
      </c>
      <c r="D60" s="51" t="s">
        <v>158</v>
      </c>
      <c r="E60" s="51" t="s">
        <v>157</v>
      </c>
      <c r="F60" s="51" t="s">
        <v>156</v>
      </c>
      <c r="G60" s="51" t="s">
        <v>169</v>
      </c>
      <c r="H60" s="51" t="s">
        <v>154</v>
      </c>
      <c r="I60" s="51" t="s">
        <v>162</v>
      </c>
      <c r="J60" s="51" t="s">
        <v>152</v>
      </c>
      <c r="K60" s="51"/>
      <c r="L60" s="51"/>
      <c r="M60" s="51" t="s">
        <v>151</v>
      </c>
      <c r="N60" s="51" t="s">
        <v>150</v>
      </c>
      <c r="O60" s="51" t="s">
        <v>149</v>
      </c>
      <c r="P60" s="52" t="s">
        <v>212</v>
      </c>
      <c r="Q60" s="54">
        <v>100000000</v>
      </c>
      <c r="R60" s="54">
        <v>0</v>
      </c>
      <c r="S60" s="54">
        <v>0</v>
      </c>
      <c r="T60" s="54">
        <v>100000000</v>
      </c>
      <c r="U60" s="54">
        <v>0</v>
      </c>
      <c r="V60" s="54">
        <v>99189184</v>
      </c>
      <c r="W60" s="54">
        <v>810816</v>
      </c>
      <c r="X60" s="54">
        <v>0</v>
      </c>
      <c r="Y60" s="54">
        <v>0</v>
      </c>
      <c r="Z60" s="54">
        <v>0</v>
      </c>
      <c r="AA60" s="54">
        <v>0</v>
      </c>
    </row>
    <row r="61" spans="1:31" ht="112.5" x14ac:dyDescent="0.25">
      <c r="A61" s="51" t="s">
        <v>160</v>
      </c>
      <c r="B61" s="52" t="s">
        <v>159</v>
      </c>
      <c r="C61" s="53" t="s">
        <v>137</v>
      </c>
      <c r="D61" s="51" t="s">
        <v>158</v>
      </c>
      <c r="E61" s="51" t="s">
        <v>157</v>
      </c>
      <c r="F61" s="51" t="s">
        <v>156</v>
      </c>
      <c r="G61" s="51" t="s">
        <v>167</v>
      </c>
      <c r="H61" s="51" t="s">
        <v>154</v>
      </c>
      <c r="I61" s="51" t="s">
        <v>168</v>
      </c>
      <c r="J61" s="51" t="s">
        <v>152</v>
      </c>
      <c r="K61" s="51"/>
      <c r="L61" s="51"/>
      <c r="M61" s="51" t="s">
        <v>151</v>
      </c>
      <c r="N61" s="51" t="s">
        <v>150</v>
      </c>
      <c r="O61" s="51" t="s">
        <v>149</v>
      </c>
      <c r="P61" s="52" t="s">
        <v>214</v>
      </c>
      <c r="Q61" s="54">
        <v>1581004999</v>
      </c>
      <c r="R61" s="54">
        <v>0</v>
      </c>
      <c r="S61" s="54">
        <v>0</v>
      </c>
      <c r="T61" s="54">
        <v>1581004999</v>
      </c>
      <c r="U61" s="54">
        <v>0</v>
      </c>
      <c r="V61" s="54">
        <v>766356774.70000005</v>
      </c>
      <c r="W61" s="54">
        <v>814648224.29999995</v>
      </c>
      <c r="X61" s="54">
        <v>766356774.70000005</v>
      </c>
      <c r="Y61" s="54">
        <v>455009439.98000002</v>
      </c>
      <c r="Z61" s="54">
        <v>455009439.98000002</v>
      </c>
      <c r="AA61" s="54">
        <v>455009439.98000002</v>
      </c>
    </row>
    <row r="62" spans="1:31" ht="112.5" x14ac:dyDescent="0.25">
      <c r="A62" s="51" t="s">
        <v>160</v>
      </c>
      <c r="B62" s="52" t="s">
        <v>159</v>
      </c>
      <c r="C62" s="53" t="s">
        <v>138</v>
      </c>
      <c r="D62" s="51" t="s">
        <v>158</v>
      </c>
      <c r="E62" s="51" t="s">
        <v>157</v>
      </c>
      <c r="F62" s="51" t="s">
        <v>156</v>
      </c>
      <c r="G62" s="51" t="s">
        <v>167</v>
      </c>
      <c r="H62" s="51" t="s">
        <v>154</v>
      </c>
      <c r="I62" s="51" t="s">
        <v>166</v>
      </c>
      <c r="J62" s="51" t="s">
        <v>152</v>
      </c>
      <c r="K62" s="51"/>
      <c r="L62" s="51"/>
      <c r="M62" s="51" t="s">
        <v>151</v>
      </c>
      <c r="N62" s="51" t="s">
        <v>150</v>
      </c>
      <c r="O62" s="51" t="s">
        <v>149</v>
      </c>
      <c r="P62" s="52" t="s">
        <v>213</v>
      </c>
      <c r="Q62" s="54">
        <v>675618125</v>
      </c>
      <c r="R62" s="54">
        <v>0</v>
      </c>
      <c r="S62" s="54">
        <v>0</v>
      </c>
      <c r="T62" s="54">
        <v>675618125</v>
      </c>
      <c r="U62" s="54">
        <v>0</v>
      </c>
      <c r="V62" s="54">
        <v>438040767</v>
      </c>
      <c r="W62" s="54">
        <v>237577358</v>
      </c>
      <c r="X62" s="54">
        <v>199117000</v>
      </c>
      <c r="Y62" s="54">
        <v>77600000</v>
      </c>
      <c r="Z62" s="54">
        <v>77600000</v>
      </c>
      <c r="AA62" s="54">
        <v>77600000</v>
      </c>
    </row>
    <row r="63" spans="1:31" ht="101.25" x14ac:dyDescent="0.25">
      <c r="A63" s="51" t="s">
        <v>160</v>
      </c>
      <c r="B63" s="52" t="s">
        <v>159</v>
      </c>
      <c r="C63" s="53" t="s">
        <v>123</v>
      </c>
      <c r="D63" s="51" t="s">
        <v>158</v>
      </c>
      <c r="E63" s="51" t="s">
        <v>157</v>
      </c>
      <c r="F63" s="51" t="s">
        <v>156</v>
      </c>
      <c r="G63" s="51" t="s">
        <v>164</v>
      </c>
      <c r="H63" s="51" t="s">
        <v>154</v>
      </c>
      <c r="I63" s="51" t="s">
        <v>165</v>
      </c>
      <c r="J63" s="51" t="s">
        <v>152</v>
      </c>
      <c r="K63" s="51"/>
      <c r="L63" s="51"/>
      <c r="M63" s="51" t="s">
        <v>151</v>
      </c>
      <c r="N63" s="51" t="s">
        <v>150</v>
      </c>
      <c r="O63" s="51" t="s">
        <v>149</v>
      </c>
      <c r="P63" s="52" t="s">
        <v>215</v>
      </c>
      <c r="Q63" s="54">
        <v>414000000</v>
      </c>
      <c r="R63" s="54">
        <v>0</v>
      </c>
      <c r="S63" s="54">
        <v>0</v>
      </c>
      <c r="T63" s="54">
        <v>414000000</v>
      </c>
      <c r="U63" s="54">
        <v>0</v>
      </c>
      <c r="V63" s="54">
        <v>384500000</v>
      </c>
      <c r="W63" s="54">
        <v>29500000</v>
      </c>
      <c r="X63" s="54">
        <v>384500000</v>
      </c>
      <c r="Y63" s="54">
        <v>247383000</v>
      </c>
      <c r="Z63" s="54">
        <v>247383000</v>
      </c>
      <c r="AA63" s="54">
        <v>247383000</v>
      </c>
    </row>
    <row r="64" spans="1:31" ht="112.5" x14ac:dyDescent="0.25">
      <c r="A64" s="51" t="s">
        <v>160</v>
      </c>
      <c r="B64" s="52" t="s">
        <v>159</v>
      </c>
      <c r="C64" s="53" t="s">
        <v>124</v>
      </c>
      <c r="D64" s="51" t="s">
        <v>158</v>
      </c>
      <c r="E64" s="51" t="s">
        <v>157</v>
      </c>
      <c r="F64" s="51" t="s">
        <v>156</v>
      </c>
      <c r="G64" s="51" t="s">
        <v>164</v>
      </c>
      <c r="H64" s="51" t="s">
        <v>154</v>
      </c>
      <c r="I64" s="51" t="s">
        <v>153</v>
      </c>
      <c r="J64" s="51" t="s">
        <v>152</v>
      </c>
      <c r="K64" s="51"/>
      <c r="L64" s="51"/>
      <c r="M64" s="51" t="s">
        <v>151</v>
      </c>
      <c r="N64" s="51" t="s">
        <v>150</v>
      </c>
      <c r="O64" s="51" t="s">
        <v>149</v>
      </c>
      <c r="P64" s="52" t="s">
        <v>216</v>
      </c>
      <c r="Q64" s="54">
        <v>227720000</v>
      </c>
      <c r="R64" s="54">
        <v>0</v>
      </c>
      <c r="S64" s="54">
        <v>0</v>
      </c>
      <c r="T64" s="54">
        <v>227720000</v>
      </c>
      <c r="U64" s="54">
        <v>0</v>
      </c>
      <c r="V64" s="54">
        <v>39499999</v>
      </c>
      <c r="W64" s="54">
        <v>188220001</v>
      </c>
      <c r="X64" s="54">
        <v>39499999</v>
      </c>
      <c r="Y64" s="54">
        <v>1666666</v>
      </c>
      <c r="Z64" s="54">
        <v>1666666</v>
      </c>
      <c r="AA64" s="54">
        <v>1666666</v>
      </c>
    </row>
    <row r="65" spans="1:27" ht="101.25" x14ac:dyDescent="0.25">
      <c r="A65" s="51" t="s">
        <v>160</v>
      </c>
      <c r="B65" s="52" t="s">
        <v>159</v>
      </c>
      <c r="C65" s="53" t="s">
        <v>125</v>
      </c>
      <c r="D65" s="51" t="s">
        <v>158</v>
      </c>
      <c r="E65" s="51" t="s">
        <v>157</v>
      </c>
      <c r="F65" s="51" t="s">
        <v>156</v>
      </c>
      <c r="G65" s="51" t="s">
        <v>164</v>
      </c>
      <c r="H65" s="51" t="s">
        <v>154</v>
      </c>
      <c r="I65" s="51" t="s">
        <v>161</v>
      </c>
      <c r="J65" s="51" t="s">
        <v>152</v>
      </c>
      <c r="K65" s="51"/>
      <c r="L65" s="51"/>
      <c r="M65" s="51" t="s">
        <v>151</v>
      </c>
      <c r="N65" s="51" t="s">
        <v>150</v>
      </c>
      <c r="O65" s="51" t="s">
        <v>149</v>
      </c>
      <c r="P65" s="52" t="s">
        <v>217</v>
      </c>
      <c r="Q65" s="54">
        <v>1858163671</v>
      </c>
      <c r="R65" s="54">
        <v>0</v>
      </c>
      <c r="S65" s="54">
        <v>0</v>
      </c>
      <c r="T65" s="54">
        <v>1858163671</v>
      </c>
      <c r="U65" s="54">
        <v>0</v>
      </c>
      <c r="V65" s="54">
        <v>1448910407</v>
      </c>
      <c r="W65" s="54">
        <v>409253264</v>
      </c>
      <c r="X65" s="54">
        <v>1224258000</v>
      </c>
      <c r="Y65" s="54">
        <v>653756666</v>
      </c>
      <c r="Z65" s="54">
        <v>653756666</v>
      </c>
      <c r="AA65" s="54">
        <v>653756666</v>
      </c>
    </row>
    <row r="66" spans="1:27" ht="101.25" x14ac:dyDescent="0.25">
      <c r="A66" s="51" t="s">
        <v>160</v>
      </c>
      <c r="B66" s="52" t="s">
        <v>159</v>
      </c>
      <c r="C66" s="53" t="s">
        <v>122</v>
      </c>
      <c r="D66" s="51" t="s">
        <v>158</v>
      </c>
      <c r="E66" s="51" t="s">
        <v>157</v>
      </c>
      <c r="F66" s="51" t="s">
        <v>156</v>
      </c>
      <c r="G66" s="51" t="s">
        <v>164</v>
      </c>
      <c r="H66" s="51" t="s">
        <v>154</v>
      </c>
      <c r="I66" s="51" t="s">
        <v>162</v>
      </c>
      <c r="J66" s="51" t="s">
        <v>152</v>
      </c>
      <c r="K66" s="51"/>
      <c r="L66" s="51"/>
      <c r="M66" s="51" t="s">
        <v>151</v>
      </c>
      <c r="N66" s="51" t="s">
        <v>150</v>
      </c>
      <c r="O66" s="51" t="s">
        <v>149</v>
      </c>
      <c r="P66" s="52" t="s">
        <v>218</v>
      </c>
      <c r="Q66" s="54">
        <v>1114357727</v>
      </c>
      <c r="R66" s="54">
        <v>0</v>
      </c>
      <c r="S66" s="54">
        <v>0</v>
      </c>
      <c r="T66" s="54">
        <v>1114357727</v>
      </c>
      <c r="U66" s="54">
        <v>0</v>
      </c>
      <c r="V66" s="54">
        <v>1014616653</v>
      </c>
      <c r="W66" s="54">
        <v>99741074</v>
      </c>
      <c r="X66" s="54">
        <v>932016667</v>
      </c>
      <c r="Y66" s="54">
        <v>630650000</v>
      </c>
      <c r="Z66" s="54">
        <v>630650000</v>
      </c>
      <c r="AA66" s="54">
        <v>630650000</v>
      </c>
    </row>
    <row r="67" spans="1:27" ht="101.25" x14ac:dyDescent="0.25">
      <c r="A67" s="51" t="s">
        <v>160</v>
      </c>
      <c r="B67" s="52" t="s">
        <v>159</v>
      </c>
      <c r="C67" s="53" t="s">
        <v>141</v>
      </c>
      <c r="D67" s="51" t="s">
        <v>158</v>
      </c>
      <c r="E67" s="51" t="s">
        <v>157</v>
      </c>
      <c r="F67" s="51" t="s">
        <v>156</v>
      </c>
      <c r="G67" s="51" t="s">
        <v>163</v>
      </c>
      <c r="H67" s="51" t="s">
        <v>154</v>
      </c>
      <c r="I67" s="51" t="s">
        <v>162</v>
      </c>
      <c r="J67" s="51" t="s">
        <v>152</v>
      </c>
      <c r="K67" s="51"/>
      <c r="L67" s="51"/>
      <c r="M67" s="51" t="s">
        <v>151</v>
      </c>
      <c r="N67" s="51" t="s">
        <v>150</v>
      </c>
      <c r="O67" s="51" t="s">
        <v>149</v>
      </c>
      <c r="P67" s="52" t="s">
        <v>220</v>
      </c>
      <c r="Q67" s="54">
        <v>257000000</v>
      </c>
      <c r="R67" s="54">
        <v>0</v>
      </c>
      <c r="S67" s="54">
        <v>0</v>
      </c>
      <c r="T67" s="54">
        <v>257000000</v>
      </c>
      <c r="U67" s="54">
        <v>0</v>
      </c>
      <c r="V67" s="54">
        <v>79580000</v>
      </c>
      <c r="W67" s="54">
        <v>177420000</v>
      </c>
      <c r="X67" s="54">
        <v>79580000</v>
      </c>
      <c r="Y67" s="54">
        <v>51443333</v>
      </c>
      <c r="Z67" s="54">
        <v>51443333</v>
      </c>
      <c r="AA67" s="54">
        <v>51443333</v>
      </c>
    </row>
    <row r="68" spans="1:27" ht="101.25" x14ac:dyDescent="0.25">
      <c r="A68" s="51" t="s">
        <v>160</v>
      </c>
      <c r="B68" s="52" t="s">
        <v>159</v>
      </c>
      <c r="C68" s="53" t="s">
        <v>140</v>
      </c>
      <c r="D68" s="51" t="s">
        <v>158</v>
      </c>
      <c r="E68" s="51" t="s">
        <v>157</v>
      </c>
      <c r="F68" s="51" t="s">
        <v>156</v>
      </c>
      <c r="G68" s="51" t="s">
        <v>163</v>
      </c>
      <c r="H68" s="51" t="s">
        <v>154</v>
      </c>
      <c r="I68" s="51" t="s">
        <v>161</v>
      </c>
      <c r="J68" s="51" t="s">
        <v>152</v>
      </c>
      <c r="K68" s="51"/>
      <c r="L68" s="51"/>
      <c r="M68" s="51" t="s">
        <v>151</v>
      </c>
      <c r="N68" s="51" t="s">
        <v>150</v>
      </c>
      <c r="O68" s="51" t="s">
        <v>149</v>
      </c>
      <c r="P68" s="52" t="s">
        <v>219</v>
      </c>
      <c r="Q68" s="54">
        <v>126320000</v>
      </c>
      <c r="R68" s="54">
        <v>0</v>
      </c>
      <c r="S68" s="54">
        <v>0</v>
      </c>
      <c r="T68" s="54">
        <v>126320000</v>
      </c>
      <c r="U68" s="54">
        <v>0</v>
      </c>
      <c r="V68" s="54">
        <v>101253334</v>
      </c>
      <c r="W68" s="54">
        <v>25066666</v>
      </c>
      <c r="X68" s="54">
        <v>101253334</v>
      </c>
      <c r="Y68" s="54">
        <v>38033617</v>
      </c>
      <c r="Z68" s="54">
        <v>38033617</v>
      </c>
      <c r="AA68" s="54">
        <v>38033617</v>
      </c>
    </row>
    <row r="69" spans="1:27" ht="90" x14ac:dyDescent="0.25">
      <c r="A69" s="51" t="s">
        <v>160</v>
      </c>
      <c r="B69" s="52" t="s">
        <v>159</v>
      </c>
      <c r="C69" s="53" t="s">
        <v>143</v>
      </c>
      <c r="D69" s="51" t="s">
        <v>158</v>
      </c>
      <c r="E69" s="51" t="s">
        <v>157</v>
      </c>
      <c r="F69" s="51" t="s">
        <v>156</v>
      </c>
      <c r="G69" s="51" t="s">
        <v>155</v>
      </c>
      <c r="H69" s="51" t="s">
        <v>154</v>
      </c>
      <c r="I69" s="51" t="s">
        <v>161</v>
      </c>
      <c r="J69" s="51" t="s">
        <v>152</v>
      </c>
      <c r="K69" s="51"/>
      <c r="L69" s="51"/>
      <c r="M69" s="51" t="s">
        <v>151</v>
      </c>
      <c r="N69" s="51" t="s">
        <v>150</v>
      </c>
      <c r="O69" s="51" t="s">
        <v>149</v>
      </c>
      <c r="P69" s="52" t="s">
        <v>221</v>
      </c>
      <c r="Q69" s="54">
        <v>629426494</v>
      </c>
      <c r="R69" s="54">
        <v>0</v>
      </c>
      <c r="S69" s="54">
        <v>0</v>
      </c>
      <c r="T69" s="54">
        <v>629426494</v>
      </c>
      <c r="U69" s="54">
        <v>0</v>
      </c>
      <c r="V69" s="54">
        <v>617636282.82000005</v>
      </c>
      <c r="W69" s="54">
        <v>11790211.18</v>
      </c>
      <c r="X69" s="54">
        <v>456500995.81999999</v>
      </c>
      <c r="Y69" s="54">
        <v>179889762.19999999</v>
      </c>
      <c r="Z69" s="54">
        <v>179889762.19999999</v>
      </c>
      <c r="AA69" s="54">
        <v>179889762.19999999</v>
      </c>
    </row>
    <row r="70" spans="1:27" ht="101.25" x14ac:dyDescent="0.25">
      <c r="A70" s="51" t="s">
        <v>160</v>
      </c>
      <c r="B70" s="52" t="s">
        <v>159</v>
      </c>
      <c r="C70" s="53" t="s">
        <v>144</v>
      </c>
      <c r="D70" s="51" t="s">
        <v>158</v>
      </c>
      <c r="E70" s="51" t="s">
        <v>157</v>
      </c>
      <c r="F70" s="51" t="s">
        <v>156</v>
      </c>
      <c r="G70" s="51" t="s">
        <v>155</v>
      </c>
      <c r="H70" s="51" t="s">
        <v>154</v>
      </c>
      <c r="I70" s="51" t="s">
        <v>153</v>
      </c>
      <c r="J70" s="51" t="s">
        <v>152</v>
      </c>
      <c r="K70" s="51"/>
      <c r="L70" s="51"/>
      <c r="M70" s="51" t="s">
        <v>151</v>
      </c>
      <c r="N70" s="51" t="s">
        <v>150</v>
      </c>
      <c r="O70" s="51" t="s">
        <v>149</v>
      </c>
      <c r="P70" s="52" t="s">
        <v>222</v>
      </c>
      <c r="Q70" s="54">
        <v>56328984</v>
      </c>
      <c r="R70" s="54">
        <v>0</v>
      </c>
      <c r="S70" s="54">
        <v>0</v>
      </c>
      <c r="T70" s="54">
        <v>56328984</v>
      </c>
      <c r="U70" s="54">
        <v>0</v>
      </c>
      <c r="V70" s="54">
        <v>56328984</v>
      </c>
      <c r="W70" s="54">
        <v>0</v>
      </c>
      <c r="X70" s="54">
        <v>56328984</v>
      </c>
      <c r="Y70" s="54">
        <v>0</v>
      </c>
      <c r="Z70" s="54">
        <v>0</v>
      </c>
      <c r="AA70" s="54">
        <v>0</v>
      </c>
    </row>
    <row r="71" spans="1:27" x14ac:dyDescent="0.25">
      <c r="A71" s="51" t="s">
        <v>0</v>
      </c>
      <c r="B71" s="52" t="s">
        <v>0</v>
      </c>
      <c r="C71" s="53" t="s">
        <v>0</v>
      </c>
      <c r="D71" s="51" t="s">
        <v>0</v>
      </c>
      <c r="E71" s="51" t="s">
        <v>0</v>
      </c>
      <c r="F71" s="51" t="s">
        <v>0</v>
      </c>
      <c r="G71" s="51" t="s">
        <v>0</v>
      </c>
      <c r="H71" s="51" t="s">
        <v>0</v>
      </c>
      <c r="I71" s="51" t="s">
        <v>0</v>
      </c>
      <c r="J71" s="51" t="s">
        <v>0</v>
      </c>
      <c r="K71" s="51" t="s">
        <v>0</v>
      </c>
      <c r="L71" s="51" t="s">
        <v>0</v>
      </c>
      <c r="M71" s="51" t="s">
        <v>0</v>
      </c>
      <c r="N71" s="51" t="s">
        <v>0</v>
      </c>
      <c r="O71" s="51" t="s">
        <v>0</v>
      </c>
      <c r="P71" s="52" t="s">
        <v>0</v>
      </c>
      <c r="Q71" s="54">
        <v>34010770000</v>
      </c>
      <c r="R71" s="54">
        <v>2976886000</v>
      </c>
      <c r="S71" s="54">
        <v>2976886000</v>
      </c>
      <c r="T71" s="54">
        <v>34010770000</v>
      </c>
      <c r="U71" s="54">
        <v>0</v>
      </c>
      <c r="V71" s="54">
        <v>30623702173.07</v>
      </c>
      <c r="W71" s="54">
        <v>3387067826.9299998</v>
      </c>
      <c r="X71" s="54">
        <v>24061701725.389999</v>
      </c>
      <c r="Y71" s="54">
        <v>19575148097.830002</v>
      </c>
      <c r="Z71" s="54">
        <v>19575148097.830002</v>
      </c>
      <c r="AA71" s="54">
        <v>19570775392.830002</v>
      </c>
    </row>
    <row r="73" spans="1:27" x14ac:dyDescent="0.25">
      <c r="Q73" s="37">
        <f>+Q71-Septiembre!C106+Septiembre!C75+Septiembre!C37+Septiembre!C78+Septiembre!C84</f>
        <v>0</v>
      </c>
      <c r="R73" s="37">
        <f>+R71-Septiembre!D106+Septiembre!D75+Septiembre!D37+Septiembre!D78+Septiembre!D84</f>
        <v>0</v>
      </c>
      <c r="S73" s="37">
        <f>+S71-Septiembre!E106+Septiembre!E75+Septiembre!E37+Septiembre!E78+Septiembre!E84</f>
        <v>0</v>
      </c>
      <c r="T73" s="37">
        <f>+T71-Septiembre!F106+Septiembre!F75+Septiembre!F37+Septiembre!F78+Septiembre!F84</f>
        <v>3.337860107421875E-6</v>
      </c>
      <c r="U73" s="37">
        <f>+U71-Septiembre!G106+Septiembre!G75+Septiembre!G37+Septiembre!G78+Septiembre!G84</f>
        <v>-1.1920928955078125E-7</v>
      </c>
      <c r="V73" s="37">
        <f>+V71-Septiembre!H106+Septiembre!H75+Septiembre!H37+Septiembre!H78+Septiembre!H84</f>
        <v>0</v>
      </c>
      <c r="W73" s="37">
        <f>+W71-Septiembre!I106+Septiembre!I75+Septiembre!I37+Septiembre!I78+Septiembre!I84</f>
        <v>-4.76837158203125E-7</v>
      </c>
      <c r="X73" s="37">
        <f>+X71-Septiembre!J106+Septiembre!J75+Septiembre!J37+Septiembre!J78+Septiembre!J84</f>
        <v>-3.814697265625E-6</v>
      </c>
      <c r="Y73" s="37">
        <f>+Y71-Septiembre!K106+Septiembre!K75+Septiembre!K37+Septiembre!K78+Septiembre!K84</f>
        <v>0</v>
      </c>
      <c r="Z73" s="37">
        <f>+Z71-Septiembre!L106+Septiembre!L75+Septiembre!L37+Septiembre!L78+Septiembre!L84</f>
        <v>0</v>
      </c>
      <c r="AA73" s="37">
        <f>+AA71-Septiembre!M106+Septiembre!M75+Septiembre!M37+Septiembre!M78+Septiembre!M84</f>
        <v>0</v>
      </c>
    </row>
    <row r="74" spans="1:27" x14ac:dyDescent="0.25">
      <c r="Q74" s="37">
        <f>+Q71-Septiembre!C106</f>
        <v>-4360659000</v>
      </c>
      <c r="R74" s="37">
        <f>+R71-Septiembre!D106</f>
        <v>0</v>
      </c>
      <c r="S74" s="37">
        <f>+S71-Septiembre!E106</f>
        <v>0</v>
      </c>
      <c r="T74" s="37">
        <f>+T71-Septiembre!F106</f>
        <v>-4360659000.0001068</v>
      </c>
      <c r="U74" s="37">
        <f>+U71-Septiembre!G106</f>
        <v>-3156115000.0001101</v>
      </c>
      <c r="V74" s="37">
        <f>+V71-Septiembre!H106</f>
        <v>0</v>
      </c>
      <c r="W74" s="37">
        <f>+W71-Septiembre!I106</f>
        <v>-1204544000.0000005</v>
      </c>
      <c r="X74" s="37">
        <f>+X71-Septiembre!J106</f>
        <v>0</v>
      </c>
      <c r="Y74" s="37">
        <f>+Y71-Septiembre!K106</f>
        <v>0</v>
      </c>
      <c r="Z74" s="37">
        <f>+Z71-Septiembre!L106</f>
        <v>0</v>
      </c>
      <c r="AA74" s="37">
        <f>+AA71-Septiembre!M106</f>
        <v>0</v>
      </c>
    </row>
    <row r="75" spans="1:27" x14ac:dyDescent="0.25">
      <c r="T75" s="37"/>
      <c r="U75" s="37"/>
    </row>
    <row r="76" spans="1:27" x14ac:dyDescent="0.25">
      <c r="P76" s="26" t="s">
        <v>279</v>
      </c>
      <c r="Q76" s="39">
        <f>+Julio!C84+Julio!C78+Julio!C75+Julio!C37</f>
        <v>4360659000</v>
      </c>
      <c r="U76" s="39">
        <f>+Julio!G37+Julio!G75</f>
        <v>3156115000.0001101</v>
      </c>
      <c r="W76" s="39">
        <f>+Julio!I84+Julio!I78</f>
        <v>1204544000</v>
      </c>
      <c r="X76" s="26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50"/>
  <sheetViews>
    <sheetView topLeftCell="A33" workbookViewId="0">
      <selection activeCell="J43" sqref="J43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281</v>
      </c>
    </row>
    <row r="4" spans="2:9" x14ac:dyDescent="0.25">
      <c r="B4" s="74" t="s">
        <v>282</v>
      </c>
      <c r="C4" s="74" t="s">
        <v>283</v>
      </c>
      <c r="D4" s="74" t="s">
        <v>284</v>
      </c>
      <c r="E4" s="41" t="s">
        <v>285</v>
      </c>
      <c r="F4" s="74" t="s">
        <v>286</v>
      </c>
      <c r="G4" s="41" t="s">
        <v>285</v>
      </c>
      <c r="H4" s="74" t="s">
        <v>287</v>
      </c>
      <c r="I4" s="72" t="s">
        <v>288</v>
      </c>
    </row>
    <row r="5" spans="2:9" ht="23.25" thickBot="1" x14ac:dyDescent="0.3">
      <c r="B5" s="75"/>
      <c r="C5" s="75"/>
      <c r="D5" s="75"/>
      <c r="E5" s="42" t="s">
        <v>289</v>
      </c>
      <c r="F5" s="75"/>
      <c r="G5" s="42" t="s">
        <v>290</v>
      </c>
      <c r="H5" s="75"/>
      <c r="I5" s="73"/>
    </row>
    <row r="6" spans="2:9" ht="15.75" thickBot="1" x14ac:dyDescent="0.3">
      <c r="B6" s="43" t="s">
        <v>291</v>
      </c>
      <c r="C6" s="47">
        <f>+Mayo!F6</f>
        <v>16328192000.000099</v>
      </c>
      <c r="D6" s="47">
        <f>+Mayo!J6</f>
        <v>5713178373</v>
      </c>
      <c r="E6" s="44">
        <f>+D6/$C6</f>
        <v>0.34989656987129775</v>
      </c>
      <c r="F6" s="47">
        <f>+Mayo!K6</f>
        <v>5713178373</v>
      </c>
      <c r="G6" s="44">
        <f>+F6/$C6</f>
        <v>0.34989656987129775</v>
      </c>
      <c r="H6" s="47">
        <f>+Mayo!M6</f>
        <v>5713178373</v>
      </c>
      <c r="I6" s="44">
        <f>+H6/$C6</f>
        <v>0.34989656987129775</v>
      </c>
    </row>
    <row r="7" spans="2:9" ht="15.75" thickBot="1" x14ac:dyDescent="0.3">
      <c r="B7" s="43" t="s">
        <v>292</v>
      </c>
      <c r="C7" s="47">
        <f>+Mayo!F38</f>
        <v>10285398000</v>
      </c>
      <c r="D7" s="47">
        <f>+Mayo!J38</f>
        <v>5202389397.21</v>
      </c>
      <c r="E7" s="44">
        <f t="shared" ref="E7:E12" si="0">+D7/$C7</f>
        <v>0.50580341151698749</v>
      </c>
      <c r="F7" s="47">
        <f>+Mayo!K38</f>
        <v>2803424852.3199997</v>
      </c>
      <c r="G7" s="44">
        <f t="shared" ref="G7:G12" si="1">+F7/$C7</f>
        <v>0.27256357530549619</v>
      </c>
      <c r="H7" s="47">
        <f>+Mayo!M38</f>
        <v>2803424852.3199997</v>
      </c>
      <c r="I7" s="44">
        <f t="shared" ref="I7:I12" si="2">+H7/$C7</f>
        <v>0.27256357530549619</v>
      </c>
    </row>
    <row r="8" spans="2:9" ht="15.75" thickBot="1" x14ac:dyDescent="0.3">
      <c r="B8" s="43" t="s">
        <v>293</v>
      </c>
      <c r="C8" s="47">
        <f>+Mayo!F73</f>
        <v>3687268000.00001</v>
      </c>
      <c r="D8" s="47">
        <f>+Mayo!J73</f>
        <v>27717785</v>
      </c>
      <c r="E8" s="44">
        <f t="shared" si="0"/>
        <v>7.5171604016849129E-3</v>
      </c>
      <c r="F8" s="47">
        <f>+Mayo!K73</f>
        <v>27607535</v>
      </c>
      <c r="G8" s="44">
        <f t="shared" si="1"/>
        <v>7.4872602154223466E-3</v>
      </c>
      <c r="H8" s="47">
        <f>+Mayo!M73</f>
        <v>27607535</v>
      </c>
      <c r="I8" s="44">
        <f t="shared" si="2"/>
        <v>7.4872602154223466E-3</v>
      </c>
    </row>
    <row r="9" spans="2:9" ht="15.75" thickBot="1" x14ac:dyDescent="0.3">
      <c r="B9" s="43" t="s">
        <v>294</v>
      </c>
      <c r="C9" s="47">
        <f>+Mayo!F78</f>
        <v>70571000</v>
      </c>
      <c r="D9" s="47">
        <f>+Mayo!J78</f>
        <v>12238000</v>
      </c>
      <c r="E9" s="44">
        <f t="shared" si="0"/>
        <v>0.17341400858709669</v>
      </c>
      <c r="F9" s="47">
        <f>+Mayo!K78</f>
        <v>12238000</v>
      </c>
      <c r="G9" s="44">
        <f t="shared" si="1"/>
        <v>0.17341400858709669</v>
      </c>
      <c r="H9" s="47">
        <f>+Mayo!M78</f>
        <v>12238000</v>
      </c>
      <c r="I9" s="44">
        <f t="shared" si="2"/>
        <v>0.17341400858709669</v>
      </c>
    </row>
    <row r="10" spans="2:9" ht="15.75" thickBot="1" x14ac:dyDescent="0.3">
      <c r="B10" s="45" t="s">
        <v>295</v>
      </c>
      <c r="C10" s="48">
        <f>SUM(C6:C9)</f>
        <v>30371429000.000111</v>
      </c>
      <c r="D10" s="48">
        <f>SUM(D6:D9)</f>
        <v>10955523555.209999</v>
      </c>
      <c r="E10" s="46">
        <f t="shared" si="0"/>
        <v>0.36071807998266919</v>
      </c>
      <c r="F10" s="48">
        <f>SUM(F6:F9)</f>
        <v>8556448760.3199997</v>
      </c>
      <c r="G10" s="46">
        <f t="shared" si="1"/>
        <v>0.2817269072298168</v>
      </c>
      <c r="H10" s="48">
        <f>SUM(H6:H9)</f>
        <v>8556448760.3199997</v>
      </c>
      <c r="I10" s="46">
        <f t="shared" si="2"/>
        <v>0.2817269072298168</v>
      </c>
    </row>
    <row r="11" spans="2:9" ht="15.75" thickBot="1" x14ac:dyDescent="0.3">
      <c r="B11" s="43" t="s">
        <v>296</v>
      </c>
      <c r="C11" s="47">
        <f>+Mayo!F84</f>
        <v>8000000000</v>
      </c>
      <c r="D11" s="47">
        <f>+Mayo!J84</f>
        <v>3700024314.6299996</v>
      </c>
      <c r="E11" s="44">
        <f t="shared" si="0"/>
        <v>0.46250303932874998</v>
      </c>
      <c r="F11" s="47">
        <f>+Mayo!K84</f>
        <v>867297653.24000001</v>
      </c>
      <c r="G11" s="44">
        <f t="shared" si="1"/>
        <v>0.108412206655</v>
      </c>
      <c r="H11" s="47">
        <f>+Mayo!M84</f>
        <v>867297653.24000001</v>
      </c>
      <c r="I11" s="44">
        <f t="shared" si="2"/>
        <v>0.108412206655</v>
      </c>
    </row>
    <row r="12" spans="2:9" ht="15.75" thickBot="1" x14ac:dyDescent="0.3">
      <c r="B12" s="45" t="s">
        <v>297</v>
      </c>
      <c r="C12" s="48">
        <f>+C10+C11</f>
        <v>38371429000.000107</v>
      </c>
      <c r="D12" s="48">
        <f>+D10+D11</f>
        <v>14655547869.839998</v>
      </c>
      <c r="E12" s="46">
        <f t="shared" si="0"/>
        <v>0.38193906903597352</v>
      </c>
      <c r="F12" s="48">
        <f>+F10+F11</f>
        <v>9423746413.5599995</v>
      </c>
      <c r="G12" s="46">
        <f t="shared" si="1"/>
        <v>0.24559279284490482</v>
      </c>
      <c r="H12" s="48">
        <f>+H10+H11</f>
        <v>9423746413.5599995</v>
      </c>
      <c r="I12" s="46">
        <f t="shared" si="2"/>
        <v>0.24559279284490482</v>
      </c>
    </row>
    <row r="16" spans="2:9" ht="15.75" thickBot="1" x14ac:dyDescent="0.3">
      <c r="B16" s="40" t="s">
        <v>302</v>
      </c>
    </row>
    <row r="17" spans="2:10" x14ac:dyDescent="0.25">
      <c r="B17" s="74" t="s">
        <v>282</v>
      </c>
      <c r="C17" s="74" t="s">
        <v>283</v>
      </c>
      <c r="D17" s="74" t="s">
        <v>284</v>
      </c>
      <c r="E17" s="41" t="s">
        <v>285</v>
      </c>
      <c r="F17" s="74" t="s">
        <v>286</v>
      </c>
      <c r="G17" s="41" t="s">
        <v>285</v>
      </c>
      <c r="H17" s="74" t="s">
        <v>287</v>
      </c>
      <c r="I17" s="72" t="s">
        <v>288</v>
      </c>
    </row>
    <row r="18" spans="2:10" ht="23.25" thickBot="1" x14ac:dyDescent="0.3">
      <c r="B18" s="75"/>
      <c r="C18" s="75"/>
      <c r="D18" s="75"/>
      <c r="E18" s="42" t="s">
        <v>289</v>
      </c>
      <c r="F18" s="75"/>
      <c r="G18" s="42" t="s">
        <v>290</v>
      </c>
      <c r="H18" s="75"/>
      <c r="I18" s="73"/>
    </row>
    <row r="19" spans="2:10" ht="15.75" thickBot="1" x14ac:dyDescent="0.3">
      <c r="B19" s="43" t="s">
        <v>291</v>
      </c>
      <c r="C19" s="47">
        <f>+Junio!$F$6</f>
        <v>16328192000.000099</v>
      </c>
      <c r="D19" s="47">
        <f>+Junio!$J$6</f>
        <v>6826333956</v>
      </c>
      <c r="E19" s="44">
        <f>+D19/$C19</f>
        <v>0.41807041195987643</v>
      </c>
      <c r="F19" s="47">
        <f>+Junio!$K$6</f>
        <v>6826333956</v>
      </c>
      <c r="G19" s="44">
        <f>+F19/$C19</f>
        <v>0.41807041195987643</v>
      </c>
      <c r="H19" s="47">
        <f>+Junio!$M$6</f>
        <v>6826333956</v>
      </c>
      <c r="I19" s="44">
        <f>+H19/$C19</f>
        <v>0.41807041195987643</v>
      </c>
    </row>
    <row r="20" spans="2:10" ht="15.75" thickBot="1" x14ac:dyDescent="0.3">
      <c r="B20" s="43" t="s">
        <v>292</v>
      </c>
      <c r="C20" s="47">
        <f>+Junio!$F$39</f>
        <v>10285398000</v>
      </c>
      <c r="D20" s="47">
        <f>+Junio!$J$39</f>
        <v>7285726003.3299999</v>
      </c>
      <c r="E20" s="44">
        <f t="shared" ref="E20:E25" si="3">+D20/$C20</f>
        <v>0.70835625450079809</v>
      </c>
      <c r="F20" s="47">
        <f>+Junio!$K$39</f>
        <v>3505720549.7799997</v>
      </c>
      <c r="G20" s="44">
        <f t="shared" ref="G20:G25" si="4">+F20/$C20</f>
        <v>0.34084442330573883</v>
      </c>
      <c r="H20" s="47">
        <f>+Junio!$M$39</f>
        <v>3505720549.7799997</v>
      </c>
      <c r="I20" s="44">
        <f t="shared" ref="I20:I25" si="5">+H20/$C20</f>
        <v>0.34084442330573883</v>
      </c>
    </row>
    <row r="21" spans="2:10" ht="15.75" thickBot="1" x14ac:dyDescent="0.3">
      <c r="B21" s="43" t="s">
        <v>293</v>
      </c>
      <c r="C21" s="47">
        <f>+Junio!$F$74</f>
        <v>3687268000.00001</v>
      </c>
      <c r="D21" s="47">
        <f>+Junio!$J$74</f>
        <v>37211973</v>
      </c>
      <c r="E21" s="44">
        <f t="shared" si="3"/>
        <v>1.0092017450318203E-2</v>
      </c>
      <c r="F21" s="47">
        <f>+Junio!$K$74</f>
        <v>35433104</v>
      </c>
      <c r="G21" s="44">
        <f t="shared" si="4"/>
        <v>9.6095819452233742E-3</v>
      </c>
      <c r="H21" s="47">
        <f>+Junio!$M$74</f>
        <v>35433104</v>
      </c>
      <c r="I21" s="44">
        <f t="shared" si="5"/>
        <v>9.6095819452233742E-3</v>
      </c>
    </row>
    <row r="22" spans="2:10" ht="15.75" thickBot="1" x14ac:dyDescent="0.3">
      <c r="B22" s="43" t="s">
        <v>294</v>
      </c>
      <c r="C22" s="47">
        <f>+Junio!$F$79</f>
        <v>70571000</v>
      </c>
      <c r="D22" s="47">
        <f>+Junio!$J$79</f>
        <v>12238000</v>
      </c>
      <c r="E22" s="44">
        <f t="shared" si="3"/>
        <v>0.17341400858709669</v>
      </c>
      <c r="F22" s="47">
        <f>+Junio!$K$79</f>
        <v>12238000</v>
      </c>
      <c r="G22" s="44">
        <f t="shared" si="4"/>
        <v>0.17341400858709669</v>
      </c>
      <c r="H22" s="47">
        <f>+Junio!$M$79</f>
        <v>12238000</v>
      </c>
      <c r="I22" s="44">
        <f t="shared" si="5"/>
        <v>0.17341400858709669</v>
      </c>
    </row>
    <row r="23" spans="2:10" ht="15.75" thickBot="1" x14ac:dyDescent="0.3">
      <c r="B23" s="45" t="s">
        <v>295</v>
      </c>
      <c r="C23" s="48">
        <f>SUM(C19:C22)</f>
        <v>30371429000.000111</v>
      </c>
      <c r="D23" s="48">
        <f>SUM(D19:D22)</f>
        <v>14161509932.33</v>
      </c>
      <c r="E23" s="46">
        <f t="shared" si="3"/>
        <v>0.46627736654504959</v>
      </c>
      <c r="F23" s="48">
        <f>SUM(F19:F22)</f>
        <v>10379725609.779999</v>
      </c>
      <c r="G23" s="46">
        <f t="shared" si="4"/>
        <v>0.34175954018429494</v>
      </c>
      <c r="H23" s="48">
        <f>SUM(H19:H22)</f>
        <v>10379725609.779999</v>
      </c>
      <c r="I23" s="46">
        <f t="shared" si="5"/>
        <v>0.34175954018429494</v>
      </c>
      <c r="J23">
        <f>+C23/$C$25</f>
        <v>0.79151154365400433</v>
      </c>
    </row>
    <row r="24" spans="2:10" ht="15.75" thickBot="1" x14ac:dyDescent="0.3">
      <c r="B24" s="43" t="s">
        <v>296</v>
      </c>
      <c r="C24" s="47">
        <f>+Junio!$F$85</f>
        <v>8000000000</v>
      </c>
      <c r="D24" s="47">
        <f>+Junio!$J$85</f>
        <v>3807941428.6299996</v>
      </c>
      <c r="E24" s="44">
        <f t="shared" si="3"/>
        <v>0.47599267857874994</v>
      </c>
      <c r="F24" s="47">
        <f>+Junio!$K$85</f>
        <v>1259542017.55</v>
      </c>
      <c r="G24" s="44">
        <f t="shared" si="4"/>
        <v>0.15744275219375001</v>
      </c>
      <c r="H24" s="47">
        <f>+Junio!$M$85</f>
        <v>1259542017.55</v>
      </c>
      <c r="I24" s="44">
        <f t="shared" si="5"/>
        <v>0.15744275219375001</v>
      </c>
      <c r="J24">
        <f>+C24/$C$25</f>
        <v>0.2084884563459958</v>
      </c>
    </row>
    <row r="25" spans="2:10" ht="15.75" thickBot="1" x14ac:dyDescent="0.3">
      <c r="B25" s="45" t="s">
        <v>297</v>
      </c>
      <c r="C25" s="48">
        <f>+C23+C24</f>
        <v>38371429000.000107</v>
      </c>
      <c r="D25" s="48">
        <f>+D23+D24</f>
        <v>17969451360.959999</v>
      </c>
      <c r="E25" s="46">
        <f t="shared" si="3"/>
        <v>0.4683028969538755</v>
      </c>
      <c r="F25" s="48">
        <f>+F23+F24</f>
        <v>11639267627.329998</v>
      </c>
      <c r="G25" s="46">
        <f t="shared" si="4"/>
        <v>0.30333161757749405</v>
      </c>
      <c r="H25" s="48">
        <f>+H23+H24</f>
        <v>11639267627.329998</v>
      </c>
      <c r="I25" s="46">
        <f t="shared" si="5"/>
        <v>0.30333161757749405</v>
      </c>
    </row>
    <row r="29" spans="2:10" ht="15.75" thickBot="1" x14ac:dyDescent="0.3">
      <c r="B29" s="40" t="s">
        <v>305</v>
      </c>
      <c r="I29" s="55" t="s">
        <v>306</v>
      </c>
    </row>
    <row r="30" spans="2:10" x14ac:dyDescent="0.25">
      <c r="B30" s="74" t="s">
        <v>282</v>
      </c>
      <c r="C30" s="74" t="s">
        <v>283</v>
      </c>
      <c r="D30" s="74" t="s">
        <v>284</v>
      </c>
      <c r="E30" s="41" t="s">
        <v>285</v>
      </c>
      <c r="F30" s="74" t="s">
        <v>286</v>
      </c>
      <c r="G30" s="41" t="s">
        <v>285</v>
      </c>
      <c r="H30" s="74" t="s">
        <v>287</v>
      </c>
      <c r="I30" s="72" t="s">
        <v>288</v>
      </c>
    </row>
    <row r="31" spans="2:10" ht="23.25" thickBot="1" x14ac:dyDescent="0.3">
      <c r="B31" s="75"/>
      <c r="C31" s="75"/>
      <c r="D31" s="75"/>
      <c r="E31" s="42" t="s">
        <v>289</v>
      </c>
      <c r="F31" s="75"/>
      <c r="G31" s="42" t="s">
        <v>290</v>
      </c>
      <c r="H31" s="75"/>
      <c r="I31" s="73"/>
    </row>
    <row r="32" spans="2:10" ht="15.75" thickBot="1" x14ac:dyDescent="0.3">
      <c r="B32" s="43" t="s">
        <v>291</v>
      </c>
      <c r="C32" s="56">
        <f>+Agosto!$F$6</f>
        <v>16328192000.000099</v>
      </c>
      <c r="D32" s="56">
        <f>+Agosto!$J$6</f>
        <v>9641224917</v>
      </c>
      <c r="E32" s="44">
        <f>+D32/$C32</f>
        <v>0.59046494045390585</v>
      </c>
      <c r="F32" s="56">
        <f>+Agosto!$K$6</f>
        <v>9504845188</v>
      </c>
      <c r="G32" s="44">
        <f>+F32/$C32</f>
        <v>0.5821125319937408</v>
      </c>
      <c r="H32" s="56">
        <f>+Agosto!$M$6</f>
        <v>9504845188</v>
      </c>
      <c r="I32" s="44">
        <f>+H32/$C32</f>
        <v>0.5821125319937408</v>
      </c>
    </row>
    <row r="33" spans="2:10" ht="15.75" thickBot="1" x14ac:dyDescent="0.3">
      <c r="B33" s="43" t="s">
        <v>292</v>
      </c>
      <c r="C33" s="56">
        <f>+Agosto!$F$39</f>
        <v>10285398000</v>
      </c>
      <c r="D33" s="56">
        <f>+Agosto!$J$39</f>
        <v>7569845510.46</v>
      </c>
      <c r="E33" s="44">
        <f t="shared" ref="E33:E38" si="6">+D33/$C33</f>
        <v>0.73597983378572229</v>
      </c>
      <c r="F33" s="56">
        <f>+Agosto!$K$39</f>
        <v>6146914764.3000002</v>
      </c>
      <c r="G33" s="44">
        <f t="shared" ref="G33:G38" si="7">+F33/$C33</f>
        <v>0.5976350904748654</v>
      </c>
      <c r="H33" s="56">
        <f>+Agosto!$M$39</f>
        <v>6144414764.3000002</v>
      </c>
      <c r="I33" s="44">
        <f t="shared" ref="I33:I38" si="8">+H33/$C33</f>
        <v>0.59739202744512176</v>
      </c>
    </row>
    <row r="34" spans="2:10" ht="15.75" thickBot="1" x14ac:dyDescent="0.3">
      <c r="B34" s="43" t="s">
        <v>293</v>
      </c>
      <c r="C34" s="56">
        <f>+Agosto!$F$74</f>
        <v>3687268000.00001</v>
      </c>
      <c r="D34" s="56">
        <f>+Agosto!$J$74</f>
        <v>43193747</v>
      </c>
      <c r="E34" s="44">
        <f t="shared" si="6"/>
        <v>1.1714295516355167E-2</v>
      </c>
      <c r="F34" s="56">
        <f>+Agosto!$K$74</f>
        <v>43115699</v>
      </c>
      <c r="G34" s="44">
        <f t="shared" si="7"/>
        <v>1.1693128625312802E-2</v>
      </c>
      <c r="H34" s="56">
        <f>+Agosto!$M$74</f>
        <v>43115699</v>
      </c>
      <c r="I34" s="44">
        <f t="shared" si="8"/>
        <v>1.1693128625312802E-2</v>
      </c>
    </row>
    <row r="35" spans="2:10" ht="15.75" thickBot="1" x14ac:dyDescent="0.3">
      <c r="B35" s="43" t="s">
        <v>294</v>
      </c>
      <c r="C35" s="56">
        <f>+Agosto!$F$79</f>
        <v>70571000</v>
      </c>
      <c r="D35" s="56">
        <f>+Agosto!$J$79</f>
        <v>12238000</v>
      </c>
      <c r="E35" s="44">
        <f t="shared" si="6"/>
        <v>0.17341400858709669</v>
      </c>
      <c r="F35" s="56">
        <f>+Agosto!$K$79</f>
        <v>12238000</v>
      </c>
      <c r="G35" s="44">
        <f t="shared" si="7"/>
        <v>0.17341400858709669</v>
      </c>
      <c r="H35" s="56">
        <f>+Agosto!$M$79</f>
        <v>12238000</v>
      </c>
      <c r="I35" s="44">
        <f t="shared" si="8"/>
        <v>0.17341400858709669</v>
      </c>
    </row>
    <row r="36" spans="2:10" ht="15.75" thickBot="1" x14ac:dyDescent="0.3">
      <c r="B36" s="45" t="s">
        <v>295</v>
      </c>
      <c r="C36" s="57">
        <f>SUM(C32:C35)</f>
        <v>30371429000.000111</v>
      </c>
      <c r="D36" s="57">
        <f>SUM(D32:D35)</f>
        <v>17266502174.459999</v>
      </c>
      <c r="E36" s="46">
        <f t="shared" si="6"/>
        <v>0.56851135237857708</v>
      </c>
      <c r="F36" s="57">
        <f>SUM(F32:F35)</f>
        <v>15707113651.299999</v>
      </c>
      <c r="G36" s="46">
        <f t="shared" si="7"/>
        <v>0.51716742242519909</v>
      </c>
      <c r="H36" s="57">
        <f>SUM(H32:H35)</f>
        <v>15704613651.299999</v>
      </c>
      <c r="I36" s="46">
        <f t="shared" si="8"/>
        <v>0.51708510822128062</v>
      </c>
      <c r="J36">
        <f>+C36/$C$25</f>
        <v>0.79151154365400433</v>
      </c>
    </row>
    <row r="37" spans="2:10" ht="15.75" thickBot="1" x14ac:dyDescent="0.3">
      <c r="B37" s="43" t="s">
        <v>296</v>
      </c>
      <c r="C37" s="56">
        <f>+Agosto!$F$85</f>
        <v>8000000000</v>
      </c>
      <c r="D37" s="56">
        <f>+Agosto!$J$85</f>
        <v>3958139512.25</v>
      </c>
      <c r="E37" s="44">
        <f t="shared" si="6"/>
        <v>0.49476743903124998</v>
      </c>
      <c r="F37" s="56">
        <f>+Agosto!$K$85</f>
        <v>2067246167.98</v>
      </c>
      <c r="G37" s="44">
        <f t="shared" si="7"/>
        <v>0.25840577099750001</v>
      </c>
      <c r="H37" s="56">
        <f>+Agosto!$M$85</f>
        <v>2067246167.98</v>
      </c>
      <c r="I37" s="44">
        <f t="shared" si="8"/>
        <v>0.25840577099750001</v>
      </c>
      <c r="J37">
        <f>+C37/$C$25</f>
        <v>0.2084884563459958</v>
      </c>
    </row>
    <row r="38" spans="2:10" ht="15.75" thickBot="1" x14ac:dyDescent="0.3">
      <c r="B38" s="45" t="s">
        <v>297</v>
      </c>
      <c r="C38" s="57">
        <f>+C36+C37</f>
        <v>38371429000.000107</v>
      </c>
      <c r="D38" s="57">
        <f>+D36+D37</f>
        <v>21224641686.709999</v>
      </c>
      <c r="E38" s="46">
        <f t="shared" si="6"/>
        <v>0.55313659771988011</v>
      </c>
      <c r="F38" s="57">
        <f>+F36+F37</f>
        <v>17774359819.279999</v>
      </c>
      <c r="G38" s="46">
        <f t="shared" si="7"/>
        <v>0.46321860515749752</v>
      </c>
      <c r="H38" s="57">
        <f>+H36+H37</f>
        <v>17771859819.279999</v>
      </c>
      <c r="I38" s="46">
        <f t="shared" si="8"/>
        <v>0.46315345251488937</v>
      </c>
    </row>
    <row r="41" spans="2:10" ht="15.75" thickBot="1" x14ac:dyDescent="0.3">
      <c r="B41" s="40" t="s">
        <v>307</v>
      </c>
      <c r="I41" s="55" t="s">
        <v>306</v>
      </c>
    </row>
    <row r="42" spans="2:10" x14ac:dyDescent="0.25">
      <c r="B42" s="74" t="s">
        <v>282</v>
      </c>
      <c r="C42" s="74" t="s">
        <v>283</v>
      </c>
      <c r="D42" s="74" t="s">
        <v>284</v>
      </c>
      <c r="E42" s="41" t="s">
        <v>285</v>
      </c>
      <c r="F42" s="74" t="s">
        <v>286</v>
      </c>
      <c r="G42" s="41" t="s">
        <v>285</v>
      </c>
      <c r="H42" s="74" t="s">
        <v>287</v>
      </c>
      <c r="I42" s="72" t="s">
        <v>288</v>
      </c>
    </row>
    <row r="43" spans="2:10" ht="23.25" thickBot="1" x14ac:dyDescent="0.3">
      <c r="B43" s="75"/>
      <c r="C43" s="75"/>
      <c r="D43" s="75"/>
      <c r="E43" s="42" t="s">
        <v>289</v>
      </c>
      <c r="F43" s="75"/>
      <c r="G43" s="42" t="s">
        <v>290</v>
      </c>
      <c r="H43" s="75"/>
      <c r="I43" s="73"/>
    </row>
    <row r="44" spans="2:10" ht="15.75" thickBot="1" x14ac:dyDescent="0.3">
      <c r="B44" s="43" t="s">
        <v>291</v>
      </c>
      <c r="C44" s="58">
        <f>+Agosto!$F$6</f>
        <v>16328192000.000099</v>
      </c>
      <c r="D44" s="58">
        <f>+Agosto!$J$6</f>
        <v>9641224917</v>
      </c>
      <c r="E44" s="44">
        <f>+D44/$C44</f>
        <v>0.59046494045390585</v>
      </c>
      <c r="F44" s="58">
        <f>+Agosto!$K$6</f>
        <v>9504845188</v>
      </c>
      <c r="G44" s="44">
        <f>+F44/$C44</f>
        <v>0.5821125319937408</v>
      </c>
      <c r="H44" s="58">
        <f>+Agosto!$M$6</f>
        <v>9504845188</v>
      </c>
      <c r="I44" s="44">
        <f>+H44/$C44</f>
        <v>0.5821125319937408</v>
      </c>
    </row>
    <row r="45" spans="2:10" ht="15.75" thickBot="1" x14ac:dyDescent="0.3">
      <c r="B45" s="43" t="s">
        <v>292</v>
      </c>
      <c r="C45" s="58">
        <f>+Agosto!$F$39</f>
        <v>10285398000</v>
      </c>
      <c r="D45" s="58">
        <f>+Agosto!$J$39</f>
        <v>7569845510.46</v>
      </c>
      <c r="E45" s="44">
        <f t="shared" ref="E45:E50" si="9">+D45/$C45</f>
        <v>0.73597983378572229</v>
      </c>
      <c r="F45" s="58">
        <f>+Agosto!$K$39</f>
        <v>6146914764.3000002</v>
      </c>
      <c r="G45" s="44">
        <f t="shared" ref="G45:G50" si="10">+F45/$C45</f>
        <v>0.5976350904748654</v>
      </c>
      <c r="H45" s="58">
        <f>+Agosto!$M$39</f>
        <v>6144414764.3000002</v>
      </c>
      <c r="I45" s="44">
        <f t="shared" ref="I45:I50" si="11">+H45/$C45</f>
        <v>0.59739202744512176</v>
      </c>
    </row>
    <row r="46" spans="2:10" ht="15.75" thickBot="1" x14ac:dyDescent="0.3">
      <c r="B46" s="43" t="s">
        <v>293</v>
      </c>
      <c r="C46" s="58">
        <f>+Agosto!$F$74</f>
        <v>3687268000.00001</v>
      </c>
      <c r="D46" s="58">
        <f>+Agosto!$J$74</f>
        <v>43193747</v>
      </c>
      <c r="E46" s="44">
        <f t="shared" si="9"/>
        <v>1.1714295516355167E-2</v>
      </c>
      <c r="F46" s="58">
        <f>+Agosto!$K$74</f>
        <v>43115699</v>
      </c>
      <c r="G46" s="44">
        <f t="shared" si="10"/>
        <v>1.1693128625312802E-2</v>
      </c>
      <c r="H46" s="58">
        <f>+Agosto!$M$74</f>
        <v>43115699</v>
      </c>
      <c r="I46" s="44">
        <f t="shared" si="11"/>
        <v>1.1693128625312802E-2</v>
      </c>
    </row>
    <row r="47" spans="2:10" ht="15.75" thickBot="1" x14ac:dyDescent="0.3">
      <c r="B47" s="43" t="s">
        <v>294</v>
      </c>
      <c r="C47" s="58">
        <f>+Agosto!$F$79</f>
        <v>70571000</v>
      </c>
      <c r="D47" s="58">
        <f>+Agosto!$J$79</f>
        <v>12238000</v>
      </c>
      <c r="E47" s="44">
        <f t="shared" si="9"/>
        <v>0.17341400858709669</v>
      </c>
      <c r="F47" s="58">
        <f>+Agosto!$K$79</f>
        <v>12238000</v>
      </c>
      <c r="G47" s="44">
        <f t="shared" si="10"/>
        <v>0.17341400858709669</v>
      </c>
      <c r="H47" s="58">
        <f>+Agosto!$M$79</f>
        <v>12238000</v>
      </c>
      <c r="I47" s="44">
        <f t="shared" si="11"/>
        <v>0.17341400858709669</v>
      </c>
    </row>
    <row r="48" spans="2:10" ht="15.75" thickBot="1" x14ac:dyDescent="0.3">
      <c r="B48" s="45" t="s">
        <v>295</v>
      </c>
      <c r="C48" s="59">
        <f>SUM(C44:C47)</f>
        <v>30371429000.000111</v>
      </c>
      <c r="D48" s="59">
        <f>SUM(D44:D47)</f>
        <v>17266502174.459999</v>
      </c>
      <c r="E48" s="46">
        <f t="shared" si="9"/>
        <v>0.56851135237857708</v>
      </c>
      <c r="F48" s="59">
        <f>SUM(F44:F47)</f>
        <v>15707113651.299999</v>
      </c>
      <c r="G48" s="46">
        <f t="shared" si="10"/>
        <v>0.51716742242519909</v>
      </c>
      <c r="H48" s="59">
        <f>SUM(H44:H47)</f>
        <v>15704613651.299999</v>
      </c>
      <c r="I48" s="46">
        <f t="shared" si="11"/>
        <v>0.51708510822128062</v>
      </c>
    </row>
    <row r="49" spans="2:9" ht="15.75" thickBot="1" x14ac:dyDescent="0.3">
      <c r="B49" s="43" t="s">
        <v>296</v>
      </c>
      <c r="C49" s="58">
        <f>+Agosto!$F$85</f>
        <v>8000000000</v>
      </c>
      <c r="D49" s="58">
        <f>+Agosto!$J$85</f>
        <v>3958139512.25</v>
      </c>
      <c r="E49" s="44">
        <f t="shared" si="9"/>
        <v>0.49476743903124998</v>
      </c>
      <c r="F49" s="58">
        <f>+Agosto!$K$85</f>
        <v>2067246167.98</v>
      </c>
      <c r="G49" s="44">
        <f t="shared" si="10"/>
        <v>0.25840577099750001</v>
      </c>
      <c r="H49" s="58">
        <f>+Agosto!$M$85</f>
        <v>2067246167.98</v>
      </c>
      <c r="I49" s="44">
        <f t="shared" si="11"/>
        <v>0.25840577099750001</v>
      </c>
    </row>
    <row r="50" spans="2:9" ht="15.75" thickBot="1" x14ac:dyDescent="0.3">
      <c r="B50" s="45" t="s">
        <v>297</v>
      </c>
      <c r="C50" s="59">
        <f>+C48+C49</f>
        <v>38371429000.000107</v>
      </c>
      <c r="D50" s="59">
        <f>+D48+D49</f>
        <v>21224641686.709999</v>
      </c>
      <c r="E50" s="46">
        <f t="shared" si="9"/>
        <v>0.55313659771988011</v>
      </c>
      <c r="F50" s="59">
        <f>+F48+F49</f>
        <v>17774359819.279999</v>
      </c>
      <c r="G50" s="46">
        <f t="shared" si="10"/>
        <v>0.46321860515749752</v>
      </c>
      <c r="H50" s="59">
        <f>+H48+H49</f>
        <v>17771859819.279999</v>
      </c>
      <c r="I50" s="46">
        <f t="shared" si="11"/>
        <v>0.46315345251488937</v>
      </c>
    </row>
  </sheetData>
  <mergeCells count="24"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17:I18"/>
    <mergeCell ref="B17:B18"/>
    <mergeCell ref="C17:C18"/>
    <mergeCell ref="D17:D18"/>
    <mergeCell ref="F17:F18"/>
    <mergeCell ref="H17:H18"/>
    <mergeCell ref="I4:I5"/>
    <mergeCell ref="B4:B5"/>
    <mergeCell ref="C4:C5"/>
    <mergeCell ref="D4:D5"/>
    <mergeCell ref="F4:F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showGridLines="0" workbookViewId="0">
      <pane xSplit="1" ySplit="4" topLeftCell="B97" activePane="bottomRight" state="frozen"/>
      <selection activeCell="A9" sqref="A9"/>
      <selection pane="topRight" activeCell="A9" sqref="A9"/>
      <selection pane="bottomLeft" activeCell="A9" sqref="A9"/>
      <selection pane="bottomRight" activeCell="C102" sqref="C10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933500000</v>
      </c>
      <c r="E5" s="6">
        <f t="shared" si="0"/>
        <v>933500000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19935040089.709999</v>
      </c>
      <c r="I5" s="6">
        <f t="shared" si="0"/>
        <v>7280273910.29</v>
      </c>
      <c r="J5" s="6">
        <f t="shared" si="0"/>
        <v>5892126018.54</v>
      </c>
      <c r="K5" s="6">
        <f t="shared" si="0"/>
        <v>3391928357.1799998</v>
      </c>
      <c r="L5" s="6">
        <f t="shared" si="0"/>
        <v>3368225223.1799998</v>
      </c>
      <c r="M5" s="6">
        <f t="shared" si="0"/>
        <v>3368225223.1799998</v>
      </c>
      <c r="N5" s="8">
        <f>+IF(F5=0,0,J5/F5)</f>
        <v>0.19400226504126555</v>
      </c>
      <c r="O5" s="9">
        <f>+IF(F5=0,0,K5/F5)</f>
        <v>0.11168155298784221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2143861617</v>
      </c>
      <c r="K6" s="6">
        <f t="shared" si="1"/>
        <v>2143861617</v>
      </c>
      <c r="L6" s="6">
        <f t="shared" si="1"/>
        <v>2143861617</v>
      </c>
      <c r="M6" s="6">
        <f>+M7+M36+M37</f>
        <v>2143861617</v>
      </c>
      <c r="N6" s="8">
        <f t="shared" ref="N6:N88" si="2">+IF(F6=0,0,J6/F6)</f>
        <v>0.13129816314016807</v>
      </c>
      <c r="O6" s="9">
        <f t="shared" ref="O6:O88" si="3">+IF(F6=0,0,K6/F6)</f>
        <v>0.13129816314016807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2143861617</v>
      </c>
      <c r="K7" s="17">
        <f>+K8+K20+K30</f>
        <v>2143861617</v>
      </c>
      <c r="L7" s="17">
        <f>+L8+L20+L30</f>
        <v>2143861617</v>
      </c>
      <c r="M7" s="17">
        <f>+M8+M20+M30</f>
        <v>2143861617</v>
      </c>
      <c r="N7" s="19">
        <f t="shared" si="2"/>
        <v>0.13129816314016807</v>
      </c>
      <c r="O7" s="19">
        <f t="shared" si="3"/>
        <v>0.13129816314016807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1449339311</v>
      </c>
      <c r="K8" s="17">
        <f>+K9</f>
        <v>1449339311</v>
      </c>
      <c r="L8" s="17">
        <f>+L9</f>
        <v>1449339311</v>
      </c>
      <c r="M8" s="17">
        <f>+M9</f>
        <v>1449339311</v>
      </c>
      <c r="N8" s="19">
        <f t="shared" si="2"/>
        <v>0.14380523259044412</v>
      </c>
      <c r="O8" s="19">
        <f t="shared" si="3"/>
        <v>0.14380523259044412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1449339311</v>
      </c>
      <c r="K9" s="17">
        <f>SUM(K10:K19)</f>
        <v>1449339311</v>
      </c>
      <c r="L9" s="17">
        <f>SUM(L10:L19)</f>
        <v>1449339311</v>
      </c>
      <c r="M9" s="17">
        <f>SUM(M10:M19)</f>
        <v>1449339311</v>
      </c>
      <c r="N9" s="19">
        <f t="shared" si="2"/>
        <v>0.14380523259044412</v>
      </c>
      <c r="O9" s="19">
        <f t="shared" si="3"/>
        <v>0.14380523259044412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1240810946</v>
      </c>
      <c r="K10" s="12">
        <v>1240810946</v>
      </c>
      <c r="L10" s="12">
        <v>1240810946</v>
      </c>
      <c r="M10" s="12">
        <v>1240810946</v>
      </c>
      <c r="N10" s="14">
        <f t="shared" si="2"/>
        <v>0.15706467670886076</v>
      </c>
      <c r="O10" s="14">
        <f t="shared" si="3"/>
        <v>0.15706467670886076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88059139</v>
      </c>
      <c r="K12" s="12">
        <v>88059139</v>
      </c>
      <c r="L12" s="12">
        <v>88059139</v>
      </c>
      <c r="M12" s="12">
        <v>88059139</v>
      </c>
      <c r="N12" s="14">
        <f t="shared" si="2"/>
        <v>0.17611827799999999</v>
      </c>
      <c r="O12" s="14">
        <f t="shared" si="3"/>
        <v>0.17611827799999999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2110602</v>
      </c>
      <c r="K13" s="12">
        <v>2110602</v>
      </c>
      <c r="L13" s="12">
        <v>2110602</v>
      </c>
      <c r="M13" s="12">
        <v>2110602</v>
      </c>
      <c r="N13" s="14">
        <f t="shared" si="2"/>
        <v>0.14070679999999999</v>
      </c>
      <c r="O13" s="14">
        <f t="shared" si="3"/>
        <v>0.14070679999999999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1501992</v>
      </c>
      <c r="K15" s="12">
        <v>1501992</v>
      </c>
      <c r="L15" s="12">
        <v>1501992</v>
      </c>
      <c r="M15" s="12">
        <v>1501992</v>
      </c>
      <c r="N15" s="14">
        <f t="shared" si="2"/>
        <v>3.9526105263157892E-3</v>
      </c>
      <c r="O15" s="14">
        <f t="shared" si="3"/>
        <v>3.9526105263157892E-3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92438325</v>
      </c>
      <c r="K16" s="12">
        <v>92438325</v>
      </c>
      <c r="L16" s="12">
        <v>92438325</v>
      </c>
      <c r="M16" s="12">
        <v>92438325</v>
      </c>
      <c r="N16" s="14">
        <f t="shared" si="2"/>
        <v>0.34236416666666669</v>
      </c>
      <c r="O16" s="14">
        <f t="shared" si="3"/>
        <v>0.34236416666666669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2279449</v>
      </c>
      <c r="K17" s="12">
        <v>2279449</v>
      </c>
      <c r="L17" s="12">
        <v>2279449</v>
      </c>
      <c r="M17" s="12">
        <v>2279449</v>
      </c>
      <c r="N17" s="14">
        <f t="shared" si="2"/>
        <v>4.5588980000000001E-2</v>
      </c>
      <c r="O17" s="14">
        <f t="shared" si="3"/>
        <v>4.5588980000000001E-2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628349</v>
      </c>
      <c r="K18" s="12">
        <v>628349</v>
      </c>
      <c r="L18" s="12">
        <v>628349</v>
      </c>
      <c r="M18" s="12">
        <v>628349</v>
      </c>
      <c r="N18" s="14">
        <f t="shared" si="2"/>
        <v>1.0768841861357903E-3</v>
      </c>
      <c r="O18" s="14">
        <f t="shared" si="3"/>
        <v>1.0768841861357903E-3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21510509</v>
      </c>
      <c r="K19" s="12">
        <v>21510509</v>
      </c>
      <c r="L19" s="12">
        <v>21510509</v>
      </c>
      <c r="M19" s="12">
        <v>21510509</v>
      </c>
      <c r="N19" s="14">
        <f t="shared" si="2"/>
        <v>5.6606602631578948E-2</v>
      </c>
      <c r="O19" s="14">
        <f t="shared" si="3"/>
        <v>5.6606602631578948E-2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600136976</v>
      </c>
      <c r="K20" s="17">
        <f t="shared" ref="K20:M20" si="9">SUM(K21:K29)</f>
        <v>600136976</v>
      </c>
      <c r="L20" s="17">
        <f t="shared" si="9"/>
        <v>600136976</v>
      </c>
      <c r="M20" s="17">
        <f t="shared" si="9"/>
        <v>600136976</v>
      </c>
      <c r="N20" s="19">
        <f t="shared" si="2"/>
        <v>0.16088794594326508</v>
      </c>
      <c r="O20" s="19">
        <f t="shared" si="3"/>
        <v>0.16088794594326508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189888369</v>
      </c>
      <c r="K21" s="12">
        <v>189888369</v>
      </c>
      <c r="L21" s="12">
        <v>189888369</v>
      </c>
      <c r="M21" s="12">
        <v>189888369</v>
      </c>
      <c r="N21" s="14">
        <f t="shared" si="2"/>
        <v>0.189888369</v>
      </c>
      <c r="O21" s="14">
        <f t="shared" si="3"/>
        <v>0.189888369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134507669</v>
      </c>
      <c r="K22" s="12">
        <v>134507669</v>
      </c>
      <c r="L22" s="12">
        <v>134507669</v>
      </c>
      <c r="M22" s="12">
        <v>134507669</v>
      </c>
      <c r="N22" s="14">
        <f t="shared" si="2"/>
        <v>0.16813458625</v>
      </c>
      <c r="O22" s="14">
        <f t="shared" si="3"/>
        <v>0.16813458625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135214738</v>
      </c>
      <c r="K23" s="12">
        <v>135214738</v>
      </c>
      <c r="L23" s="12">
        <v>135214738</v>
      </c>
      <c r="M23" s="12">
        <v>135214738</v>
      </c>
      <c r="N23" s="14">
        <f t="shared" si="2"/>
        <v>0.14697254130434784</v>
      </c>
      <c r="O23" s="14">
        <f t="shared" si="3"/>
        <v>0.14697254130434784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58765400</v>
      </c>
      <c r="K24" s="12">
        <v>58765400</v>
      </c>
      <c r="L24" s="12">
        <v>58765400</v>
      </c>
      <c r="M24" s="12">
        <v>58765400</v>
      </c>
      <c r="N24" s="14">
        <f t="shared" si="2"/>
        <v>0.13666372093023255</v>
      </c>
      <c r="O24" s="14">
        <f t="shared" si="3"/>
        <v>0.13666372093023255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8261900</v>
      </c>
      <c r="K25" s="12">
        <v>8261900</v>
      </c>
      <c r="L25" s="12">
        <v>8261900</v>
      </c>
      <c r="M25" s="12">
        <v>8261900</v>
      </c>
      <c r="N25" s="14">
        <f t="shared" si="2"/>
        <v>0.165238</v>
      </c>
      <c r="O25" s="14">
        <f t="shared" si="3"/>
        <v>0.165238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44074100</v>
      </c>
      <c r="K26" s="12">
        <v>44074100</v>
      </c>
      <c r="L26" s="12">
        <v>44074100</v>
      </c>
      <c r="M26" s="12">
        <v>44074100</v>
      </c>
      <c r="N26" s="14">
        <f t="shared" si="2"/>
        <v>0.1398489632085799</v>
      </c>
      <c r="O26" s="14">
        <f t="shared" si="3"/>
        <v>0.1398489632085799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7360100</v>
      </c>
      <c r="K27" s="12">
        <v>7360100</v>
      </c>
      <c r="L27" s="12">
        <v>7360100</v>
      </c>
      <c r="M27" s="12">
        <v>7360100</v>
      </c>
      <c r="N27" s="14">
        <f t="shared" si="2"/>
        <v>0.13381999999999999</v>
      </c>
      <c r="O27" s="14">
        <f t="shared" si="3"/>
        <v>0.13381999999999999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7360100</v>
      </c>
      <c r="K28" s="12">
        <v>7360100</v>
      </c>
      <c r="L28" s="12">
        <v>7360100</v>
      </c>
      <c r="M28" s="12">
        <v>7360100</v>
      </c>
      <c r="N28" s="14">
        <f t="shared" si="2"/>
        <v>0.13381999999999999</v>
      </c>
      <c r="O28" s="14">
        <f t="shared" si="3"/>
        <v>0.13381999999999999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14704600</v>
      </c>
      <c r="K29" s="12">
        <v>14704600</v>
      </c>
      <c r="L29" s="12">
        <v>14704600</v>
      </c>
      <c r="M29" s="12">
        <v>14704600</v>
      </c>
      <c r="N29" s="14">
        <f t="shared" si="2"/>
        <v>0.14004380952380951</v>
      </c>
      <c r="O29" s="14">
        <f t="shared" si="3"/>
        <v>0.14004380952380951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94385330</v>
      </c>
      <c r="K30" s="17">
        <f t="shared" ref="K30:M30" si="13">SUM(K31:K35)</f>
        <v>94385330</v>
      </c>
      <c r="L30" s="17">
        <f t="shared" si="13"/>
        <v>94385330</v>
      </c>
      <c r="M30" s="17">
        <f t="shared" si="13"/>
        <v>94385330</v>
      </c>
      <c r="N30" s="19">
        <f t="shared" si="2"/>
        <v>5.2481953744201899E-2</v>
      </c>
      <c r="O30" s="19">
        <f t="shared" si="3"/>
        <v>5.2481953744201899E-2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26142683</v>
      </c>
      <c r="K31" s="12">
        <v>26142683</v>
      </c>
      <c r="L31" s="12">
        <v>26142683</v>
      </c>
      <c r="M31" s="12">
        <v>26142683</v>
      </c>
      <c r="N31" s="14">
        <f t="shared" si="2"/>
        <v>2.1428428688524591E-2</v>
      </c>
      <c r="O31" s="14">
        <f t="shared" si="3"/>
        <v>2.1428428688524591E-2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5669239</v>
      </c>
      <c r="K32" s="12">
        <v>5669239</v>
      </c>
      <c r="L32" s="12">
        <v>5669239</v>
      </c>
      <c r="M32" s="12">
        <v>5669239</v>
      </c>
      <c r="N32" s="14">
        <f t="shared" si="2"/>
        <v>5.7594317004287139E-2</v>
      </c>
      <c r="O32" s="14">
        <f t="shared" si="3"/>
        <v>5.7594317004287139E-2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2663653</v>
      </c>
      <c r="K33" s="12">
        <v>2663653</v>
      </c>
      <c r="L33" s="12">
        <v>2663653</v>
      </c>
      <c r="M33" s="12">
        <v>2663653</v>
      </c>
      <c r="N33" s="14">
        <f t="shared" si="2"/>
        <v>4.4394216666666667E-2</v>
      </c>
      <c r="O33" s="14">
        <f t="shared" si="3"/>
        <v>4.4394216666666667E-2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49602257</v>
      </c>
      <c r="K34" s="12">
        <v>49602257</v>
      </c>
      <c r="L34" s="12">
        <v>49602257</v>
      </c>
      <c r="M34" s="12">
        <v>49602257</v>
      </c>
      <c r="N34" s="14">
        <f t="shared" si="2"/>
        <v>0.14588899117647058</v>
      </c>
      <c r="O34" s="14">
        <f t="shared" si="3"/>
        <v>0.14588899117647058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10307498</v>
      </c>
      <c r="K35" s="12">
        <v>10307498</v>
      </c>
      <c r="L35" s="12">
        <v>10307498</v>
      </c>
      <c r="M35" s="12">
        <v>10307498</v>
      </c>
      <c r="N35" s="14">
        <f t="shared" si="2"/>
        <v>0.12884372499999999</v>
      </c>
      <c r="O35" s="14">
        <f t="shared" si="3"/>
        <v>0.12884372499999999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933500000</v>
      </c>
      <c r="E38" s="7">
        <f t="shared" si="14"/>
        <v>933500000</v>
      </c>
      <c r="F38" s="7">
        <f t="shared" si="14"/>
        <v>10288298000</v>
      </c>
      <c r="G38" s="7">
        <f t="shared" si="14"/>
        <v>0</v>
      </c>
      <c r="H38" s="7">
        <f t="shared" si="14"/>
        <v>4223589089.71</v>
      </c>
      <c r="I38" s="7">
        <f t="shared" si="14"/>
        <v>6064708910.29</v>
      </c>
      <c r="J38" s="7">
        <f t="shared" si="14"/>
        <v>3736621647.54</v>
      </c>
      <c r="K38" s="7">
        <f t="shared" si="14"/>
        <v>1236423986.1799998</v>
      </c>
      <c r="L38" s="7">
        <f t="shared" si="14"/>
        <v>1212720852.1799998</v>
      </c>
      <c r="M38" s="7">
        <f t="shared" si="14"/>
        <v>1212720852.1799998</v>
      </c>
      <c r="N38" s="8">
        <f t="shared" si="2"/>
        <v>0.36319142850838887</v>
      </c>
      <c r="O38" s="9">
        <f t="shared" si="3"/>
        <v>0.12017769957479846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83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933500000</v>
      </c>
      <c r="E43" s="17">
        <f t="shared" si="23"/>
        <v>933500000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4223589089.71</v>
      </c>
      <c r="I43" s="18">
        <f t="shared" si="18"/>
        <v>5927777910.29</v>
      </c>
      <c r="J43" s="17">
        <f t="shared" ref="J43:M43" si="25">+J44+J52</f>
        <v>3736621647.54</v>
      </c>
      <c r="K43" s="17">
        <f t="shared" si="25"/>
        <v>1236423986.1799998</v>
      </c>
      <c r="L43" s="17">
        <f t="shared" si="25"/>
        <v>1212720852.1799998</v>
      </c>
      <c r="M43" s="17">
        <f t="shared" si="25"/>
        <v>1212720852.1799998</v>
      </c>
      <c r="N43" s="19">
        <f t="shared" si="2"/>
        <v>0.36809048944245637</v>
      </c>
      <c r="O43" s="19">
        <f t="shared" si="3"/>
        <v>0.12179876721824753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104649086.56</v>
      </c>
      <c r="I44" s="18">
        <f t="shared" si="18"/>
        <v>142350913.44</v>
      </c>
      <c r="J44" s="17">
        <f t="shared" ref="J44" si="27">SUM(J45:J51)</f>
        <v>104649086.56</v>
      </c>
      <c r="K44" s="17">
        <f t="shared" ref="K44:M44" si="28">SUM(K45:K51)</f>
        <v>26286841</v>
      </c>
      <c r="L44" s="17">
        <f t="shared" si="28"/>
        <v>2583707</v>
      </c>
      <c r="M44" s="17">
        <f t="shared" si="28"/>
        <v>2583707</v>
      </c>
      <c r="N44" s="19">
        <f t="shared" si="2"/>
        <v>0.423680512388664</v>
      </c>
      <c r="O44" s="19">
        <f t="shared" si="3"/>
        <v>0.10642445748987854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23703134</v>
      </c>
      <c r="L47" s="12">
        <v>0</v>
      </c>
      <c r="M47" s="12">
        <v>0</v>
      </c>
      <c r="N47" s="14">
        <f t="shared" si="2"/>
        <v>0.79010446666666667</v>
      </c>
      <c r="O47" s="14">
        <f t="shared" si="3"/>
        <v>0.79010446666666667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2031807</v>
      </c>
      <c r="L48" s="12">
        <v>2031807</v>
      </c>
      <c r="M48" s="12">
        <v>2031807</v>
      </c>
      <c r="N48" s="14">
        <f t="shared" si="2"/>
        <v>0.96153846153846156</v>
      </c>
      <c r="O48" s="14">
        <f t="shared" si="3"/>
        <v>7.8146423076923072E-2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"/>
        <v>0.08</v>
      </c>
      <c r="O49" s="14">
        <f t="shared" si="3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"/>
        <v>0.95506987172413793</v>
      </c>
      <c r="O50" s="14">
        <f t="shared" si="3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826500000</v>
      </c>
      <c r="E52" s="17">
        <f t="shared" si="29"/>
        <v>933500000</v>
      </c>
      <c r="F52" s="18">
        <f t="shared" si="16"/>
        <v>9904367000</v>
      </c>
      <c r="G52" s="17">
        <f t="shared" ref="G52:H52" si="30">SUM(G53:G72)</f>
        <v>0</v>
      </c>
      <c r="H52" s="17">
        <f t="shared" si="30"/>
        <v>4118940003.1500001</v>
      </c>
      <c r="I52" s="18">
        <f t="shared" si="18"/>
        <v>5785426996.8500004</v>
      </c>
      <c r="J52" s="17">
        <f t="shared" ref="J52:M52" si="31">SUM(J53:J72)</f>
        <v>3631972560.98</v>
      </c>
      <c r="K52" s="17">
        <f t="shared" si="31"/>
        <v>1210137145.1799998</v>
      </c>
      <c r="L52" s="17">
        <f t="shared" si="31"/>
        <v>1210137145.1799998</v>
      </c>
      <c r="M52" s="17">
        <f t="shared" si="31"/>
        <v>1210137145.1799998</v>
      </c>
      <c r="N52" s="19">
        <f t="shared" si="2"/>
        <v>0.36670415797193301</v>
      </c>
      <c r="O52" s="19">
        <f t="shared" si="3"/>
        <v>0.12218217935381431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279909031</v>
      </c>
      <c r="I54" s="12">
        <v>969090969</v>
      </c>
      <c r="J54" s="12">
        <v>259909031</v>
      </c>
      <c r="K54" s="12">
        <v>58213602</v>
      </c>
      <c r="L54" s="12">
        <v>58213602</v>
      </c>
      <c r="M54" s="12">
        <v>58213602</v>
      </c>
      <c r="N54" s="14">
        <f t="shared" si="2"/>
        <v>0.20809369975980785</v>
      </c>
      <c r="O54" s="14">
        <f t="shared" si="3"/>
        <v>4.6608168134507605E-2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905900</v>
      </c>
      <c r="L55" s="12">
        <v>905900</v>
      </c>
      <c r="M55" s="12">
        <v>905900</v>
      </c>
      <c r="N55" s="14">
        <f t="shared" si="2"/>
        <v>0.98313846153846152</v>
      </c>
      <c r="O55" s="14">
        <f t="shared" si="3"/>
        <v>3.4842307692307693E-2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13811732</v>
      </c>
      <c r="K56" s="12">
        <v>13811732</v>
      </c>
      <c r="L56" s="12">
        <v>13811732</v>
      </c>
      <c r="M56" s="12">
        <v>13811732</v>
      </c>
      <c r="N56" s="14">
        <f t="shared" si="2"/>
        <v>0.15346368888888889</v>
      </c>
      <c r="O56" s="14">
        <f t="shared" si="3"/>
        <v>0.15346368888888889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2"/>
        <v>0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1031876220</v>
      </c>
      <c r="K58" s="12">
        <v>975815054</v>
      </c>
      <c r="L58" s="12">
        <v>975815054</v>
      </c>
      <c r="M58" s="12">
        <v>975815054</v>
      </c>
      <c r="N58" s="14">
        <f t="shared" si="2"/>
        <v>0.23277153620572977</v>
      </c>
      <c r="O58" s="14">
        <f t="shared" si="3"/>
        <v>0.22012520956462892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27633333</v>
      </c>
      <c r="L59" s="12">
        <v>27633333</v>
      </c>
      <c r="M59" s="12">
        <v>27633333</v>
      </c>
      <c r="N59" s="14">
        <f t="shared" si="2"/>
        <v>0.82599245908183627</v>
      </c>
      <c r="O59" s="14">
        <f t="shared" si="3"/>
        <v>3.677090219560878E-2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443310385</v>
      </c>
      <c r="I60" s="12">
        <v>85556615</v>
      </c>
      <c r="J60" s="12">
        <v>443310385</v>
      </c>
      <c r="K60" s="12">
        <v>37500000</v>
      </c>
      <c r="L60" s="12">
        <v>37500000</v>
      </c>
      <c r="M60" s="12">
        <v>37500000</v>
      </c>
      <c r="N60" s="14">
        <f t="shared" si="2"/>
        <v>0.83822659572255409</v>
      </c>
      <c r="O60" s="14">
        <f t="shared" si="3"/>
        <v>7.0906295911826608E-2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34420669.43</v>
      </c>
      <c r="K61" s="12">
        <v>11096859.83</v>
      </c>
      <c r="L61" s="12">
        <v>11096859.83</v>
      </c>
      <c r="M61" s="12">
        <v>11096859.83</v>
      </c>
      <c r="N61" s="14">
        <f t="shared" si="2"/>
        <v>0.20611179299401197</v>
      </c>
      <c r="O61" s="14">
        <f t="shared" si="3"/>
        <v>6.6448262455089821E-2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260674726.55000001</v>
      </c>
      <c r="K62" s="12">
        <v>33767272.350000001</v>
      </c>
      <c r="L62" s="12">
        <v>33767272.350000001</v>
      </c>
      <c r="M62" s="12">
        <v>33767272.350000001</v>
      </c>
      <c r="N62" s="14">
        <f t="shared" si="2"/>
        <v>0.56915879159388649</v>
      </c>
      <c r="O62" s="14">
        <f t="shared" si="3"/>
        <v>7.3727668886462885E-2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271573261</v>
      </c>
      <c r="K63" s="12">
        <v>24448889</v>
      </c>
      <c r="L63" s="12">
        <v>24448889</v>
      </c>
      <c r="M63" s="12">
        <v>24448889</v>
      </c>
      <c r="N63" s="14">
        <f t="shared" si="2"/>
        <v>0.70355767098445599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1652700</v>
      </c>
      <c r="L64" s="12">
        <v>1652700</v>
      </c>
      <c r="M64" s="12">
        <v>1652700</v>
      </c>
      <c r="N64" s="14">
        <f t="shared" si="2"/>
        <v>0.87515483870967747</v>
      </c>
      <c r="O64" s="14">
        <f t="shared" si="3"/>
        <v>5.3312903225806452E-2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299628</v>
      </c>
      <c r="K67" s="12">
        <v>299628</v>
      </c>
      <c r="L67" s="12">
        <v>299628</v>
      </c>
      <c r="M67" s="12">
        <v>299628</v>
      </c>
      <c r="N67" s="14">
        <f t="shared" si="2"/>
        <v>9.9875999999999993E-3</v>
      </c>
      <c r="O67" s="14">
        <f t="shared" si="3"/>
        <v>9.9875999999999993E-3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617680000</v>
      </c>
      <c r="I68" s="12">
        <v>196320000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0.75882063882063877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23276803</v>
      </c>
      <c r="K69" s="12">
        <v>23276803</v>
      </c>
      <c r="L69" s="12">
        <v>23276803</v>
      </c>
      <c r="M69" s="12">
        <v>23276803</v>
      </c>
      <c r="N69" s="14">
        <f t="shared" si="2"/>
        <v>4.1565719642857143E-2</v>
      </c>
      <c r="O69" s="14">
        <f t="shared" si="3"/>
        <v>4.1565719642857143E-2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11642754</v>
      </c>
      <c r="K73" s="7">
        <f t="shared" si="33"/>
        <v>11642754</v>
      </c>
      <c r="L73" s="7">
        <f t="shared" si="33"/>
        <v>11642754</v>
      </c>
      <c r="M73" s="7">
        <f t="shared" si="33"/>
        <v>11642754</v>
      </c>
      <c r="N73" s="8">
        <f t="shared" si="2"/>
        <v>3.1575556753672281E-3</v>
      </c>
      <c r="O73" s="9">
        <f t="shared" si="3"/>
        <v>3.1575556753672281E-3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11642754</v>
      </c>
      <c r="K75" s="12">
        <v>11642754</v>
      </c>
      <c r="L75" s="12">
        <v>11642754</v>
      </c>
      <c r="M75" s="12">
        <v>11642754</v>
      </c>
      <c r="N75" s="14">
        <f t="shared" si="2"/>
        <v>0.15654333503643747</v>
      </c>
      <c r="O75" s="14">
        <f t="shared" si="3"/>
        <v>0.15654333503643747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f t="shared" si="16"/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3689936547.27</v>
      </c>
      <c r="I84" s="7">
        <f t="shared" si="43"/>
        <v>4310063452.7299995</v>
      </c>
      <c r="J84" s="7">
        <f t="shared" si="43"/>
        <v>3296009362.04</v>
      </c>
      <c r="K84" s="7">
        <f t="shared" si="43"/>
        <v>1600000</v>
      </c>
      <c r="L84" s="7">
        <f t="shared" si="43"/>
        <v>1600000</v>
      </c>
      <c r="M84" s="7">
        <f t="shared" si="43"/>
        <v>1600000</v>
      </c>
      <c r="N84" s="8">
        <f t="shared" si="2"/>
        <v>0.41200117025499999</v>
      </c>
      <c r="O84" s="9">
        <f t="shared" si="3"/>
        <v>2.0000000000000001E-4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0</v>
      </c>
      <c r="L87" s="17">
        <f t="shared" si="45"/>
        <v>0</v>
      </c>
      <c r="M87" s="17">
        <f t="shared" si="45"/>
        <v>0</v>
      </c>
      <c r="N87" s="19">
        <f t="shared" si="2"/>
        <v>0.14310351154001394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0</v>
      </c>
      <c r="L88" s="12">
        <v>0</v>
      </c>
      <c r="M88" s="12">
        <v>0</v>
      </c>
      <c r="N88" s="14">
        <f t="shared" si="2"/>
        <v>0.17525726868287422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4" si="46">+IF(F89=0,0,J89/F89)</f>
        <v>0</v>
      </c>
      <c r="O89" s="14">
        <f t="shared" ref="O89:O94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32">
        <f t="shared" si="48"/>
        <v>2256623124</v>
      </c>
      <c r="G91" s="17">
        <f t="shared" si="48"/>
        <v>0</v>
      </c>
      <c r="H91" s="17">
        <f t="shared" si="48"/>
        <v>961927185.23000002</v>
      </c>
      <c r="I91" s="17">
        <f t="shared" si="48"/>
        <v>1294695938.77</v>
      </c>
      <c r="J91" s="17">
        <f t="shared" si="48"/>
        <v>648000000</v>
      </c>
      <c r="K91" s="17">
        <f t="shared" si="48"/>
        <v>1600000</v>
      </c>
      <c r="L91" s="17">
        <f t="shared" si="48"/>
        <v>1600000</v>
      </c>
      <c r="M91" s="17">
        <f t="shared" si="48"/>
        <v>1600000</v>
      </c>
      <c r="N91" s="19">
        <f t="shared" si="46"/>
        <v>0.28715472827885458</v>
      </c>
      <c r="O91" s="19">
        <f t="shared" si="47"/>
        <v>7.0902402044161633E-4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841927185.23000002</v>
      </c>
      <c r="I92" s="12">
        <v>739077813.76999998</v>
      </c>
      <c r="J92" s="12">
        <v>528000000</v>
      </c>
      <c r="K92" s="12">
        <v>1600000</v>
      </c>
      <c r="L92" s="12">
        <v>1600000</v>
      </c>
      <c r="M92" s="12">
        <v>1600000</v>
      </c>
      <c r="N92" s="14">
        <f t="shared" si="46"/>
        <v>0.33396478843138688</v>
      </c>
      <c r="O92" s="14">
        <f t="shared" si="47"/>
        <v>1.012014510398142E-3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0</v>
      </c>
      <c r="L93" s="12">
        <v>0</v>
      </c>
      <c r="M93" s="12">
        <v>0</v>
      </c>
      <c r="N93" s="14">
        <f t="shared" si="46"/>
        <v>0.17761512836855881</v>
      </c>
      <c r="O93" s="14">
        <f t="shared" si="47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2110534667</v>
      </c>
      <c r="I94" s="17">
        <f t="shared" si="49"/>
        <v>1503706731</v>
      </c>
      <c r="J94" s="17">
        <f t="shared" si="49"/>
        <v>2110534667</v>
      </c>
      <c r="K94" s="17">
        <f t="shared" si="49"/>
        <v>0</v>
      </c>
      <c r="L94" s="17">
        <f t="shared" si="49"/>
        <v>0</v>
      </c>
      <c r="M94" s="17">
        <f t="shared" si="49"/>
        <v>0</v>
      </c>
      <c r="N94" s="19">
        <f t="shared" si="46"/>
        <v>0.58394955803668758</v>
      </c>
      <c r="O94" s="19">
        <f t="shared" si="47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0</v>
      </c>
      <c r="L95" s="12">
        <v>0</v>
      </c>
      <c r="M95" s="12">
        <v>0</v>
      </c>
      <c r="N95" s="14">
        <f>+IF(F96=0,0,J96/F96)</f>
        <v>0.8623188405797102</v>
      </c>
      <c r="O95" s="14">
        <f>+IF(F96=0,0,K96/F96)</f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0</v>
      </c>
      <c r="L96" s="12">
        <v>0</v>
      </c>
      <c r="M96" s="12">
        <v>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0.44631052309492708</v>
      </c>
      <c r="O97" s="14">
        <f>+IF(F98=0,0,K98/F98)</f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829318000</v>
      </c>
      <c r="I98" s="12">
        <v>1028845671</v>
      </c>
      <c r="J98" s="12">
        <v>829318000</v>
      </c>
      <c r="K98" s="12">
        <v>0</v>
      </c>
      <c r="L98" s="12">
        <v>0</v>
      </c>
      <c r="M98" s="12">
        <v>0</v>
      </c>
      <c r="N98" s="14">
        <f>+IF(F95=0,0,J95/F95)</f>
        <v>0.82937161434516615</v>
      </c>
      <c r="O98" s="14">
        <f>+IF(F95=0,0,K95/F95)</f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32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0</v>
      </c>
      <c r="L99" s="17">
        <f t="shared" si="50"/>
        <v>0</v>
      </c>
      <c r="M99" s="17">
        <f t="shared" si="50"/>
        <v>0</v>
      </c>
      <c r="N99" s="19">
        <f>+IF(F99=0,0,J99/F99)</f>
        <v>0.45440711155170616</v>
      </c>
      <c r="O99" s="19">
        <f>+IF(F99=0,0,K99/F99)</f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0</v>
      </c>
      <c r="L100" s="12">
        <v>0</v>
      </c>
      <c r="M100" s="12">
        <v>0</v>
      </c>
      <c r="N100" s="14">
        <f>+IF(F100=0,0,J100/F100)</f>
        <v>0.28377431906614786</v>
      </c>
      <c r="O100" s="14">
        <f>+IF(F100=0,0,K100/F100)</f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0</v>
      </c>
      <c r="L101" s="12">
        <v>0</v>
      </c>
      <c r="M101" s="12">
        <v>0</v>
      </c>
      <c r="N101" s="14">
        <f>+IF(F101=0,0,J101/F101)</f>
        <v>0.80156217542748576</v>
      </c>
      <c r="O101" s="14">
        <f>+IF(F101=0,0,K101/F101)</f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365291361.04000002</v>
      </c>
      <c r="I102" s="17">
        <f t="shared" si="51"/>
        <v>320464116.96000004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365291361.04000002</v>
      </c>
      <c r="I104" s="12">
        <v>264135132.96000001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933500000</v>
      </c>
      <c r="E105" s="7">
        <f t="shared" si="52"/>
        <v>933500000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23624976636.98</v>
      </c>
      <c r="I105" s="7">
        <f t="shared" si="52"/>
        <v>11590337363.02</v>
      </c>
      <c r="J105" s="7">
        <f t="shared" si="52"/>
        <v>9188135380.5799999</v>
      </c>
      <c r="K105" s="7">
        <f t="shared" si="52"/>
        <v>3393528357.1799998</v>
      </c>
      <c r="L105" s="7">
        <f t="shared" si="52"/>
        <v>3369825223.1799998</v>
      </c>
      <c r="M105" s="7">
        <f t="shared" si="52"/>
        <v>3369825223.1799998</v>
      </c>
      <c r="N105" s="8">
        <f>+IF(F105=0,0,J105/F105)</f>
        <v>0.23945252027439412</v>
      </c>
      <c r="O105" s="9">
        <f>+IF(F105=0,0,K105/F105)</f>
        <v>8.843893609435266E-2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6"/>
  <sheetViews>
    <sheetView showGridLines="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86" sqref="B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43921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7259120991.9800005</v>
      </c>
      <c r="K5" s="6">
        <f t="shared" si="0"/>
        <v>4896704709.4099998</v>
      </c>
      <c r="L5" s="6">
        <f t="shared" si="0"/>
        <v>4896704709.4099998</v>
      </c>
      <c r="M5" s="6">
        <f t="shared" si="0"/>
        <v>4896704709.4099998</v>
      </c>
      <c r="N5" s="8">
        <f>+IF(F5=0,0,J5/F5)</f>
        <v>0.23903433030885277</v>
      </c>
      <c r="O5" s="9">
        <f>+IF(F5=0,0,K5/F5)</f>
        <v>0.16124273616973617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3354800311</v>
      </c>
      <c r="K6" s="6">
        <f t="shared" si="1"/>
        <v>3354800311</v>
      </c>
      <c r="L6" s="6">
        <f t="shared" si="1"/>
        <v>3354800311</v>
      </c>
      <c r="M6" s="6">
        <f>+M7+M36+M37</f>
        <v>3354800311</v>
      </c>
      <c r="N6" s="8">
        <f t="shared" ref="N6:N88" si="2">+IF(F6=0,0,J6/F6)</f>
        <v>0.20546061137693503</v>
      </c>
      <c r="O6" s="9">
        <f t="shared" ref="O6:O88" si="3">+IF(F6=0,0,K6/F6)</f>
        <v>0.20546061137693503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3354800311</v>
      </c>
      <c r="K7" s="17">
        <f>+K8+K20+K30</f>
        <v>3354800311</v>
      </c>
      <c r="L7" s="17">
        <f>+L8+L20+L30</f>
        <v>3354800311</v>
      </c>
      <c r="M7" s="17">
        <f>+M8+M20+M30</f>
        <v>3354800311</v>
      </c>
      <c r="N7" s="19">
        <f t="shared" si="2"/>
        <v>0.20546061137693503</v>
      </c>
      <c r="O7" s="19">
        <f t="shared" si="3"/>
        <v>0.20546061137693503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2259660187</v>
      </c>
      <c r="K8" s="17">
        <f>+K9</f>
        <v>2259660187</v>
      </c>
      <c r="L8" s="17">
        <f>+L9</f>
        <v>2259660187</v>
      </c>
      <c r="M8" s="17">
        <f>+M9</f>
        <v>2259660187</v>
      </c>
      <c r="N8" s="19">
        <f t="shared" si="2"/>
        <v>0.22420626853948727</v>
      </c>
      <c r="O8" s="19">
        <f t="shared" si="3"/>
        <v>0.22420626853948727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2259660187</v>
      </c>
      <c r="K9" s="17">
        <f>SUM(K10:K19)</f>
        <v>2259660187</v>
      </c>
      <c r="L9" s="17">
        <f>SUM(L10:L19)</f>
        <v>2259660187</v>
      </c>
      <c r="M9" s="17">
        <f>SUM(M10:M19)</f>
        <v>2259660187</v>
      </c>
      <c r="N9" s="19">
        <f t="shared" si="2"/>
        <v>0.22420626853948727</v>
      </c>
      <c r="O9" s="19">
        <f t="shared" si="3"/>
        <v>0.22420626853948727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1935429308</v>
      </c>
      <c r="K10" s="12">
        <v>1935429308</v>
      </c>
      <c r="L10" s="12">
        <v>1935429308</v>
      </c>
      <c r="M10" s="12">
        <v>1935429308</v>
      </c>
      <c r="N10" s="14">
        <f t="shared" si="2"/>
        <v>0.24499105164556961</v>
      </c>
      <c r="O10" s="14">
        <f t="shared" si="3"/>
        <v>0.24499105164556961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131744941</v>
      </c>
      <c r="K12" s="12">
        <v>131744941</v>
      </c>
      <c r="L12" s="12">
        <v>131744941</v>
      </c>
      <c r="M12" s="12">
        <v>131744941</v>
      </c>
      <c r="N12" s="14">
        <f t="shared" si="2"/>
        <v>0.26348988200000001</v>
      </c>
      <c r="O12" s="14">
        <f t="shared" si="3"/>
        <v>0.26348988200000001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3353243</v>
      </c>
      <c r="K13" s="12">
        <v>3353243</v>
      </c>
      <c r="L13" s="12">
        <v>3353243</v>
      </c>
      <c r="M13" s="12">
        <v>3353243</v>
      </c>
      <c r="N13" s="14">
        <f t="shared" si="2"/>
        <v>0.22354953333333333</v>
      </c>
      <c r="O13" s="14">
        <f t="shared" si="3"/>
        <v>0.22354953333333333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10029748</v>
      </c>
      <c r="K15" s="12">
        <v>10029748</v>
      </c>
      <c r="L15" s="12">
        <v>10029748</v>
      </c>
      <c r="M15" s="12">
        <v>10029748</v>
      </c>
      <c r="N15" s="14">
        <f t="shared" si="2"/>
        <v>2.6394073684210526E-2</v>
      </c>
      <c r="O15" s="14">
        <f t="shared" si="3"/>
        <v>2.6394073684210526E-2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102586586</v>
      </c>
      <c r="K16" s="12">
        <v>102586586</v>
      </c>
      <c r="L16" s="12">
        <v>102586586</v>
      </c>
      <c r="M16" s="12">
        <v>102586586</v>
      </c>
      <c r="N16" s="14">
        <f t="shared" si="2"/>
        <v>0.37995031851851852</v>
      </c>
      <c r="O16" s="14">
        <f t="shared" si="3"/>
        <v>0.37995031851851852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6270481</v>
      </c>
      <c r="K17" s="12">
        <v>6270481</v>
      </c>
      <c r="L17" s="12">
        <v>6270481</v>
      </c>
      <c r="M17" s="12">
        <v>6270481</v>
      </c>
      <c r="N17" s="14">
        <f t="shared" si="2"/>
        <v>0.12540962</v>
      </c>
      <c r="O17" s="14">
        <f t="shared" si="3"/>
        <v>0.12540962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4863955</v>
      </c>
      <c r="K18" s="12">
        <v>4863955</v>
      </c>
      <c r="L18" s="12">
        <v>4863955</v>
      </c>
      <c r="M18" s="12">
        <v>4863955</v>
      </c>
      <c r="N18" s="14">
        <f t="shared" si="2"/>
        <v>8.335998341011298E-3</v>
      </c>
      <c r="O18" s="14">
        <f t="shared" si="3"/>
        <v>8.335998341011298E-3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65381925</v>
      </c>
      <c r="K19" s="12">
        <v>65381925</v>
      </c>
      <c r="L19" s="12">
        <v>65381925</v>
      </c>
      <c r="M19" s="12">
        <v>65381925</v>
      </c>
      <c r="N19" s="14">
        <f t="shared" si="2"/>
        <v>0.17205769736842105</v>
      </c>
      <c r="O19" s="14">
        <f t="shared" si="3"/>
        <v>0.17205769736842105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902431399</v>
      </c>
      <c r="K20" s="17">
        <f t="shared" ref="K20:M20" si="9">SUM(K21:K29)</f>
        <v>902431399</v>
      </c>
      <c r="L20" s="17">
        <f t="shared" si="9"/>
        <v>902431399</v>
      </c>
      <c r="M20" s="17">
        <f t="shared" si="9"/>
        <v>902431399</v>
      </c>
      <c r="N20" s="19">
        <f t="shared" si="2"/>
        <v>0.24192865953291484</v>
      </c>
      <c r="O20" s="19">
        <f t="shared" si="3"/>
        <v>0.24192865953291484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282335869</v>
      </c>
      <c r="K21" s="12">
        <v>282335869</v>
      </c>
      <c r="L21" s="12">
        <v>282335869</v>
      </c>
      <c r="M21" s="12">
        <v>282335869</v>
      </c>
      <c r="N21" s="14">
        <f t="shared" si="2"/>
        <v>0.28233586900000002</v>
      </c>
      <c r="O21" s="14">
        <f t="shared" si="3"/>
        <v>0.28233586900000002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199993869</v>
      </c>
      <c r="K22" s="12">
        <v>199993869</v>
      </c>
      <c r="L22" s="12">
        <v>199993869</v>
      </c>
      <c r="M22" s="12">
        <v>199993869</v>
      </c>
      <c r="N22" s="14">
        <f t="shared" si="2"/>
        <v>0.24999233625</v>
      </c>
      <c r="O22" s="14">
        <f t="shared" si="3"/>
        <v>0.24999233625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202943361</v>
      </c>
      <c r="K23" s="12">
        <v>202943361</v>
      </c>
      <c r="L23" s="12">
        <v>202943361</v>
      </c>
      <c r="M23" s="12">
        <v>202943361</v>
      </c>
      <c r="N23" s="14">
        <f t="shared" si="2"/>
        <v>0.22059060978260869</v>
      </c>
      <c r="O23" s="14">
        <f t="shared" si="3"/>
        <v>0.22059060978260869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90856100</v>
      </c>
      <c r="K24" s="12">
        <v>90856100</v>
      </c>
      <c r="L24" s="12">
        <v>90856100</v>
      </c>
      <c r="M24" s="12">
        <v>90856100</v>
      </c>
      <c r="N24" s="14">
        <f t="shared" si="2"/>
        <v>0.2112932558139535</v>
      </c>
      <c r="O24" s="14">
        <f t="shared" si="3"/>
        <v>0.2112932558139535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12665900</v>
      </c>
      <c r="K25" s="12">
        <v>12665900</v>
      </c>
      <c r="L25" s="12">
        <v>12665900</v>
      </c>
      <c r="M25" s="12">
        <v>12665900</v>
      </c>
      <c r="N25" s="14">
        <f t="shared" si="2"/>
        <v>0.25331799999999999</v>
      </c>
      <c r="O25" s="14">
        <f t="shared" si="3"/>
        <v>0.25331799999999999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68144300</v>
      </c>
      <c r="K26" s="12">
        <v>68144300</v>
      </c>
      <c r="L26" s="12">
        <v>68144300</v>
      </c>
      <c r="M26" s="12">
        <v>68144300</v>
      </c>
      <c r="N26" s="14">
        <f t="shared" si="2"/>
        <v>0.21622471482286493</v>
      </c>
      <c r="O26" s="14">
        <f t="shared" si="3"/>
        <v>0.21622471482286493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11379300</v>
      </c>
      <c r="K27" s="12">
        <v>11379300</v>
      </c>
      <c r="L27" s="12">
        <v>11379300</v>
      </c>
      <c r="M27" s="12">
        <v>11379300</v>
      </c>
      <c r="N27" s="14">
        <f t="shared" si="2"/>
        <v>0.20689636363636363</v>
      </c>
      <c r="O27" s="14">
        <f t="shared" si="3"/>
        <v>0.20689636363636363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11379300</v>
      </c>
      <c r="K28" s="12">
        <v>11379300</v>
      </c>
      <c r="L28" s="12">
        <v>11379300</v>
      </c>
      <c r="M28" s="12">
        <v>11379300</v>
      </c>
      <c r="N28" s="14">
        <f t="shared" si="2"/>
        <v>0.20689636363636363</v>
      </c>
      <c r="O28" s="14">
        <f t="shared" si="3"/>
        <v>0.20689636363636363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22733400</v>
      </c>
      <c r="K29" s="12">
        <v>22733400</v>
      </c>
      <c r="L29" s="12">
        <v>22733400</v>
      </c>
      <c r="M29" s="12">
        <v>22733400</v>
      </c>
      <c r="N29" s="14">
        <f t="shared" si="2"/>
        <v>0.21650857142857144</v>
      </c>
      <c r="O29" s="14">
        <f t="shared" si="3"/>
        <v>0.21650857142857144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192708725</v>
      </c>
      <c r="K30" s="17">
        <f t="shared" ref="K30:M30" si="13">SUM(K31:K35)</f>
        <v>192708725</v>
      </c>
      <c r="L30" s="17">
        <f t="shared" si="13"/>
        <v>192708725</v>
      </c>
      <c r="M30" s="17">
        <f t="shared" si="13"/>
        <v>192708725</v>
      </c>
      <c r="N30" s="19">
        <f t="shared" si="2"/>
        <v>0.10715362643277429</v>
      </c>
      <c r="O30" s="19">
        <f t="shared" si="3"/>
        <v>0.10715362643277429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67035689</v>
      </c>
      <c r="K31" s="12">
        <v>67035689</v>
      </c>
      <c r="L31" s="12">
        <v>67035689</v>
      </c>
      <c r="M31" s="12">
        <v>67035689</v>
      </c>
      <c r="N31" s="14">
        <f t="shared" si="2"/>
        <v>5.4947286065573774E-2</v>
      </c>
      <c r="O31" s="14">
        <f t="shared" si="3"/>
        <v>5.4947286065573774E-2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27541192</v>
      </c>
      <c r="K32" s="12">
        <v>27541192</v>
      </c>
      <c r="L32" s="12">
        <v>27541192</v>
      </c>
      <c r="M32" s="12">
        <v>27541192</v>
      </c>
      <c r="N32" s="14">
        <f t="shared" si="2"/>
        <v>0.27979348599061299</v>
      </c>
      <c r="O32" s="14">
        <f t="shared" si="3"/>
        <v>0.27979348599061299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6847518</v>
      </c>
      <c r="K33" s="12">
        <v>6847518</v>
      </c>
      <c r="L33" s="12">
        <v>6847518</v>
      </c>
      <c r="M33" s="12">
        <v>6847518</v>
      </c>
      <c r="N33" s="14">
        <f t="shared" si="2"/>
        <v>0.1141253</v>
      </c>
      <c r="O33" s="14">
        <f t="shared" si="3"/>
        <v>0.1141253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75780496</v>
      </c>
      <c r="K34" s="12">
        <v>75780496</v>
      </c>
      <c r="L34" s="12">
        <v>75780496</v>
      </c>
      <c r="M34" s="12">
        <v>75780496</v>
      </c>
      <c r="N34" s="14">
        <f t="shared" si="2"/>
        <v>0.22288381176470587</v>
      </c>
      <c r="O34" s="14">
        <f t="shared" si="3"/>
        <v>0.22288381176470587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15503830</v>
      </c>
      <c r="K35" s="12">
        <v>15503830</v>
      </c>
      <c r="L35" s="12">
        <v>15503830</v>
      </c>
      <c r="M35" s="12">
        <v>15503830</v>
      </c>
      <c r="N35" s="14">
        <f t="shared" si="2"/>
        <v>0.19379787500000001</v>
      </c>
      <c r="O35" s="14">
        <f t="shared" si="3"/>
        <v>0.19379787500000001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3883535173.9800005</v>
      </c>
      <c r="K38" s="7">
        <f t="shared" si="14"/>
        <v>1521118891.4100001</v>
      </c>
      <c r="L38" s="7">
        <f t="shared" si="14"/>
        <v>1521118891.4100001</v>
      </c>
      <c r="M38" s="7">
        <f t="shared" si="14"/>
        <v>1521118891.4100001</v>
      </c>
      <c r="N38" s="8">
        <f t="shared" si="2"/>
        <v>0.37757753020155377</v>
      </c>
      <c r="O38" s="9">
        <f t="shared" si="3"/>
        <v>0.1478911065386094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3883535173.9800005</v>
      </c>
      <c r="K43" s="17">
        <f t="shared" si="25"/>
        <v>1521118891.4100001</v>
      </c>
      <c r="L43" s="17">
        <f t="shared" si="25"/>
        <v>1521118891.4100001</v>
      </c>
      <c r="M43" s="17">
        <f t="shared" si="25"/>
        <v>1521118891.4100001</v>
      </c>
      <c r="N43" s="19">
        <f t="shared" si="2"/>
        <v>0.3826720995377923</v>
      </c>
      <c r="O43" s="19">
        <f t="shared" si="3"/>
        <v>0.1498865682284822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76748976.140000001</v>
      </c>
      <c r="L44" s="17">
        <f t="shared" si="28"/>
        <v>76748976.140000001</v>
      </c>
      <c r="M44" s="17">
        <f t="shared" si="28"/>
        <v>76748976.140000001</v>
      </c>
      <c r="N44" s="19">
        <f t="shared" si="2"/>
        <v>0.47432210350665055</v>
      </c>
      <c r="O44" s="19">
        <f t="shared" si="3"/>
        <v>0.30934694131398632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3627309</v>
      </c>
      <c r="L48" s="12">
        <v>3627309</v>
      </c>
      <c r="M48" s="12">
        <v>3627309</v>
      </c>
      <c r="N48" s="14">
        <f t="shared" si="2"/>
        <v>0.83333333333333337</v>
      </c>
      <c r="O48" s="14">
        <f t="shared" si="3"/>
        <v>0.1209103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48784533.140000001</v>
      </c>
      <c r="L50" s="12">
        <v>48784533.140000001</v>
      </c>
      <c r="M50" s="12">
        <v>48784533.140000001</v>
      </c>
      <c r="N50" s="14">
        <f t="shared" si="2"/>
        <v>0.95506987172413793</v>
      </c>
      <c r="O50" s="14">
        <f t="shared" si="3"/>
        <v>0.84111264034482758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3765855860.1000004</v>
      </c>
      <c r="K52" s="17">
        <f t="shared" si="31"/>
        <v>1444369915.27</v>
      </c>
      <c r="L52" s="17">
        <f t="shared" si="31"/>
        <v>1444369915.27</v>
      </c>
      <c r="M52" s="17">
        <f t="shared" si="31"/>
        <v>1444369915.27</v>
      </c>
      <c r="N52" s="19">
        <f t="shared" si="2"/>
        <v>0.38037538003389171</v>
      </c>
      <c r="O52" s="19">
        <f t="shared" si="3"/>
        <v>0.14589054277179825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71415134</v>
      </c>
      <c r="L54" s="12">
        <v>71415134</v>
      </c>
      <c r="M54" s="12">
        <v>71415134</v>
      </c>
      <c r="N54" s="14">
        <f t="shared" si="2"/>
        <v>0.20809369975980785</v>
      </c>
      <c r="O54" s="14">
        <f t="shared" si="3"/>
        <v>5.7177849479583667E-2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2229900</v>
      </c>
      <c r="L55" s="12">
        <v>2229900</v>
      </c>
      <c r="M55" s="12">
        <v>2229900</v>
      </c>
      <c r="N55" s="14">
        <f t="shared" si="2"/>
        <v>0.98313846153846152</v>
      </c>
      <c r="O55" s="14">
        <f t="shared" si="3"/>
        <v>8.5765384615384618E-2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21482822</v>
      </c>
      <c r="K56" s="12">
        <v>21482822</v>
      </c>
      <c r="L56" s="12">
        <v>21482822</v>
      </c>
      <c r="M56" s="12">
        <v>21482822</v>
      </c>
      <c r="N56" s="14">
        <f t="shared" si="2"/>
        <v>0.23869802222222222</v>
      </c>
      <c r="O56" s="14">
        <f t="shared" si="3"/>
        <v>0.23869802222222222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1031876220</v>
      </c>
      <c r="K58" s="12">
        <v>1023776218</v>
      </c>
      <c r="L58" s="12">
        <v>1023776218</v>
      </c>
      <c r="M58" s="12">
        <v>1023776218</v>
      </c>
      <c r="N58" s="14">
        <f t="shared" si="2"/>
        <v>0.23623539835164836</v>
      </c>
      <c r="O58" s="14">
        <f t="shared" si="3"/>
        <v>0.23438100228937728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88133333</v>
      </c>
      <c r="L59" s="12">
        <v>88133333</v>
      </c>
      <c r="M59" s="12">
        <v>88133333</v>
      </c>
      <c r="N59" s="14">
        <f t="shared" si="2"/>
        <v>0.82599245908183627</v>
      </c>
      <c r="O59" s="14">
        <f t="shared" si="3"/>
        <v>0.11727655755156353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73833750</v>
      </c>
      <c r="L60" s="12">
        <v>73833750</v>
      </c>
      <c r="M60" s="12">
        <v>73833750</v>
      </c>
      <c r="N60" s="14">
        <f t="shared" si="2"/>
        <v>0.90112910618359621</v>
      </c>
      <c r="O60" s="14">
        <f t="shared" si="3"/>
        <v>0.13960740602079541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39354545.549999997</v>
      </c>
      <c r="K61" s="12">
        <v>21861688.350000001</v>
      </c>
      <c r="L61" s="12">
        <v>21861688.350000001</v>
      </c>
      <c r="M61" s="12">
        <v>21861688.350000001</v>
      </c>
      <c r="N61" s="14">
        <f t="shared" si="2"/>
        <v>0.23565596137724548</v>
      </c>
      <c r="O61" s="14">
        <f t="shared" si="3"/>
        <v>0.1309083134730539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67692545.920000002</v>
      </c>
      <c r="L62" s="12">
        <v>67692545.920000002</v>
      </c>
      <c r="M62" s="12">
        <v>67692545.920000002</v>
      </c>
      <c r="N62" s="14">
        <f t="shared" si="2"/>
        <v>0.5022634422928709</v>
      </c>
      <c r="O62" s="14">
        <f t="shared" si="3"/>
        <v>0.13042879753371869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423768</v>
      </c>
      <c r="K67" s="12">
        <v>423768</v>
      </c>
      <c r="L67" s="12">
        <v>423768</v>
      </c>
      <c r="M67" s="12">
        <v>423768</v>
      </c>
      <c r="N67" s="14">
        <f t="shared" si="2"/>
        <v>1.41256E-2</v>
      </c>
      <c r="O67" s="14">
        <f t="shared" si="3"/>
        <v>1.41256E-2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0.79803617571059426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20785507</v>
      </c>
      <c r="K73" s="7">
        <f t="shared" si="33"/>
        <v>20785507</v>
      </c>
      <c r="L73" s="7">
        <f t="shared" si="33"/>
        <v>20785507</v>
      </c>
      <c r="M73" s="7">
        <f t="shared" si="33"/>
        <v>20785507</v>
      </c>
      <c r="N73" s="8">
        <f t="shared" si="2"/>
        <v>5.637102320742605E-3</v>
      </c>
      <c r="O73" s="9">
        <f t="shared" si="3"/>
        <v>5.637102320742605E-3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20785507</v>
      </c>
      <c r="K75" s="12">
        <v>20785507</v>
      </c>
      <c r="L75" s="12">
        <v>20785507</v>
      </c>
      <c r="M75" s="12">
        <v>20785507</v>
      </c>
      <c r="N75" s="14">
        <f t="shared" si="2"/>
        <v>0.27947275929760401</v>
      </c>
      <c r="O75" s="14">
        <f t="shared" si="3"/>
        <v>0.27947275929760401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3626193149.7399998</v>
      </c>
      <c r="I84" s="7">
        <f t="shared" si="43"/>
        <v>4373806850.2600002</v>
      </c>
      <c r="J84" s="7">
        <f t="shared" si="43"/>
        <v>3626193149.7399998</v>
      </c>
      <c r="K84" s="7">
        <f t="shared" si="43"/>
        <v>180366333</v>
      </c>
      <c r="L84" s="7">
        <f t="shared" si="43"/>
        <v>180366333</v>
      </c>
      <c r="M84" s="7">
        <f t="shared" si="43"/>
        <v>180366333</v>
      </c>
      <c r="N84" s="8">
        <f t="shared" si="2"/>
        <v>0.45327414371749997</v>
      </c>
      <c r="O84" s="9">
        <f t="shared" si="3"/>
        <v>2.2545791624999999E-2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7400000</v>
      </c>
      <c r="L87" s="17">
        <f t="shared" si="45"/>
        <v>7400000</v>
      </c>
      <c r="M87" s="17">
        <f t="shared" si="45"/>
        <v>7400000</v>
      </c>
      <c r="N87" s="19">
        <f t="shared" si="2"/>
        <v>0.14310351154001394</v>
      </c>
      <c r="O87" s="19">
        <f t="shared" si="3"/>
        <v>1.3576486992257733E-2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7400000</v>
      </c>
      <c r="L88" s="12">
        <v>7400000</v>
      </c>
      <c r="M88" s="12">
        <v>7400000</v>
      </c>
      <c r="N88" s="14">
        <f t="shared" si="2"/>
        <v>0.17525726868287422</v>
      </c>
      <c r="O88" s="14">
        <f t="shared" si="3"/>
        <v>1.6626971644272681E-2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5" si="46">+IF(F89=0,0,J89/F89)</f>
        <v>0</v>
      </c>
      <c r="O89" s="14">
        <f t="shared" ref="O89:O95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42180000</v>
      </c>
      <c r="L91" s="17">
        <f t="shared" si="48"/>
        <v>42180000</v>
      </c>
      <c r="M91" s="17">
        <f t="shared" si="48"/>
        <v>42180000</v>
      </c>
      <c r="N91" s="19">
        <f t="shared" si="46"/>
        <v>0.38915837490106303</v>
      </c>
      <c r="O91" s="19">
        <f t="shared" si="47"/>
        <v>1.869164573889211E-2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38580000</v>
      </c>
      <c r="L92" s="12">
        <v>38580000</v>
      </c>
      <c r="M92" s="12">
        <v>38580000</v>
      </c>
      <c r="N92" s="14">
        <f>+IF(F92=0,0,J92/F92)</f>
        <v>0.47955812168814027</v>
      </c>
      <c r="O92" s="14">
        <f>+IF(F92=0,0,K92/F92)</f>
        <v>2.4402199881975201E-2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3600000</v>
      </c>
      <c r="L93" s="12">
        <v>3600000</v>
      </c>
      <c r="M93" s="12">
        <v>3600000</v>
      </c>
      <c r="N93" s="14">
        <f t="shared" si="46"/>
        <v>0.17761512836855881</v>
      </c>
      <c r="O93" s="14">
        <f t="shared" si="47"/>
        <v>5.3284538510567636E-3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126816333</v>
      </c>
      <c r="L94" s="17">
        <f t="shared" si="49"/>
        <v>126816333</v>
      </c>
      <c r="M94" s="17">
        <f t="shared" si="49"/>
        <v>126816333</v>
      </c>
      <c r="N94" s="19">
        <f t="shared" si="46"/>
        <v>0.61161788147942631</v>
      </c>
      <c r="O94" s="19">
        <f t="shared" si="47"/>
        <v>3.5087953192660538E-2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40716667</v>
      </c>
      <c r="L95" s="12">
        <v>40716667</v>
      </c>
      <c r="M95" s="12">
        <v>40716667</v>
      </c>
      <c r="N95" s="14">
        <f t="shared" si="46"/>
        <v>0.82937161434516615</v>
      </c>
      <c r="O95" s="14">
        <f t="shared" si="47"/>
        <v>3.6538237240580466E-2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23583000</v>
      </c>
      <c r="L96" s="12">
        <v>23583000</v>
      </c>
      <c r="M96" s="12">
        <v>23583000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3.3644326910317685E-2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62516666</v>
      </c>
      <c r="L98" s="12">
        <v>62516666</v>
      </c>
      <c r="M98" s="12">
        <v>62516666</v>
      </c>
      <c r="N98" s="14">
        <f>+IF(F96=0,0,J96/F96)</f>
        <v>0.8623188405797102</v>
      </c>
      <c r="O98" s="14">
        <f>+IF(F96=0,0,K96/F96)</f>
        <v>5.6963768115942032E-2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3970000</v>
      </c>
      <c r="L99" s="17">
        <f t="shared" si="50"/>
        <v>3970000</v>
      </c>
      <c r="M99" s="17">
        <f t="shared" si="50"/>
        <v>3970000</v>
      </c>
      <c r="N99" s="19">
        <f>+IF(F99=0,0,J99/F99)</f>
        <v>0.45440711155170616</v>
      </c>
      <c r="O99" s="19">
        <f>+IF(F99=0,0,K99/F99)</f>
        <v>1.0356881978503599E-2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2843333</v>
      </c>
      <c r="L100" s="12">
        <v>2843333</v>
      </c>
      <c r="M100" s="12">
        <v>2843333</v>
      </c>
      <c r="N100" s="14">
        <f>+IF(F101=0,0,J101/F101)</f>
        <v>0.80156217542748576</v>
      </c>
      <c r="O100" s="14">
        <f>+IF(F101=0,0,K101/F101)</f>
        <v>8.9191497783407212E-3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1126667</v>
      </c>
      <c r="L101" s="12">
        <v>1126667</v>
      </c>
      <c r="M101" s="12">
        <v>1126667</v>
      </c>
      <c r="N101" s="14">
        <f>+IF(F100=0,0,J100/F100)</f>
        <v>0.28377431906614786</v>
      </c>
      <c r="O101" s="14">
        <f>+IF(F100=0,0,K100/F100)</f>
        <v>1.1063552529182879E-2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285291361.04000002</v>
      </c>
      <c r="I102" s="17">
        <f t="shared" si="51"/>
        <v>400464116.95999998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285291361.04000002</v>
      </c>
      <c r="I104" s="12">
        <v>344135132.95999998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28244369411.769997</v>
      </c>
      <c r="I105" s="7">
        <f t="shared" si="52"/>
        <v>6968044588.2299995</v>
      </c>
      <c r="J105" s="7">
        <f t="shared" si="52"/>
        <v>10885314141.720001</v>
      </c>
      <c r="K105" s="7">
        <f t="shared" si="52"/>
        <v>5077071042.4099998</v>
      </c>
      <c r="L105" s="7">
        <f t="shared" si="52"/>
        <v>5077071042.4099998</v>
      </c>
      <c r="M105" s="7">
        <f t="shared" si="52"/>
        <v>5077071042.4099998</v>
      </c>
      <c r="N105" s="8">
        <f>+IF(F105=0,0,J105/F105)</f>
        <v>0.28370423431453345</v>
      </c>
      <c r="O105" s="9">
        <f>+IF(F105=0,0,K105/F105)</f>
        <v>0.13232383869629158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6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43951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9184781119.1000004</v>
      </c>
      <c r="K5" s="6">
        <f t="shared" si="0"/>
        <v>6801582529.9200001</v>
      </c>
      <c r="L5" s="6">
        <f t="shared" si="0"/>
        <v>6801582529.9200001</v>
      </c>
      <c r="M5" s="6">
        <f t="shared" si="0"/>
        <v>6800951598.4300003</v>
      </c>
      <c r="N5" s="8">
        <f>+IF(F5=0,0,J5/F5)</f>
        <v>0.30244405710595884</v>
      </c>
      <c r="O5" s="9">
        <f>+IF(F5=0,0,K5/F5)</f>
        <v>0.22396812601361019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4558703287</v>
      </c>
      <c r="K6" s="6">
        <f t="shared" si="1"/>
        <v>4558703287</v>
      </c>
      <c r="L6" s="6">
        <f t="shared" si="1"/>
        <v>4558703287</v>
      </c>
      <c r="M6" s="6">
        <f>+M7+M36+M37</f>
        <v>4558703287</v>
      </c>
      <c r="N6" s="8">
        <f t="shared" ref="N6:N88" si="2">+IF(F6=0,0,J6/F6)</f>
        <v>0.27919216573396322</v>
      </c>
      <c r="O6" s="9">
        <f t="shared" ref="O6:O88" si="3">+IF(F6=0,0,K6/F6)</f>
        <v>0.27919216573396322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4558703287</v>
      </c>
      <c r="K7" s="17">
        <f>+K8+K20+K30</f>
        <v>4558703287</v>
      </c>
      <c r="L7" s="17">
        <f>+L8+L20+L30</f>
        <v>4558703287</v>
      </c>
      <c r="M7" s="17">
        <f>+M8+M20+M30</f>
        <v>4558703287</v>
      </c>
      <c r="N7" s="19">
        <f t="shared" si="2"/>
        <v>0.27919216573396322</v>
      </c>
      <c r="O7" s="19">
        <f t="shared" si="3"/>
        <v>0.27919216573396322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3090207477</v>
      </c>
      <c r="K8" s="17">
        <f>+K9</f>
        <v>3090207477</v>
      </c>
      <c r="L8" s="17">
        <f>+L9</f>
        <v>3090207477</v>
      </c>
      <c r="M8" s="17">
        <f>+M9</f>
        <v>3090207477</v>
      </c>
      <c r="N8" s="19">
        <f t="shared" si="2"/>
        <v>0.30661419421246522</v>
      </c>
      <c r="O8" s="19">
        <f t="shared" si="3"/>
        <v>0.30661419421246522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3090207477</v>
      </c>
      <c r="K9" s="17">
        <f>SUM(K10:K19)</f>
        <v>3090207477</v>
      </c>
      <c r="L9" s="17">
        <f>SUM(L10:L19)</f>
        <v>3090207477</v>
      </c>
      <c r="M9" s="17">
        <f>SUM(M10:M19)</f>
        <v>3090207477</v>
      </c>
      <c r="N9" s="19">
        <f t="shared" si="2"/>
        <v>0.30661419421246522</v>
      </c>
      <c r="O9" s="19">
        <f t="shared" si="3"/>
        <v>0.30661419421246522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2672559560</v>
      </c>
      <c r="K10" s="12">
        <v>2672559560</v>
      </c>
      <c r="L10" s="12">
        <v>2672559560</v>
      </c>
      <c r="M10" s="12">
        <v>2672559560</v>
      </c>
      <c r="N10" s="14">
        <f t="shared" si="2"/>
        <v>0.33829867848101264</v>
      </c>
      <c r="O10" s="14">
        <f t="shared" si="3"/>
        <v>0.33829867848101264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170064067</v>
      </c>
      <c r="K12" s="12">
        <v>170064067</v>
      </c>
      <c r="L12" s="12">
        <v>170064067</v>
      </c>
      <c r="M12" s="12">
        <v>170064067</v>
      </c>
      <c r="N12" s="14">
        <f t="shared" si="2"/>
        <v>0.34012813400000003</v>
      </c>
      <c r="O12" s="14">
        <f t="shared" si="3"/>
        <v>0.34012813400000003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4708379</v>
      </c>
      <c r="K13" s="12">
        <v>4708379</v>
      </c>
      <c r="L13" s="12">
        <v>4708379</v>
      </c>
      <c r="M13" s="12">
        <v>4708379</v>
      </c>
      <c r="N13" s="14">
        <f t="shared" si="2"/>
        <v>0.31389193333333332</v>
      </c>
      <c r="O13" s="14">
        <f t="shared" si="3"/>
        <v>0.31389193333333332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14575574</v>
      </c>
      <c r="K15" s="12">
        <v>14575574</v>
      </c>
      <c r="L15" s="12">
        <v>14575574</v>
      </c>
      <c r="M15" s="12">
        <v>14575574</v>
      </c>
      <c r="N15" s="14">
        <f t="shared" si="2"/>
        <v>3.8356773684210525E-2</v>
      </c>
      <c r="O15" s="14">
        <f t="shared" si="3"/>
        <v>3.8356773684210525E-2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123120081</v>
      </c>
      <c r="K16" s="12">
        <v>123120081</v>
      </c>
      <c r="L16" s="12">
        <v>123120081</v>
      </c>
      <c r="M16" s="12">
        <v>123120081</v>
      </c>
      <c r="N16" s="14">
        <f t="shared" si="2"/>
        <v>0.45600030000000003</v>
      </c>
      <c r="O16" s="14">
        <f t="shared" si="3"/>
        <v>0.45600030000000003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8614119</v>
      </c>
      <c r="K17" s="12">
        <v>8614119</v>
      </c>
      <c r="L17" s="12">
        <v>8614119</v>
      </c>
      <c r="M17" s="12">
        <v>8614119</v>
      </c>
      <c r="N17" s="14">
        <f t="shared" si="2"/>
        <v>0.17228238000000001</v>
      </c>
      <c r="O17" s="14">
        <f t="shared" si="3"/>
        <v>0.17228238000000001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8133388</v>
      </c>
      <c r="K18" s="12">
        <v>8133388</v>
      </c>
      <c r="L18" s="12">
        <v>8133388</v>
      </c>
      <c r="M18" s="12">
        <v>8133388</v>
      </c>
      <c r="N18" s="14">
        <f t="shared" si="2"/>
        <v>1.3939254963255456E-2</v>
      </c>
      <c r="O18" s="14">
        <f t="shared" si="3"/>
        <v>1.3939254963255456E-2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88432309</v>
      </c>
      <c r="K19" s="12">
        <v>88432309</v>
      </c>
      <c r="L19" s="12">
        <v>88432309</v>
      </c>
      <c r="M19" s="12">
        <v>88432309</v>
      </c>
      <c r="N19" s="14">
        <f t="shared" si="2"/>
        <v>0.23271660263157895</v>
      </c>
      <c r="O19" s="14">
        <f t="shared" si="3"/>
        <v>0.23271660263157895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1201920041</v>
      </c>
      <c r="K20" s="17">
        <f t="shared" ref="K20:M20" si="9">SUM(K21:K29)</f>
        <v>1201920041</v>
      </c>
      <c r="L20" s="17">
        <f t="shared" si="9"/>
        <v>1201920041</v>
      </c>
      <c r="M20" s="17">
        <f t="shared" si="9"/>
        <v>1201920041</v>
      </c>
      <c r="N20" s="19">
        <f t="shared" si="2"/>
        <v>0.3222171842725034</v>
      </c>
      <c r="O20" s="19">
        <f t="shared" si="3"/>
        <v>0.3222171842725034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373420519</v>
      </c>
      <c r="K21" s="12">
        <v>373420519</v>
      </c>
      <c r="L21" s="12">
        <v>373420519</v>
      </c>
      <c r="M21" s="12">
        <v>373420519</v>
      </c>
      <c r="N21" s="14">
        <f t="shared" si="2"/>
        <v>0.37342051900000001</v>
      </c>
      <c r="O21" s="14">
        <f t="shared" si="3"/>
        <v>0.37342051900000001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264514319</v>
      </c>
      <c r="K22" s="12">
        <v>264514319</v>
      </c>
      <c r="L22" s="12">
        <v>264514319</v>
      </c>
      <c r="M22" s="12">
        <v>264514319</v>
      </c>
      <c r="N22" s="14">
        <f t="shared" si="2"/>
        <v>0.33064289875000002</v>
      </c>
      <c r="O22" s="14">
        <f t="shared" si="3"/>
        <v>0.33064289875000002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276800103</v>
      </c>
      <c r="K23" s="12">
        <v>276800103</v>
      </c>
      <c r="L23" s="12">
        <v>276800103</v>
      </c>
      <c r="M23" s="12">
        <v>276800103</v>
      </c>
      <c r="N23" s="14">
        <f t="shared" si="2"/>
        <v>0.30086967717391305</v>
      </c>
      <c r="O23" s="14">
        <f t="shared" si="3"/>
        <v>0.30086967717391305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120100100</v>
      </c>
      <c r="K24" s="12">
        <v>120100100</v>
      </c>
      <c r="L24" s="12">
        <v>120100100</v>
      </c>
      <c r="M24" s="12">
        <v>120100100</v>
      </c>
      <c r="N24" s="14">
        <f t="shared" si="2"/>
        <v>0.27930255813953486</v>
      </c>
      <c r="O24" s="14">
        <f t="shared" si="3"/>
        <v>0.27930255813953486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16870300</v>
      </c>
      <c r="K25" s="12">
        <v>16870300</v>
      </c>
      <c r="L25" s="12">
        <v>16870300</v>
      </c>
      <c r="M25" s="12">
        <v>16870300</v>
      </c>
      <c r="N25" s="14">
        <f t="shared" si="2"/>
        <v>0.33740599999999998</v>
      </c>
      <c r="O25" s="14">
        <f t="shared" si="3"/>
        <v>0.33740599999999998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90079400</v>
      </c>
      <c r="K26" s="12">
        <v>90079400</v>
      </c>
      <c r="L26" s="12">
        <v>90079400</v>
      </c>
      <c r="M26" s="12">
        <v>90079400</v>
      </c>
      <c r="N26" s="14">
        <f t="shared" si="2"/>
        <v>0.28582570481191794</v>
      </c>
      <c r="O26" s="14">
        <f t="shared" si="3"/>
        <v>0.28582570481191794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15042300</v>
      </c>
      <c r="K27" s="12">
        <v>15042300</v>
      </c>
      <c r="L27" s="12">
        <v>15042300</v>
      </c>
      <c r="M27" s="12">
        <v>15042300</v>
      </c>
      <c r="N27" s="14">
        <f t="shared" si="2"/>
        <v>0.27349636363636365</v>
      </c>
      <c r="O27" s="14">
        <f t="shared" si="3"/>
        <v>0.27349636363636365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15042300</v>
      </c>
      <c r="K28" s="12">
        <v>15042300</v>
      </c>
      <c r="L28" s="12">
        <v>15042300</v>
      </c>
      <c r="M28" s="12">
        <v>15042300</v>
      </c>
      <c r="N28" s="14">
        <f t="shared" si="2"/>
        <v>0.27349636363636365</v>
      </c>
      <c r="O28" s="14">
        <f t="shared" si="3"/>
        <v>0.27349636363636365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30050700</v>
      </c>
      <c r="K29" s="12">
        <v>30050700</v>
      </c>
      <c r="L29" s="12">
        <v>30050700</v>
      </c>
      <c r="M29" s="12">
        <v>30050700</v>
      </c>
      <c r="N29" s="14">
        <f t="shared" si="2"/>
        <v>0.28619714285714287</v>
      </c>
      <c r="O29" s="14">
        <f t="shared" si="3"/>
        <v>0.28619714285714287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266575769</v>
      </c>
      <c r="K30" s="17">
        <f t="shared" ref="K30:M30" si="13">SUM(K31:K35)</f>
        <v>266575769</v>
      </c>
      <c r="L30" s="17">
        <f t="shared" si="13"/>
        <v>266575769</v>
      </c>
      <c r="M30" s="17">
        <f t="shared" si="13"/>
        <v>266575769</v>
      </c>
      <c r="N30" s="19">
        <f t="shared" si="2"/>
        <v>0.14822660659217965</v>
      </c>
      <c r="O30" s="19">
        <f t="shared" si="3"/>
        <v>0.14822660659217965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77488685</v>
      </c>
      <c r="K31" s="12">
        <v>77488685</v>
      </c>
      <c r="L31" s="12">
        <v>77488685</v>
      </c>
      <c r="M31" s="12">
        <v>77488685</v>
      </c>
      <c r="N31" s="14">
        <f t="shared" si="2"/>
        <v>6.3515315573770492E-2</v>
      </c>
      <c r="O31" s="14">
        <f t="shared" si="3"/>
        <v>6.3515315573770492E-2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54708430</v>
      </c>
      <c r="K32" s="12">
        <v>54708430</v>
      </c>
      <c r="L32" s="12">
        <v>54708430</v>
      </c>
      <c r="M32" s="12">
        <v>54708430</v>
      </c>
      <c r="N32" s="14">
        <f t="shared" si="2"/>
        <v>0.55578793912672453</v>
      </c>
      <c r="O32" s="14">
        <f t="shared" si="3"/>
        <v>0.55578793912672453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8983502</v>
      </c>
      <c r="K33" s="12">
        <v>8983502</v>
      </c>
      <c r="L33" s="12">
        <v>8983502</v>
      </c>
      <c r="M33" s="12">
        <v>8983502</v>
      </c>
      <c r="N33" s="14">
        <f t="shared" si="2"/>
        <v>0.14972503333333334</v>
      </c>
      <c r="O33" s="14">
        <f t="shared" si="3"/>
        <v>0.14972503333333334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103508896</v>
      </c>
      <c r="K34" s="12">
        <v>103508896</v>
      </c>
      <c r="L34" s="12">
        <v>103508896</v>
      </c>
      <c r="M34" s="12">
        <v>103508896</v>
      </c>
      <c r="N34" s="14">
        <f t="shared" si="2"/>
        <v>0.30443792941176473</v>
      </c>
      <c r="O34" s="14">
        <f t="shared" si="3"/>
        <v>0.30443792941176473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21886256</v>
      </c>
      <c r="K35" s="12">
        <v>21886256</v>
      </c>
      <c r="L35" s="12">
        <v>21886256</v>
      </c>
      <c r="M35" s="12">
        <v>21886256</v>
      </c>
      <c r="N35" s="14">
        <f t="shared" si="2"/>
        <v>0.27357819999999999</v>
      </c>
      <c r="O35" s="14">
        <f t="shared" si="3"/>
        <v>0.27357819999999999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4602954572.1000004</v>
      </c>
      <c r="K38" s="7">
        <f t="shared" si="14"/>
        <v>2219793763.9200001</v>
      </c>
      <c r="L38" s="7">
        <f t="shared" si="14"/>
        <v>2219793763.9200001</v>
      </c>
      <c r="M38" s="7">
        <f t="shared" si="14"/>
        <v>2219162832.4300003</v>
      </c>
      <c r="N38" s="8">
        <f t="shared" si="2"/>
        <v>0.44752323362693408</v>
      </c>
      <c r="O38" s="9">
        <f t="shared" si="3"/>
        <v>0.21581991906584461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4602954572.1000004</v>
      </c>
      <c r="K43" s="17">
        <f t="shared" si="25"/>
        <v>2219793763.9200001</v>
      </c>
      <c r="L43" s="17">
        <f t="shared" si="25"/>
        <v>2219793763.9200001</v>
      </c>
      <c r="M43" s="17">
        <f t="shared" si="25"/>
        <v>2219162832.4300003</v>
      </c>
      <c r="N43" s="19">
        <f t="shared" si="2"/>
        <v>0.45356156472696818</v>
      </c>
      <c r="O43" s="19">
        <f t="shared" si="3"/>
        <v>0.21873192906081285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83503180.560000002</v>
      </c>
      <c r="L44" s="17">
        <f t="shared" si="28"/>
        <v>83503180.560000002</v>
      </c>
      <c r="M44" s="17">
        <f t="shared" si="28"/>
        <v>83503180.560000002</v>
      </c>
      <c r="N44" s="19">
        <f t="shared" si="2"/>
        <v>0.47432210350665055</v>
      </c>
      <c r="O44" s="19">
        <f t="shared" si="3"/>
        <v>0.33657065925030233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3771994</v>
      </c>
      <c r="L48" s="12">
        <v>3771994</v>
      </c>
      <c r="M48" s="12">
        <v>3771994</v>
      </c>
      <c r="N48" s="14">
        <f t="shared" si="2"/>
        <v>0.83333333333333337</v>
      </c>
      <c r="O48" s="14">
        <f t="shared" si="3"/>
        <v>0.12573313333333333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4485275258.2200003</v>
      </c>
      <c r="K52" s="17">
        <f t="shared" si="31"/>
        <v>2136290583.3600001</v>
      </c>
      <c r="L52" s="17">
        <f t="shared" si="31"/>
        <v>2136290583.3600001</v>
      </c>
      <c r="M52" s="17">
        <f t="shared" si="31"/>
        <v>2135659651.8700001</v>
      </c>
      <c r="N52" s="19">
        <f t="shared" si="2"/>
        <v>0.45304131232912881</v>
      </c>
      <c r="O52" s="19">
        <f t="shared" si="3"/>
        <v>0.21577892853466948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152855112</v>
      </c>
      <c r="L54" s="12">
        <v>152855112</v>
      </c>
      <c r="M54" s="12">
        <v>152855112</v>
      </c>
      <c r="N54" s="14">
        <f t="shared" si="2"/>
        <v>0.20809369975980785</v>
      </c>
      <c r="O54" s="14">
        <f t="shared" si="3"/>
        <v>0.12238199519615693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26829325</v>
      </c>
      <c r="K56" s="12">
        <v>26829325</v>
      </c>
      <c r="L56" s="12">
        <v>26829325</v>
      </c>
      <c r="M56" s="12">
        <v>26829325</v>
      </c>
      <c r="N56" s="14">
        <f t="shared" si="2"/>
        <v>0.29810361111111111</v>
      </c>
      <c r="O56" s="14">
        <f t="shared" si="3"/>
        <v>0.29810361111111111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1739081832</v>
      </c>
      <c r="K58" s="12">
        <v>1377379024</v>
      </c>
      <c r="L58" s="12">
        <v>1377379024</v>
      </c>
      <c r="M58" s="12">
        <v>1377379024</v>
      </c>
      <c r="N58" s="14">
        <f t="shared" si="2"/>
        <v>0.39814144505494503</v>
      </c>
      <c r="O58" s="14">
        <f t="shared" si="3"/>
        <v>0.31533402564102564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156633333</v>
      </c>
      <c r="L59" s="12">
        <v>156633333</v>
      </c>
      <c r="M59" s="12">
        <v>156633333</v>
      </c>
      <c r="N59" s="14">
        <f t="shared" si="2"/>
        <v>0.82599245908183627</v>
      </c>
      <c r="O59" s="14">
        <f t="shared" si="3"/>
        <v>0.20842758882235529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123645853</v>
      </c>
      <c r="L60" s="12">
        <v>123645853</v>
      </c>
      <c r="M60" s="12">
        <v>123645853</v>
      </c>
      <c r="N60" s="14">
        <f t="shared" si="2"/>
        <v>0.90112910618359621</v>
      </c>
      <c r="O60" s="14">
        <f t="shared" si="3"/>
        <v>0.23379385176235234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45876331.670000002</v>
      </c>
      <c r="K61" s="12">
        <v>31298950.670000002</v>
      </c>
      <c r="L61" s="12">
        <v>31298950.670000002</v>
      </c>
      <c r="M61" s="12">
        <v>30668019.18</v>
      </c>
      <c r="N61" s="14">
        <f t="shared" si="2"/>
        <v>0.27470857287425149</v>
      </c>
      <c r="O61" s="14">
        <f t="shared" si="3"/>
        <v>0.18741886628742516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102237052.69</v>
      </c>
      <c r="L62" s="12">
        <v>102237052.69</v>
      </c>
      <c r="M62" s="12">
        <v>102237052.69</v>
      </c>
      <c r="N62" s="14">
        <f t="shared" si="2"/>
        <v>0.5022634422928709</v>
      </c>
      <c r="O62" s="14">
        <f t="shared" si="3"/>
        <v>0.19698854082851638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88146712</v>
      </c>
      <c r="L68" s="12">
        <v>88146712</v>
      </c>
      <c r="M68" s="12">
        <v>88146712</v>
      </c>
      <c r="N68" s="14">
        <f t="shared" si="2"/>
        <v>0.79803617571059426</v>
      </c>
      <c r="O68" s="14">
        <f t="shared" si="3"/>
        <v>0.11388464082687338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23123260</v>
      </c>
      <c r="K73" s="7">
        <f t="shared" si="33"/>
        <v>23085479</v>
      </c>
      <c r="L73" s="7">
        <f t="shared" si="33"/>
        <v>23085479</v>
      </c>
      <c r="M73" s="7">
        <f t="shared" si="33"/>
        <v>23085479</v>
      </c>
      <c r="N73" s="8">
        <f t="shared" si="2"/>
        <v>6.2711091246960993E-3</v>
      </c>
      <c r="O73" s="9">
        <f t="shared" si="3"/>
        <v>6.2608627851297866E-3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23123260</v>
      </c>
      <c r="K75" s="12">
        <v>23085479</v>
      </c>
      <c r="L75" s="12">
        <v>23085479</v>
      </c>
      <c r="M75" s="12">
        <v>23085479</v>
      </c>
      <c r="N75" s="14">
        <f t="shared" si="2"/>
        <v>0.31090515502729449</v>
      </c>
      <c r="O75" s="14">
        <f t="shared" si="3"/>
        <v>0.31039716836528897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3644024314.6299996</v>
      </c>
      <c r="I84" s="7">
        <f t="shared" si="43"/>
        <v>4355975685.3699999</v>
      </c>
      <c r="J84" s="7">
        <f t="shared" si="43"/>
        <v>3644024314.6299996</v>
      </c>
      <c r="K84" s="7">
        <f t="shared" si="43"/>
        <v>521727047.42000002</v>
      </c>
      <c r="L84" s="7">
        <f t="shared" si="43"/>
        <v>521727047.42000002</v>
      </c>
      <c r="M84" s="7">
        <f t="shared" si="43"/>
        <v>521727047.42000002</v>
      </c>
      <c r="N84" s="8">
        <f t="shared" si="2"/>
        <v>0.45550303932874997</v>
      </c>
      <c r="O84" s="9">
        <f t="shared" si="3"/>
        <v>6.5215880927499997E-2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14800000</v>
      </c>
      <c r="L87" s="17">
        <f t="shared" si="45"/>
        <v>14800000</v>
      </c>
      <c r="M87" s="17">
        <f t="shared" si="45"/>
        <v>14800000</v>
      </c>
      <c r="N87" s="19">
        <f t="shared" si="2"/>
        <v>0.14310351154001394</v>
      </c>
      <c r="O87" s="19">
        <f t="shared" si="3"/>
        <v>2.7152973984515466E-2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14800000</v>
      </c>
      <c r="L88" s="12">
        <v>14800000</v>
      </c>
      <c r="M88" s="12">
        <v>14800000</v>
      </c>
      <c r="N88" s="14">
        <f t="shared" si="2"/>
        <v>0.17525726868287422</v>
      </c>
      <c r="O88" s="14">
        <f t="shared" si="3"/>
        <v>3.3253943288545362E-2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123716989.8</v>
      </c>
      <c r="L91" s="17">
        <f t="shared" si="48"/>
        <v>123716989.8</v>
      </c>
      <c r="M91" s="17">
        <f t="shared" si="48"/>
        <v>123716989.8</v>
      </c>
      <c r="N91" s="19">
        <f t="shared" si="46"/>
        <v>0.38915837490106303</v>
      </c>
      <c r="O91" s="19">
        <f t="shared" si="47"/>
        <v>5.482394844058152E-2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108116989.8</v>
      </c>
      <c r="L92" s="12">
        <v>108116989.8</v>
      </c>
      <c r="M92" s="12">
        <v>108116989.8</v>
      </c>
      <c r="N92" s="14">
        <f>+IF(F93=0,0,J93/F93)</f>
        <v>0.17761512836855881</v>
      </c>
      <c r="O92" s="14">
        <f>+IF(F93=0,0,K93/F93)</f>
        <v>2.3089966687912643E-2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15600000</v>
      </c>
      <c r="L93" s="12">
        <v>15600000</v>
      </c>
      <c r="M93" s="12">
        <v>15600000</v>
      </c>
      <c r="N93" s="14">
        <f>+IF(F92=0,0,J92/F92)</f>
        <v>0.47955812168814027</v>
      </c>
      <c r="O93" s="14">
        <f>+IF(F92=0,0,K92/F92)</f>
        <v>6.8384976561354949E-2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362149667</v>
      </c>
      <c r="L94" s="17">
        <f t="shared" si="49"/>
        <v>362149667</v>
      </c>
      <c r="M94" s="17">
        <f t="shared" si="49"/>
        <v>362149667</v>
      </c>
      <c r="N94" s="19">
        <f>+IF(F94=0,0,J94/F94)</f>
        <v>0.61161788147942631</v>
      </c>
      <c r="O94" s="19">
        <f>+IF(F94=0,0,K94/F94)</f>
        <v>0.10020074121236104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137916667</v>
      </c>
      <c r="L95" s="12">
        <v>137916667</v>
      </c>
      <c r="M95" s="12">
        <v>137916667</v>
      </c>
      <c r="N95" s="14">
        <f>+IF(F95=0,0,J95/F95)</f>
        <v>0.82937161434516615</v>
      </c>
      <c r="O95" s="14">
        <f>+IF(F95=0,0,K95/F95)</f>
        <v>0.12376336939062657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60883000</v>
      </c>
      <c r="L96" s="12">
        <v>60883000</v>
      </c>
      <c r="M96" s="12">
        <v>60883000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8.7909371251505858E-2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163350000</v>
      </c>
      <c r="L98" s="12">
        <v>163350000</v>
      </c>
      <c r="M98" s="12">
        <v>163350000</v>
      </c>
      <c r="N98" s="14">
        <f>+IF(F96=0,0,J96/F96)</f>
        <v>0.8623188405797102</v>
      </c>
      <c r="O98" s="14">
        <f>+IF(F96=0,0,K96/F96)</f>
        <v>0.14706038647342995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14670000</v>
      </c>
      <c r="L99" s="17">
        <f t="shared" si="50"/>
        <v>14670000</v>
      </c>
      <c r="M99" s="17">
        <f t="shared" si="50"/>
        <v>14670000</v>
      </c>
      <c r="N99" s="19">
        <f>+IF(F99=0,0,J99/F99)</f>
        <v>0.45440711155170616</v>
      </c>
      <c r="O99" s="19">
        <f>+IF(F99=0,0,K99/F99)</f>
        <v>3.8270896379004486E-2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10943333</v>
      </c>
      <c r="L100" s="12">
        <v>10943333</v>
      </c>
      <c r="M100" s="12">
        <v>10943333</v>
      </c>
      <c r="N100" s="14">
        <f>+IF(F101=0,0,J101/F101)</f>
        <v>0.80156217542748576</v>
      </c>
      <c r="O100" s="14">
        <f>+IF(F101=0,0,K101/F101)</f>
        <v>2.9501797023432551E-2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3726667</v>
      </c>
      <c r="L101" s="12">
        <v>3726667</v>
      </c>
      <c r="M101" s="12">
        <v>3726667</v>
      </c>
      <c r="N101" s="14">
        <f>+IF(F100=0,0,J100/F100)</f>
        <v>0.28377431906614786</v>
      </c>
      <c r="O101" s="14">
        <f>+IF(F100=0,0,K100/F100)</f>
        <v>4.2581062256809341E-2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6390390.6200000001</v>
      </c>
      <c r="L102" s="17">
        <f t="shared" si="51"/>
        <v>6390390.6200000001</v>
      </c>
      <c r="M102" s="17">
        <f t="shared" si="51"/>
        <v>6390390.6200000001</v>
      </c>
      <c r="N102" s="19">
        <f>+IF(F102=0,0,J102/F102)</f>
        <v>0.44202713015731826</v>
      </c>
      <c r="O102" s="19">
        <f>+IF(F102=0,0,K102/F102)</f>
        <v>9.3187598568479826E-3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1.0152719469098166E-2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6390390.6200000001</v>
      </c>
      <c r="L104" s="12">
        <v>6390390.6200000001</v>
      </c>
      <c r="M104" s="12">
        <v>6390390.6200000001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28262200576.66</v>
      </c>
      <c r="I105" s="7">
        <f t="shared" si="52"/>
        <v>6950213423.3399992</v>
      </c>
      <c r="J105" s="7">
        <f t="shared" si="52"/>
        <v>12828805433.73</v>
      </c>
      <c r="K105" s="7">
        <f t="shared" si="52"/>
        <v>7323309577.3400002</v>
      </c>
      <c r="L105" s="7">
        <f t="shared" si="52"/>
        <v>7323309577.3400002</v>
      </c>
      <c r="M105" s="7">
        <f t="shared" si="52"/>
        <v>7322678645.8500004</v>
      </c>
      <c r="N105" s="8">
        <f>+IF(F105=0,0,J105/F105)</f>
        <v>0.33435749996383662</v>
      </c>
      <c r="O105" s="9">
        <f>+IF(F105=0,0,K105/F105)</f>
        <v>0.19086761385457285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6"/>
  <sheetViews>
    <sheetView showGridLines="0" workbookViewId="0">
      <pane xSplit="1" ySplit="4" topLeftCell="B91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43983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1059955000</v>
      </c>
      <c r="E5" s="6">
        <f t="shared" si="0"/>
        <v>1059955000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24670163462.029999</v>
      </c>
      <c r="I5" s="6">
        <f t="shared" si="0"/>
        <v>2545150537.9699993</v>
      </c>
      <c r="J5" s="6">
        <f t="shared" si="0"/>
        <v>10955523555.209999</v>
      </c>
      <c r="K5" s="6">
        <f t="shared" si="0"/>
        <v>8556448760.3199997</v>
      </c>
      <c r="L5" s="6">
        <f t="shared" si="0"/>
        <v>8556448760.3199997</v>
      </c>
      <c r="M5" s="6">
        <f t="shared" si="0"/>
        <v>8556448760.3199997</v>
      </c>
      <c r="N5" s="8">
        <f>+IF(F5=0,0,J5/F5)</f>
        <v>0.36071807998266919</v>
      </c>
      <c r="O5" s="9">
        <f>+IF(F5=0,0,K5/F5)</f>
        <v>0.2817269072298168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5713178373</v>
      </c>
      <c r="K6" s="6">
        <f t="shared" si="1"/>
        <v>5713178373</v>
      </c>
      <c r="L6" s="6">
        <f t="shared" si="1"/>
        <v>5713178373</v>
      </c>
      <c r="M6" s="6">
        <f>+M7+M36+M37</f>
        <v>5713178373</v>
      </c>
      <c r="N6" s="8">
        <f t="shared" ref="N6:N88" si="2">+IF(F6=0,0,J6/F6)</f>
        <v>0.34989656987129775</v>
      </c>
      <c r="O6" s="9">
        <f t="shared" ref="O6:O88" si="3">+IF(F6=0,0,K6/F6)</f>
        <v>0.34989656987129775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5713178373</v>
      </c>
      <c r="K7" s="17">
        <f>+K8+K20+K30</f>
        <v>5713178373</v>
      </c>
      <c r="L7" s="17">
        <f>+L8+L20+L30</f>
        <v>5713178373</v>
      </c>
      <c r="M7" s="17">
        <f>+M8+M20+M30</f>
        <v>5713178373</v>
      </c>
      <c r="N7" s="19">
        <f t="shared" si="2"/>
        <v>0.34989656987129775</v>
      </c>
      <c r="O7" s="19">
        <f t="shared" si="3"/>
        <v>0.34989656987129775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3863623797</v>
      </c>
      <c r="K8" s="17">
        <f>+K9</f>
        <v>3863623797</v>
      </c>
      <c r="L8" s="17">
        <f>+L9</f>
        <v>3863623797</v>
      </c>
      <c r="M8" s="17">
        <f>+M9</f>
        <v>3863623797</v>
      </c>
      <c r="N8" s="19">
        <f t="shared" si="2"/>
        <v>0.38335351463433803</v>
      </c>
      <c r="O8" s="19">
        <f t="shared" si="3"/>
        <v>0.38335351463433803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3863623797</v>
      </c>
      <c r="K9" s="17">
        <f>SUM(K10:K19)</f>
        <v>3863623797</v>
      </c>
      <c r="L9" s="17">
        <f>SUM(L10:L19)</f>
        <v>3863623797</v>
      </c>
      <c r="M9" s="17">
        <f>SUM(M10:M19)</f>
        <v>3863623797</v>
      </c>
      <c r="N9" s="19">
        <f t="shared" si="2"/>
        <v>0.38335351463433803</v>
      </c>
      <c r="O9" s="19">
        <f t="shared" si="3"/>
        <v>0.38335351463433803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3359539172</v>
      </c>
      <c r="K10" s="12">
        <v>3359539172</v>
      </c>
      <c r="L10" s="12">
        <v>3359539172</v>
      </c>
      <c r="M10" s="12">
        <v>3359539172</v>
      </c>
      <c r="N10" s="14">
        <f t="shared" si="2"/>
        <v>0.42525812303797467</v>
      </c>
      <c r="O10" s="14">
        <f t="shared" si="3"/>
        <v>0.42525812303797467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207621909</v>
      </c>
      <c r="K12" s="12">
        <v>207621909</v>
      </c>
      <c r="L12" s="12">
        <v>207621909</v>
      </c>
      <c r="M12" s="12">
        <v>207621909</v>
      </c>
      <c r="N12" s="14">
        <f t="shared" si="2"/>
        <v>0.41524381799999999</v>
      </c>
      <c r="O12" s="14">
        <f t="shared" si="3"/>
        <v>0.41524381799999999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5920175</v>
      </c>
      <c r="K13" s="12">
        <v>5920175</v>
      </c>
      <c r="L13" s="12">
        <v>5920175</v>
      </c>
      <c r="M13" s="12">
        <v>5920175</v>
      </c>
      <c r="N13" s="14">
        <f t="shared" si="2"/>
        <v>0.39467833333333335</v>
      </c>
      <c r="O13" s="14">
        <f t="shared" si="3"/>
        <v>0.39467833333333335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3.9324578947368419E-2</v>
      </c>
      <c r="O15" s="14">
        <f t="shared" si="3"/>
        <v>3.9324578947368419E-2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139245634</v>
      </c>
      <c r="K16" s="12">
        <v>139245634</v>
      </c>
      <c r="L16" s="12">
        <v>139245634</v>
      </c>
      <c r="M16" s="12">
        <v>139245634</v>
      </c>
      <c r="N16" s="14">
        <f t="shared" si="2"/>
        <v>0.51572457037037034</v>
      </c>
      <c r="O16" s="14">
        <f t="shared" si="3"/>
        <v>0.51572457037037034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8760220</v>
      </c>
      <c r="K17" s="12">
        <v>8760220</v>
      </c>
      <c r="L17" s="12">
        <v>8760220</v>
      </c>
      <c r="M17" s="12">
        <v>8760220</v>
      </c>
      <c r="N17" s="14">
        <f t="shared" si="2"/>
        <v>0.17520440000000001</v>
      </c>
      <c r="O17" s="14">
        <f t="shared" si="3"/>
        <v>0.17520440000000001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119297827</v>
      </c>
      <c r="K19" s="12">
        <v>119297827</v>
      </c>
      <c r="L19" s="12">
        <v>119297827</v>
      </c>
      <c r="M19" s="12">
        <v>119297827</v>
      </c>
      <c r="N19" s="14">
        <f t="shared" si="2"/>
        <v>0.31394165000000002</v>
      </c>
      <c r="O19" s="14">
        <f t="shared" si="3"/>
        <v>0.31394165000000002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1499094266</v>
      </c>
      <c r="K20" s="17">
        <f t="shared" ref="K20:M20" si="9">SUM(K21:K29)</f>
        <v>1499094266</v>
      </c>
      <c r="L20" s="17">
        <f t="shared" si="9"/>
        <v>1499094266</v>
      </c>
      <c r="M20" s="17">
        <f t="shared" si="9"/>
        <v>1499094266</v>
      </c>
      <c r="N20" s="19">
        <f t="shared" si="2"/>
        <v>0.40188524766397105</v>
      </c>
      <c r="O20" s="19">
        <f t="shared" si="3"/>
        <v>0.40188524766397105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464668730</v>
      </c>
      <c r="K21" s="12">
        <v>464668730</v>
      </c>
      <c r="L21" s="12">
        <v>464668730</v>
      </c>
      <c r="M21" s="12">
        <v>464668730</v>
      </c>
      <c r="N21" s="14">
        <f t="shared" si="2"/>
        <v>0.46466872999999997</v>
      </c>
      <c r="O21" s="14">
        <f t="shared" si="3"/>
        <v>0.46466872999999997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329150330</v>
      </c>
      <c r="K22" s="12">
        <v>329150330</v>
      </c>
      <c r="L22" s="12">
        <v>329150330</v>
      </c>
      <c r="M22" s="12">
        <v>329150330</v>
      </c>
      <c r="N22" s="14">
        <f t="shared" si="2"/>
        <v>0.4114379125</v>
      </c>
      <c r="O22" s="14">
        <f t="shared" si="3"/>
        <v>0.4114379125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343161406</v>
      </c>
      <c r="K23" s="12">
        <v>343161406</v>
      </c>
      <c r="L23" s="12">
        <v>343161406</v>
      </c>
      <c r="M23" s="12">
        <v>343161406</v>
      </c>
      <c r="N23" s="14">
        <f t="shared" si="2"/>
        <v>0.37300152826086957</v>
      </c>
      <c r="O23" s="14">
        <f t="shared" si="3"/>
        <v>0.37300152826086957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151533800</v>
      </c>
      <c r="K24" s="12">
        <v>151533800</v>
      </c>
      <c r="L24" s="12">
        <v>151533800</v>
      </c>
      <c r="M24" s="12">
        <v>151533800</v>
      </c>
      <c r="N24" s="14">
        <f t="shared" si="2"/>
        <v>0.35240418604651164</v>
      </c>
      <c r="O24" s="14">
        <f t="shared" si="3"/>
        <v>0.35240418604651164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21049100</v>
      </c>
      <c r="K25" s="12">
        <v>21049100</v>
      </c>
      <c r="L25" s="12">
        <v>21049100</v>
      </c>
      <c r="M25" s="12">
        <v>21049100</v>
      </c>
      <c r="N25" s="14">
        <f t="shared" si="2"/>
        <v>0.42098200000000002</v>
      </c>
      <c r="O25" s="14">
        <f t="shared" si="3"/>
        <v>0.42098200000000002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113656700</v>
      </c>
      <c r="K26" s="12">
        <v>113656700</v>
      </c>
      <c r="L26" s="12">
        <v>113656700</v>
      </c>
      <c r="M26" s="12">
        <v>113656700</v>
      </c>
      <c r="N26" s="14">
        <f t="shared" si="2"/>
        <v>0.36063746410496422</v>
      </c>
      <c r="O26" s="14">
        <f t="shared" si="3"/>
        <v>0.36063746410496422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18979400</v>
      </c>
      <c r="K27" s="12">
        <v>18979400</v>
      </c>
      <c r="L27" s="12">
        <v>18979400</v>
      </c>
      <c r="M27" s="12">
        <v>18979400</v>
      </c>
      <c r="N27" s="14">
        <f t="shared" si="2"/>
        <v>0.34508</v>
      </c>
      <c r="O27" s="14">
        <f t="shared" si="3"/>
        <v>0.34508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18979400</v>
      </c>
      <c r="K28" s="12">
        <v>18979400</v>
      </c>
      <c r="L28" s="12">
        <v>18979400</v>
      </c>
      <c r="M28" s="12">
        <v>18979400</v>
      </c>
      <c r="N28" s="14">
        <f t="shared" si="2"/>
        <v>0.34508</v>
      </c>
      <c r="O28" s="14">
        <f t="shared" si="3"/>
        <v>0.34508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37915400</v>
      </c>
      <c r="K29" s="12">
        <v>37915400</v>
      </c>
      <c r="L29" s="12">
        <v>37915400</v>
      </c>
      <c r="M29" s="12">
        <v>37915400</v>
      </c>
      <c r="N29" s="14">
        <f t="shared" si="2"/>
        <v>0.3610990476190476</v>
      </c>
      <c r="O29" s="14">
        <f t="shared" si="3"/>
        <v>0.3610990476190476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350460310</v>
      </c>
      <c r="K30" s="17">
        <f t="shared" ref="K30:M30" si="13">SUM(K31:K35)</f>
        <v>350460310</v>
      </c>
      <c r="L30" s="17">
        <f t="shared" si="13"/>
        <v>350460310</v>
      </c>
      <c r="M30" s="17">
        <f t="shared" si="13"/>
        <v>350460310</v>
      </c>
      <c r="N30" s="19">
        <f t="shared" si="2"/>
        <v>0.1948697088689382</v>
      </c>
      <c r="O30" s="19">
        <f t="shared" si="3"/>
        <v>0.1948697088689382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125179100</v>
      </c>
      <c r="K31" s="12">
        <v>125179100</v>
      </c>
      <c r="L31" s="12">
        <v>125179100</v>
      </c>
      <c r="M31" s="12">
        <v>125179100</v>
      </c>
      <c r="N31" s="14">
        <f t="shared" si="2"/>
        <v>0.10260581967213114</v>
      </c>
      <c r="O31" s="14">
        <f t="shared" si="3"/>
        <v>0.10260581967213114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55728196</v>
      </c>
      <c r="K32" s="12">
        <v>55728196</v>
      </c>
      <c r="L32" s="12">
        <v>55728196</v>
      </c>
      <c r="M32" s="12">
        <v>55728196</v>
      </c>
      <c r="N32" s="14">
        <f t="shared" si="2"/>
        <v>0.56614783509762889</v>
      </c>
      <c r="O32" s="14">
        <f t="shared" si="3"/>
        <v>0.56614783509762889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12587657</v>
      </c>
      <c r="K33" s="12">
        <v>12587657</v>
      </c>
      <c r="L33" s="12">
        <v>12587657</v>
      </c>
      <c r="M33" s="12">
        <v>12587657</v>
      </c>
      <c r="N33" s="14">
        <f t="shared" si="2"/>
        <v>0.20979428333333333</v>
      </c>
      <c r="O33" s="14">
        <f t="shared" si="3"/>
        <v>0.20979428333333333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129420477</v>
      </c>
      <c r="K34" s="12">
        <v>129420477</v>
      </c>
      <c r="L34" s="12">
        <v>129420477</v>
      </c>
      <c r="M34" s="12">
        <v>129420477</v>
      </c>
      <c r="N34" s="14">
        <f t="shared" si="2"/>
        <v>0.3806484617647059</v>
      </c>
      <c r="O34" s="14">
        <f t="shared" si="3"/>
        <v>0.3806484617647059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27544880</v>
      </c>
      <c r="K35" s="12">
        <v>27544880</v>
      </c>
      <c r="L35" s="12">
        <v>27544880</v>
      </c>
      <c r="M35" s="12">
        <v>27544880</v>
      </c>
      <c r="N35" s="14">
        <f t="shared" si="2"/>
        <v>0.34431099999999998</v>
      </c>
      <c r="O35" s="14">
        <f t="shared" si="3"/>
        <v>0.34431099999999998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1056555000</v>
      </c>
      <c r="E38" s="7">
        <f t="shared" si="14"/>
        <v>1059455000</v>
      </c>
      <c r="F38" s="7">
        <f t="shared" si="14"/>
        <v>10285398000</v>
      </c>
      <c r="G38" s="7">
        <f t="shared" si="14"/>
        <v>0</v>
      </c>
      <c r="H38" s="7">
        <f t="shared" si="14"/>
        <v>8946474462.0300007</v>
      </c>
      <c r="I38" s="7">
        <f t="shared" si="14"/>
        <v>1338923537.9699993</v>
      </c>
      <c r="J38" s="7">
        <f t="shared" si="14"/>
        <v>5202389397.21</v>
      </c>
      <c r="K38" s="7">
        <f t="shared" si="14"/>
        <v>2803424852.3199997</v>
      </c>
      <c r="L38" s="7">
        <f t="shared" si="14"/>
        <v>2803424852.3199997</v>
      </c>
      <c r="M38" s="7">
        <f t="shared" si="14"/>
        <v>2803424852.3199997</v>
      </c>
      <c r="N38" s="8">
        <f t="shared" si="2"/>
        <v>0.50580341151698749</v>
      </c>
      <c r="O38" s="9">
        <f t="shared" si="3"/>
        <v>0.27256357530549619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1056555000</v>
      </c>
      <c r="E43" s="17">
        <f t="shared" si="23"/>
        <v>1059455000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8946474462.0300007</v>
      </c>
      <c r="I43" s="18">
        <f t="shared" si="18"/>
        <v>1201992537.9699993</v>
      </c>
      <c r="J43" s="17">
        <f t="shared" ref="J43:M43" si="25">+J44+J52</f>
        <v>5202389397.21</v>
      </c>
      <c r="K43" s="17">
        <f t="shared" si="25"/>
        <v>2803424852.3199997</v>
      </c>
      <c r="L43" s="17">
        <f t="shared" si="25"/>
        <v>2803424852.3199997</v>
      </c>
      <c r="M43" s="17">
        <f t="shared" si="25"/>
        <v>2803424852.3199997</v>
      </c>
      <c r="N43" s="19">
        <f t="shared" si="2"/>
        <v>0.51262810404862136</v>
      </c>
      <c r="O43" s="19">
        <f t="shared" si="3"/>
        <v>0.27624121478840102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83724944.560000002</v>
      </c>
      <c r="L44" s="17">
        <f t="shared" si="28"/>
        <v>83724944.560000002</v>
      </c>
      <c r="M44" s="17">
        <f t="shared" si="28"/>
        <v>83724944.560000002</v>
      </c>
      <c r="N44" s="19">
        <f t="shared" si="2"/>
        <v>0.47432210350665055</v>
      </c>
      <c r="O44" s="19">
        <f t="shared" si="3"/>
        <v>0.33746450850463522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3993758</v>
      </c>
      <c r="L48" s="12">
        <v>3993758</v>
      </c>
      <c r="M48" s="12">
        <v>3993758</v>
      </c>
      <c r="N48" s="14">
        <f t="shared" si="2"/>
        <v>0.83333333333333337</v>
      </c>
      <c r="O48" s="14">
        <f t="shared" si="3"/>
        <v>0.13312526666666666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945555000</v>
      </c>
      <c r="E52" s="17">
        <f t="shared" si="29"/>
        <v>1056555000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8824114070.1500015</v>
      </c>
      <c r="I52" s="18">
        <f t="shared" si="18"/>
        <v>1076252929.8499985</v>
      </c>
      <c r="J52" s="17">
        <f t="shared" ref="J52:M52" si="31">SUM(J53:J72)</f>
        <v>5084710083.3299999</v>
      </c>
      <c r="K52" s="17">
        <f t="shared" si="31"/>
        <v>2719699907.7599998</v>
      </c>
      <c r="L52" s="17">
        <f t="shared" si="31"/>
        <v>2719699907.7599998</v>
      </c>
      <c r="M52" s="17">
        <f t="shared" si="31"/>
        <v>2719699907.7599998</v>
      </c>
      <c r="N52" s="19">
        <f t="shared" si="2"/>
        <v>0.51358804005245462</v>
      </c>
      <c r="O52" s="19">
        <f t="shared" si="3"/>
        <v>0.27470697881805795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154410192</v>
      </c>
      <c r="L54" s="12">
        <v>154410192</v>
      </c>
      <c r="M54" s="12">
        <v>154410192</v>
      </c>
      <c r="N54" s="14">
        <f t="shared" si="2"/>
        <v>0.20809369975980785</v>
      </c>
      <c r="O54" s="14">
        <f t="shared" si="3"/>
        <v>0.12362705524419536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29803825</v>
      </c>
      <c r="K56" s="12">
        <v>29803825</v>
      </c>
      <c r="L56" s="12">
        <v>29803825</v>
      </c>
      <c r="M56" s="12">
        <v>29803825</v>
      </c>
      <c r="N56" s="14">
        <f t="shared" si="2"/>
        <v>0.33115361111111113</v>
      </c>
      <c r="O56" s="14">
        <f t="shared" si="3"/>
        <v>0.33115361111111113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4340542115</v>
      </c>
      <c r="I58" s="12">
        <v>27457885</v>
      </c>
      <c r="J58" s="12">
        <v>2095184638</v>
      </c>
      <c r="K58" s="12">
        <v>1736381828</v>
      </c>
      <c r="L58" s="12">
        <v>1736381828</v>
      </c>
      <c r="M58" s="12">
        <v>1736381828</v>
      </c>
      <c r="N58" s="14">
        <f t="shared" si="2"/>
        <v>0.47966681272893774</v>
      </c>
      <c r="O58" s="14">
        <f t="shared" si="3"/>
        <v>0.39752331227106225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668733333</v>
      </c>
      <c r="I59" s="12">
        <v>82766667</v>
      </c>
      <c r="J59" s="12">
        <v>668733333</v>
      </c>
      <c r="K59" s="12">
        <v>225133333</v>
      </c>
      <c r="L59" s="12">
        <v>225133333</v>
      </c>
      <c r="M59" s="12">
        <v>225133333</v>
      </c>
      <c r="N59" s="14">
        <f t="shared" si="2"/>
        <v>0.88986471457085825</v>
      </c>
      <c r="O59" s="14">
        <f t="shared" si="3"/>
        <v>0.29957862009314706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171082083</v>
      </c>
      <c r="L60" s="12">
        <v>171082083</v>
      </c>
      <c r="M60" s="12">
        <v>171082083</v>
      </c>
      <c r="N60" s="14">
        <f t="shared" si="2"/>
        <v>0.90112910618359621</v>
      </c>
      <c r="O60" s="14">
        <f t="shared" si="3"/>
        <v>0.32348791473092481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72071166.790000007</v>
      </c>
      <c r="K61" s="12">
        <v>37085215.990000002</v>
      </c>
      <c r="L61" s="12">
        <v>37085215.990000002</v>
      </c>
      <c r="M61" s="12">
        <v>37085215.990000002</v>
      </c>
      <c r="N61" s="14">
        <f t="shared" si="2"/>
        <v>0.431563872994012</v>
      </c>
      <c r="O61" s="14">
        <f t="shared" si="3"/>
        <v>0.22206716161676648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411211213.24000001</v>
      </c>
      <c r="K62" s="12">
        <v>136004325.03999999</v>
      </c>
      <c r="L62" s="12">
        <v>136004325.03999999</v>
      </c>
      <c r="M62" s="12">
        <v>136004325.03999999</v>
      </c>
      <c r="N62" s="14">
        <f t="shared" si="2"/>
        <v>0.79231447637764929</v>
      </c>
      <c r="O62" s="14">
        <f t="shared" si="3"/>
        <v>0.26205072262042389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277154458.30000001</v>
      </c>
      <c r="K63" s="12">
        <v>66938712.729999997</v>
      </c>
      <c r="L63" s="12">
        <v>66938712.729999997</v>
      </c>
      <c r="M63" s="12">
        <v>66938712.729999997</v>
      </c>
      <c r="N63" s="14">
        <f t="shared" si="2"/>
        <v>0.71801673134715027</v>
      </c>
      <c r="O63" s="14">
        <f t="shared" si="3"/>
        <v>0.17341635422279791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18055000</v>
      </c>
      <c r="E65" s="12">
        <v>0</v>
      </c>
      <c r="F65" s="12">
        <v>231055000</v>
      </c>
      <c r="G65" s="12">
        <v>0</v>
      </c>
      <c r="H65" s="12">
        <v>219204200</v>
      </c>
      <c r="I65" s="12">
        <v>11850800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40045000</v>
      </c>
      <c r="I66" s="12">
        <v>16955000</v>
      </c>
      <c r="J66" s="12">
        <v>40045000</v>
      </c>
      <c r="K66" s="12">
        <v>0</v>
      </c>
      <c r="L66" s="12">
        <v>0</v>
      </c>
      <c r="M66" s="12">
        <v>0</v>
      </c>
      <c r="N66" s="14">
        <f t="shared" si="2"/>
        <v>0.7025438596491228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58055000</v>
      </c>
      <c r="F68" s="12">
        <v>755945000</v>
      </c>
      <c r="G68" s="12">
        <v>0</v>
      </c>
      <c r="H68" s="12">
        <v>617680000</v>
      </c>
      <c r="I68" s="12">
        <v>138265000</v>
      </c>
      <c r="J68" s="12">
        <v>617680000</v>
      </c>
      <c r="K68" s="12">
        <v>113584034</v>
      </c>
      <c r="L68" s="12">
        <v>113584034</v>
      </c>
      <c r="M68" s="12">
        <v>113584034</v>
      </c>
      <c r="N68" s="14">
        <f t="shared" si="2"/>
        <v>0.81709648188690975</v>
      </c>
      <c r="O68" s="14">
        <f t="shared" si="3"/>
        <v>0.15025436242054646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40311722</v>
      </c>
      <c r="L69" s="12">
        <v>40311722</v>
      </c>
      <c r="M69" s="12">
        <v>40311722</v>
      </c>
      <c r="N69" s="14">
        <f t="shared" si="2"/>
        <v>7.8306598214285719E-2</v>
      </c>
      <c r="O69" s="14">
        <f t="shared" si="3"/>
        <v>7.1985217857142861E-2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27717785</v>
      </c>
      <c r="K73" s="7">
        <f t="shared" si="33"/>
        <v>27607535</v>
      </c>
      <c r="L73" s="7">
        <f t="shared" si="33"/>
        <v>27607535</v>
      </c>
      <c r="M73" s="7">
        <f t="shared" si="33"/>
        <v>27607535</v>
      </c>
      <c r="N73" s="8">
        <f t="shared" si="2"/>
        <v>7.5171604016849129E-3</v>
      </c>
      <c r="O73" s="9">
        <f t="shared" si="3"/>
        <v>7.4872602154223466E-3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27717785</v>
      </c>
      <c r="K75" s="12">
        <v>27607535</v>
      </c>
      <c r="L75" s="12">
        <v>27607535</v>
      </c>
      <c r="M75" s="12">
        <v>27607535</v>
      </c>
      <c r="N75" s="14">
        <f t="shared" si="2"/>
        <v>0.37268111167881252</v>
      </c>
      <c r="O75" s="14">
        <f t="shared" si="3"/>
        <v>0.37119873880657217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3400000</v>
      </c>
      <c r="E78" s="7">
        <f t="shared" si="34"/>
        <v>500000</v>
      </c>
      <c r="F78" s="7">
        <f t="shared" si="34"/>
        <v>70571000</v>
      </c>
      <c r="G78" s="7">
        <f t="shared" si="34"/>
        <v>0</v>
      </c>
      <c r="H78" s="7">
        <f t="shared" si="34"/>
        <v>12238000</v>
      </c>
      <c r="I78" s="7">
        <f t="shared" si="34"/>
        <v>58333000</v>
      </c>
      <c r="J78" s="7">
        <f t="shared" si="34"/>
        <v>12238000</v>
      </c>
      <c r="K78" s="7">
        <f t="shared" si="34"/>
        <v>12238000</v>
      </c>
      <c r="L78" s="7">
        <f t="shared" si="34"/>
        <v>12238000</v>
      </c>
      <c r="M78" s="7">
        <f t="shared" si="34"/>
        <v>12238000</v>
      </c>
      <c r="N78" s="8">
        <f t="shared" si="2"/>
        <v>0.17341400858709669</v>
      </c>
      <c r="O78" s="9">
        <f t="shared" si="3"/>
        <v>0.17341400858709669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3400000</v>
      </c>
      <c r="E79" s="17">
        <f t="shared" si="35"/>
        <v>500000</v>
      </c>
      <c r="F79" s="18">
        <f t="shared" ref="F79:F80" si="36">+C79+D79-E79</f>
        <v>13921000</v>
      </c>
      <c r="G79" s="17">
        <f t="shared" ref="G79:H79" si="37">+G80</f>
        <v>0</v>
      </c>
      <c r="H79" s="17">
        <f t="shared" si="37"/>
        <v>12238000</v>
      </c>
      <c r="I79" s="18">
        <f t="shared" ref="I79:I80" si="38">+F79-G79-H79</f>
        <v>1683000</v>
      </c>
      <c r="J79" s="17">
        <f t="shared" ref="J79:M79" si="39">+J80</f>
        <v>12238000</v>
      </c>
      <c r="K79" s="17">
        <f t="shared" si="39"/>
        <v>12238000</v>
      </c>
      <c r="L79" s="17">
        <f t="shared" si="39"/>
        <v>12238000</v>
      </c>
      <c r="M79" s="17">
        <f t="shared" si="39"/>
        <v>12238000</v>
      </c>
      <c r="N79" s="19">
        <f t="shared" si="2"/>
        <v>0.87910351267868692</v>
      </c>
      <c r="O79" s="19">
        <f t="shared" si="3"/>
        <v>0.87910351267868692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3400000</v>
      </c>
      <c r="E80" s="17">
        <f t="shared" si="40"/>
        <v>500000</v>
      </c>
      <c r="F80" s="18">
        <f t="shared" si="36"/>
        <v>13921000</v>
      </c>
      <c r="G80" s="17">
        <f t="shared" ref="G80:H80" si="41">SUM(G81:G82)</f>
        <v>0</v>
      </c>
      <c r="H80" s="17">
        <f t="shared" si="41"/>
        <v>12238000</v>
      </c>
      <c r="I80" s="18">
        <f t="shared" si="38"/>
        <v>1683000</v>
      </c>
      <c r="J80" s="17">
        <f t="shared" ref="J80:M80" si="42">SUM(J81:J82)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3400000</v>
      </c>
      <c r="E81" s="12">
        <v>0</v>
      </c>
      <c r="F81" s="12">
        <v>13421000</v>
      </c>
      <c r="G81" s="12">
        <v>0</v>
      </c>
      <c r="H81" s="12">
        <v>11884000</v>
      </c>
      <c r="I81" s="12">
        <v>1537000</v>
      </c>
      <c r="J81" s="12">
        <v>11884000</v>
      </c>
      <c r="K81" s="12">
        <v>11884000</v>
      </c>
      <c r="L81" s="12">
        <v>11884000</v>
      </c>
      <c r="M81" s="12">
        <v>11884000</v>
      </c>
      <c r="N81" s="14">
        <f t="shared" si="2"/>
        <v>0.88547798226659713</v>
      </c>
      <c r="O81" s="14">
        <f t="shared" si="3"/>
        <v>0.88547798226659713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500000</v>
      </c>
      <c r="F82" s="12">
        <v>500000</v>
      </c>
      <c r="G82" s="12">
        <v>0</v>
      </c>
      <c r="H82" s="12">
        <v>354000</v>
      </c>
      <c r="I82" s="12">
        <v>146000</v>
      </c>
      <c r="J82" s="12">
        <v>354000</v>
      </c>
      <c r="K82" s="12">
        <v>354000</v>
      </c>
      <c r="L82" s="12">
        <v>354000</v>
      </c>
      <c r="M82" s="12">
        <v>354000</v>
      </c>
      <c r="N82" s="14">
        <f t="shared" si="2"/>
        <v>0.70799999999999996</v>
      </c>
      <c r="O82" s="14">
        <f t="shared" si="3"/>
        <v>0.70799999999999996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3710024314.6299996</v>
      </c>
      <c r="I84" s="7">
        <f t="shared" si="43"/>
        <v>4289975685.3700004</v>
      </c>
      <c r="J84" s="7">
        <f t="shared" si="43"/>
        <v>3700024314.6299996</v>
      </c>
      <c r="K84" s="7">
        <f t="shared" si="43"/>
        <v>867297653.24000001</v>
      </c>
      <c r="L84" s="7">
        <f t="shared" si="43"/>
        <v>867297653.24000001</v>
      </c>
      <c r="M84" s="7">
        <f t="shared" si="43"/>
        <v>867297653.24000001</v>
      </c>
      <c r="N84" s="8">
        <f t="shared" si="2"/>
        <v>0.46250303932874998</v>
      </c>
      <c r="O84" s="9">
        <f t="shared" si="3"/>
        <v>0.108412206655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22200000</v>
      </c>
      <c r="L87" s="17">
        <f t="shared" si="45"/>
        <v>22200000</v>
      </c>
      <c r="M87" s="17">
        <f t="shared" si="45"/>
        <v>22200000</v>
      </c>
      <c r="N87" s="19">
        <f t="shared" si="2"/>
        <v>0.14310351154001394</v>
      </c>
      <c r="O87" s="19">
        <f t="shared" si="3"/>
        <v>4.0729460976773199E-2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22200000</v>
      </c>
      <c r="L88" s="12">
        <v>22200000</v>
      </c>
      <c r="M88" s="12">
        <v>22200000</v>
      </c>
      <c r="N88" s="14">
        <f t="shared" si="2"/>
        <v>0.17525726868287422</v>
      </c>
      <c r="O88" s="14">
        <f t="shared" si="3"/>
        <v>4.988091493281805E-2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888183787.70000005</v>
      </c>
      <c r="I91" s="17">
        <f t="shared" si="48"/>
        <v>1368439336.3</v>
      </c>
      <c r="J91" s="17">
        <f t="shared" si="48"/>
        <v>878183787.70000005</v>
      </c>
      <c r="K91" s="17">
        <f t="shared" si="48"/>
        <v>193216989.80000001</v>
      </c>
      <c r="L91" s="17">
        <f t="shared" si="48"/>
        <v>193216989.80000001</v>
      </c>
      <c r="M91" s="17">
        <f t="shared" si="48"/>
        <v>193216989.80000001</v>
      </c>
      <c r="N91" s="19">
        <f t="shared" si="46"/>
        <v>0.38915837490106303</v>
      </c>
      <c r="O91" s="19">
        <f t="shared" si="47"/>
        <v>8.5622179328514236E-2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768183787.70000005</v>
      </c>
      <c r="I92" s="12">
        <v>812821211.29999995</v>
      </c>
      <c r="J92" s="12">
        <v>758183787.70000005</v>
      </c>
      <c r="K92" s="12">
        <v>165616989.80000001</v>
      </c>
      <c r="L92" s="12">
        <v>165616989.80000001</v>
      </c>
      <c r="M92" s="12">
        <v>165616989.80000001</v>
      </c>
      <c r="N92" s="14">
        <f>+IF(F93=0,0,J93/F93)</f>
        <v>0.17761512836855881</v>
      </c>
      <c r="O92" s="14">
        <f>+IF(F93=0,0,K93/F93)</f>
        <v>4.0851479524768523E-2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27600000</v>
      </c>
      <c r="L93" s="12">
        <v>27600000</v>
      </c>
      <c r="M93" s="12">
        <v>27600000</v>
      </c>
      <c r="N93" s="14">
        <f>+IF(F92=0,0,J92/F92)</f>
        <v>0.47955812168814027</v>
      </c>
      <c r="O93" s="14">
        <f>+IF(F92=0,0,K92/F92)</f>
        <v>0.10475424802878819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2266534667</v>
      </c>
      <c r="I94" s="17">
        <f t="shared" si="49"/>
        <v>1347706731</v>
      </c>
      <c r="J94" s="17">
        <f t="shared" si="49"/>
        <v>2266534667</v>
      </c>
      <c r="K94" s="17">
        <f t="shared" si="49"/>
        <v>592949667</v>
      </c>
      <c r="L94" s="17">
        <f t="shared" si="49"/>
        <v>592949667</v>
      </c>
      <c r="M94" s="17">
        <f t="shared" si="49"/>
        <v>592949667</v>
      </c>
      <c r="N94" s="19">
        <f>+IF(F94=0,0,J94/F94)</f>
        <v>0.62711214260735992</v>
      </c>
      <c r="O94" s="19">
        <f>+IF(F94=0,0,K94/F94)</f>
        <v>0.16405923171820191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241716667</v>
      </c>
      <c r="L95" s="12">
        <v>241716667</v>
      </c>
      <c r="M95" s="12">
        <v>241716667</v>
      </c>
      <c r="N95" s="14">
        <f>+IF(F95=0,0,J95/F95)</f>
        <v>0.82937161434516615</v>
      </c>
      <c r="O95" s="14">
        <f>+IF(F95=0,0,K95/F95)</f>
        <v>0.21691119569900913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98183000</v>
      </c>
      <c r="L96" s="12">
        <v>98183000</v>
      </c>
      <c r="M96" s="12">
        <v>98183000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0.53026437626440925</v>
      </c>
      <c r="O97" s="14">
        <f>+IF(F98=0,0,K98/F98)</f>
        <v>0.13618283682395813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985318000</v>
      </c>
      <c r="I98" s="12">
        <v>872845671</v>
      </c>
      <c r="J98" s="12">
        <v>985318000</v>
      </c>
      <c r="K98" s="12">
        <v>253050000</v>
      </c>
      <c r="L98" s="12">
        <v>253050000</v>
      </c>
      <c r="M98" s="12">
        <v>253050000</v>
      </c>
      <c r="N98" s="14">
        <f>+IF(F96=0,0,J96/F96)</f>
        <v>0.8623188405797102</v>
      </c>
      <c r="O98" s="14">
        <f>+IF(F96=0,0,K96/F96)</f>
        <v>0.23715700483091787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25370000</v>
      </c>
      <c r="L99" s="17">
        <f t="shared" si="50"/>
        <v>25370000</v>
      </c>
      <c r="M99" s="17">
        <f t="shared" si="50"/>
        <v>25370000</v>
      </c>
      <c r="N99" s="19">
        <f>+IF(F99=0,0,J99/F99)</f>
        <v>0.45440711155170616</v>
      </c>
      <c r="O99" s="19">
        <f>+IF(F99=0,0,K99/F99)</f>
        <v>6.6184910779505376E-2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19043333</v>
      </c>
      <c r="L100" s="12">
        <v>19043333</v>
      </c>
      <c r="M100" s="12">
        <v>19043333</v>
      </c>
      <c r="N100" s="14">
        <f>+IF(F101=0,0,J101/F101)</f>
        <v>0.80156217542748576</v>
      </c>
      <c r="O100" s="14">
        <f>+IF(F101=0,0,K101/F101)</f>
        <v>5.0084444268524382E-2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6326667</v>
      </c>
      <c r="L101" s="12">
        <v>6326667</v>
      </c>
      <c r="M101" s="12">
        <v>6326667</v>
      </c>
      <c r="N101" s="14">
        <f>+IF(F100=0,0,J100/F100)</f>
        <v>0.28377431906614786</v>
      </c>
      <c r="O101" s="14">
        <f>+IF(F100=0,0,K100/F100)</f>
        <v>7.4098571984435799E-2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33560996.439999998</v>
      </c>
      <c r="L102" s="17">
        <f t="shared" si="51"/>
        <v>33560996.439999998</v>
      </c>
      <c r="M102" s="17">
        <f t="shared" si="51"/>
        <v>33560996.439999998</v>
      </c>
      <c r="N102" s="19">
        <f>+IF(F102=0,0,J102/F102)</f>
        <v>0.44202713015731826</v>
      </c>
      <c r="O102" s="19">
        <f>+IF(F102=0,0,K102/F102)</f>
        <v>4.8940179869769847E-2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5.3319961520399549E-2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33560996.439999998</v>
      </c>
      <c r="L104" s="12">
        <v>33560996.439999998</v>
      </c>
      <c r="M104" s="12">
        <v>33560996.439999998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1059955000</v>
      </c>
      <c r="E105" s="7">
        <f t="shared" si="52"/>
        <v>1059955000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28380187776.66</v>
      </c>
      <c r="I105" s="7">
        <f t="shared" si="52"/>
        <v>6835126223.3400002</v>
      </c>
      <c r="J105" s="7">
        <f t="shared" si="52"/>
        <v>14655547869.839998</v>
      </c>
      <c r="K105" s="7">
        <f t="shared" si="52"/>
        <v>9423746413.5599995</v>
      </c>
      <c r="L105" s="7">
        <f t="shared" si="52"/>
        <v>9423746413.5599995</v>
      </c>
      <c r="M105" s="7">
        <f t="shared" si="52"/>
        <v>9423746413.5599995</v>
      </c>
      <c r="N105" s="8">
        <f>+IF(F105=0,0,J105/F105)</f>
        <v>0.38193906903597352</v>
      </c>
      <c r="O105" s="9">
        <f>+IF(F105=0,0,K105/F105)</f>
        <v>0.24559279284490482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4"/>
  <sheetViews>
    <sheetView showGridLines="0" tabSelected="1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Q86" sqref="Q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44013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24096601990.02</v>
      </c>
      <c r="I5" s="6">
        <f t="shared" si="0"/>
        <v>3118712009.9799995</v>
      </c>
      <c r="J5" s="6">
        <f t="shared" si="0"/>
        <v>14161509932.33</v>
      </c>
      <c r="K5" s="6">
        <f t="shared" si="0"/>
        <v>10379725609.779999</v>
      </c>
      <c r="L5" s="6">
        <f t="shared" si="0"/>
        <v>10379725609.779999</v>
      </c>
      <c r="M5" s="6">
        <f t="shared" si="0"/>
        <v>10379725609.779999</v>
      </c>
      <c r="N5" s="8">
        <f>+IF(F5=0,0,J5/F5)</f>
        <v>0.46627736654504959</v>
      </c>
      <c r="O5" s="9">
        <f>+IF(F5=0,0,K5/F5)</f>
        <v>0.34175954018429494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6826333956</v>
      </c>
      <c r="K6" s="6">
        <f t="shared" si="1"/>
        <v>6826333956</v>
      </c>
      <c r="L6" s="6">
        <f t="shared" si="1"/>
        <v>6826333956</v>
      </c>
      <c r="M6" s="6">
        <f t="shared" si="1"/>
        <v>6826333956</v>
      </c>
      <c r="N6" s="8">
        <f t="shared" ref="N6:N89" si="2">+IF(F6=0,0,J6/F6)</f>
        <v>0.41807041195987643</v>
      </c>
      <c r="O6" s="9">
        <f t="shared" ref="O6:O89" si="3">+IF(F6=0,0,K6/F6)</f>
        <v>0.41807041195987643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6826333956</v>
      </c>
      <c r="K7" s="17">
        <f>+K8+K21+K31</f>
        <v>6826333956</v>
      </c>
      <c r="L7" s="17">
        <f>+L8+L21+L31</f>
        <v>6826333956</v>
      </c>
      <c r="M7" s="17">
        <f>+M8+M21+M31</f>
        <v>6826333956</v>
      </c>
      <c r="N7" s="19">
        <f t="shared" si="2"/>
        <v>0.41807041195987643</v>
      </c>
      <c r="O7" s="19">
        <f t="shared" si="3"/>
        <v>0.41807041195987643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4603772562</v>
      </c>
      <c r="K8" s="17">
        <f>+K9</f>
        <v>4603772562</v>
      </c>
      <c r="L8" s="17">
        <f>+L9</f>
        <v>4603772562</v>
      </c>
      <c r="M8" s="17">
        <f>+M9</f>
        <v>4603772562</v>
      </c>
      <c r="N8" s="19">
        <f t="shared" si="2"/>
        <v>0.45679198725046855</v>
      </c>
      <c r="O8" s="19">
        <f t="shared" si="3"/>
        <v>0.45679198725046855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4603772562</v>
      </c>
      <c r="K9" s="17">
        <f t="shared" si="6"/>
        <v>4603772562</v>
      </c>
      <c r="L9" s="17">
        <f t="shared" si="6"/>
        <v>4603772562</v>
      </c>
      <c r="M9" s="17">
        <f t="shared" si="6"/>
        <v>4603772562</v>
      </c>
      <c r="N9" s="19">
        <f t="shared" si="2"/>
        <v>0.45679198725046855</v>
      </c>
      <c r="O9" s="19">
        <f t="shared" si="3"/>
        <v>0.45679198725046855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4026625965</v>
      </c>
      <c r="K10" s="12">
        <v>4026625965</v>
      </c>
      <c r="L10" s="12">
        <v>4026625965</v>
      </c>
      <c r="M10" s="12">
        <v>4026625965</v>
      </c>
      <c r="N10" s="14">
        <f t="shared" si="2"/>
        <v>0.51164243519695041</v>
      </c>
      <c r="O10" s="14">
        <f t="shared" si="3"/>
        <v>0.51164243519695041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246402077</v>
      </c>
      <c r="K12" s="12">
        <v>246402077</v>
      </c>
      <c r="L12" s="12">
        <v>246402077</v>
      </c>
      <c r="M12" s="12">
        <v>246402077</v>
      </c>
      <c r="N12" s="14">
        <f t="shared" si="2"/>
        <v>0.49280415399999999</v>
      </c>
      <c r="O12" s="14">
        <f t="shared" si="3"/>
        <v>0.49280415399999999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7063670</v>
      </c>
      <c r="K13" s="12">
        <v>7063670</v>
      </c>
      <c r="L13" s="12">
        <v>7063670</v>
      </c>
      <c r="M13" s="12">
        <v>7063670</v>
      </c>
      <c r="N13" s="14">
        <f t="shared" si="2"/>
        <v>0.47091133333333335</v>
      </c>
      <c r="O13" s="14">
        <f t="shared" si="3"/>
        <v>0.47091133333333335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3.6447170731707314E-2</v>
      </c>
      <c r="O15" s="14">
        <f t="shared" si="3"/>
        <v>3.6447170731707314E-2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153859339</v>
      </c>
      <c r="K16" s="12">
        <v>153859339</v>
      </c>
      <c r="L16" s="12">
        <v>153859339</v>
      </c>
      <c r="M16" s="12">
        <v>153859339</v>
      </c>
      <c r="N16" s="14">
        <f t="shared" si="2"/>
        <v>0.56984940370370374</v>
      </c>
      <c r="O16" s="14">
        <f t="shared" si="3"/>
        <v>0.56984940370370374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9712974</v>
      </c>
      <c r="K17" s="12">
        <v>9712974</v>
      </c>
      <c r="L17" s="12">
        <v>9712974</v>
      </c>
      <c r="M17" s="12">
        <v>9712974</v>
      </c>
      <c r="N17" s="14">
        <f t="shared" si="2"/>
        <v>0.21115160869565217</v>
      </c>
      <c r="O17" s="14">
        <f t="shared" si="3"/>
        <v>0.21115160869565217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135738284</v>
      </c>
      <c r="K19" s="12">
        <v>135738284</v>
      </c>
      <c r="L19" s="12">
        <v>135738284</v>
      </c>
      <c r="M19" s="12">
        <v>135738284</v>
      </c>
      <c r="N19" s="14">
        <f t="shared" si="2"/>
        <v>0.35720601052631579</v>
      </c>
      <c r="O19" s="14">
        <f t="shared" si="3"/>
        <v>0.35720601052631579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1131393</v>
      </c>
      <c r="K20" s="12">
        <v>1131393</v>
      </c>
      <c r="L20" s="12">
        <v>1131393</v>
      </c>
      <c r="M20" s="12">
        <v>1131393</v>
      </c>
      <c r="N20" s="14">
        <f t="shared" ref="N20" si="7">+IF(F20=0,0,J20/F20)</f>
        <v>0.28284825000000002</v>
      </c>
      <c r="O20" s="14">
        <f t="shared" ref="O20" si="8">+IF(F20=0,0,K20/F20)</f>
        <v>0.28284825000000002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9">SUM(D22:D30)</f>
        <v>0</v>
      </c>
      <c r="E21" s="17">
        <f t="shared" si="9"/>
        <v>0</v>
      </c>
      <c r="F21" s="18">
        <f t="shared" si="4"/>
        <v>3730155000</v>
      </c>
      <c r="G21" s="17">
        <f t="shared" ref="G21:H21" si="10">SUM(G22:G30)</f>
        <v>0</v>
      </c>
      <c r="H21" s="17">
        <f t="shared" si="10"/>
        <v>3730155000</v>
      </c>
      <c r="I21" s="18">
        <f>+F21-G21-H21</f>
        <v>0</v>
      </c>
      <c r="J21" s="17">
        <f t="shared" ref="J21" si="11">SUM(J22:J30)</f>
        <v>1814555019</v>
      </c>
      <c r="K21" s="17">
        <f t="shared" ref="K21:M21" si="12">SUM(K22:K30)</f>
        <v>1814555019</v>
      </c>
      <c r="L21" s="17">
        <f t="shared" si="12"/>
        <v>1814555019</v>
      </c>
      <c r="M21" s="17">
        <f t="shared" si="12"/>
        <v>1814555019</v>
      </c>
      <c r="N21" s="19">
        <f t="shared" si="2"/>
        <v>0.48645566176204474</v>
      </c>
      <c r="O21" s="19">
        <f t="shared" si="3"/>
        <v>0.48645566176204474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564736223</v>
      </c>
      <c r="K22" s="12">
        <v>564736223</v>
      </c>
      <c r="L22" s="12">
        <v>564736223</v>
      </c>
      <c r="M22" s="12">
        <v>564736223</v>
      </c>
      <c r="N22" s="14">
        <f t="shared" si="2"/>
        <v>0.56473622300000004</v>
      </c>
      <c r="O22" s="14">
        <f t="shared" si="3"/>
        <v>0.56473622300000004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400032923</v>
      </c>
      <c r="K23" s="12">
        <v>400032923</v>
      </c>
      <c r="L23" s="12">
        <v>400032923</v>
      </c>
      <c r="M23" s="12">
        <v>400032923</v>
      </c>
      <c r="N23" s="14">
        <f t="shared" si="2"/>
        <v>0.50004115375000002</v>
      </c>
      <c r="O23" s="14">
        <f t="shared" si="3"/>
        <v>0.50004115375000002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408720673</v>
      </c>
      <c r="K24" s="12">
        <v>408720673</v>
      </c>
      <c r="L24" s="12">
        <v>408720673</v>
      </c>
      <c r="M24" s="12">
        <v>408720673</v>
      </c>
      <c r="N24" s="14">
        <f t="shared" si="2"/>
        <v>0.4442616010869565</v>
      </c>
      <c r="O24" s="14">
        <f t="shared" si="3"/>
        <v>0.4442616010869565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184604900</v>
      </c>
      <c r="K25" s="12">
        <v>184604900</v>
      </c>
      <c r="L25" s="12">
        <v>184604900</v>
      </c>
      <c r="M25" s="12">
        <v>184604900</v>
      </c>
      <c r="N25" s="14">
        <f t="shared" si="2"/>
        <v>0.42931372093023257</v>
      </c>
      <c r="O25" s="14">
        <f t="shared" si="3"/>
        <v>0.42931372093023257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25561100</v>
      </c>
      <c r="K26" s="12">
        <v>25561100</v>
      </c>
      <c r="L26" s="12">
        <v>25561100</v>
      </c>
      <c r="M26" s="12">
        <v>25561100</v>
      </c>
      <c r="N26" s="14">
        <f t="shared" si="2"/>
        <v>0.51122199999999995</v>
      </c>
      <c r="O26" s="14">
        <f t="shared" si="3"/>
        <v>0.51122199999999995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138467200</v>
      </c>
      <c r="K27" s="12">
        <v>138467200</v>
      </c>
      <c r="L27" s="12">
        <v>138467200</v>
      </c>
      <c r="M27" s="12">
        <v>138467200</v>
      </c>
      <c r="N27" s="14">
        <f t="shared" si="2"/>
        <v>0.43936221859085212</v>
      </c>
      <c r="O27" s="14">
        <f t="shared" si="3"/>
        <v>0.43936221859085212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23121600</v>
      </c>
      <c r="K28" s="12">
        <v>23121600</v>
      </c>
      <c r="L28" s="12">
        <v>23121600</v>
      </c>
      <c r="M28" s="12">
        <v>23121600</v>
      </c>
      <c r="N28" s="14">
        <f t="shared" si="2"/>
        <v>0.42039272727272725</v>
      </c>
      <c r="O28" s="14">
        <f t="shared" si="3"/>
        <v>0.42039272727272725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23121600</v>
      </c>
      <c r="K29" s="12">
        <v>23121600</v>
      </c>
      <c r="L29" s="12">
        <v>23121600</v>
      </c>
      <c r="M29" s="12">
        <v>23121600</v>
      </c>
      <c r="N29" s="14">
        <f t="shared" si="2"/>
        <v>0.42039272727272725</v>
      </c>
      <c r="O29" s="14">
        <f t="shared" si="3"/>
        <v>0.42039272727272725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46188800</v>
      </c>
      <c r="K30" s="12">
        <v>46188800</v>
      </c>
      <c r="L30" s="12">
        <v>46188800</v>
      </c>
      <c r="M30" s="12">
        <v>46188800</v>
      </c>
      <c r="N30" s="14">
        <f t="shared" si="2"/>
        <v>0.43989333333333336</v>
      </c>
      <c r="O30" s="14">
        <f t="shared" si="3"/>
        <v>0.43989333333333336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3">SUM(D32:D36)</f>
        <v>0</v>
      </c>
      <c r="E31" s="17">
        <f t="shared" si="13"/>
        <v>0</v>
      </c>
      <c r="F31" s="18">
        <f t="shared" si="4"/>
        <v>1798434000</v>
      </c>
      <c r="G31" s="17">
        <f t="shared" ref="G31:H31" si="14">SUM(G32:G36)</f>
        <v>0</v>
      </c>
      <c r="H31" s="17">
        <f t="shared" si="14"/>
        <v>1798434000</v>
      </c>
      <c r="I31" s="18">
        <f>+F31-G31-H31</f>
        <v>0</v>
      </c>
      <c r="J31" s="17">
        <f t="shared" ref="J31" si="15">SUM(J32:J36)</f>
        <v>408006375</v>
      </c>
      <c r="K31" s="17">
        <f t="shared" ref="K31:M31" si="16">SUM(K32:K36)</f>
        <v>408006375</v>
      </c>
      <c r="L31" s="17">
        <f t="shared" si="16"/>
        <v>408006375</v>
      </c>
      <c r="M31" s="17">
        <f t="shared" si="16"/>
        <v>408006375</v>
      </c>
      <c r="N31" s="19">
        <f t="shared" si="2"/>
        <v>0.226867583130657</v>
      </c>
      <c r="O31" s="19">
        <f t="shared" si="3"/>
        <v>0.226867583130657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149560128</v>
      </c>
      <c r="K32" s="12">
        <v>149560128</v>
      </c>
      <c r="L32" s="12">
        <v>149560128</v>
      </c>
      <c r="M32" s="12">
        <v>149560128</v>
      </c>
      <c r="N32" s="14">
        <f t="shared" si="2"/>
        <v>0.12259026885245902</v>
      </c>
      <c r="O32" s="14">
        <f t="shared" si="3"/>
        <v>0.12259026885245902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55728196</v>
      </c>
      <c r="K33" s="12">
        <v>55728196</v>
      </c>
      <c r="L33" s="12">
        <v>55728196</v>
      </c>
      <c r="M33" s="12">
        <v>55728196</v>
      </c>
      <c r="N33" s="14">
        <f t="shared" si="2"/>
        <v>0.56614783509762889</v>
      </c>
      <c r="O33" s="14">
        <f t="shared" si="3"/>
        <v>0.56614783509762889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14347841</v>
      </c>
      <c r="K34" s="12">
        <v>14347841</v>
      </c>
      <c r="L34" s="12">
        <v>14347841</v>
      </c>
      <c r="M34" s="12">
        <v>14347841</v>
      </c>
      <c r="N34" s="14">
        <f t="shared" si="2"/>
        <v>0.23913068333333334</v>
      </c>
      <c r="O34" s="14">
        <f t="shared" si="3"/>
        <v>0.23913068333333334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154970648</v>
      </c>
      <c r="K35" s="12">
        <v>154970648</v>
      </c>
      <c r="L35" s="12">
        <v>154970648</v>
      </c>
      <c r="M35" s="12">
        <v>154970648</v>
      </c>
      <c r="N35" s="14">
        <f t="shared" si="2"/>
        <v>0.45579602352941179</v>
      </c>
      <c r="O35" s="14">
        <f t="shared" si="3"/>
        <v>0.45579602352941179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33399562</v>
      </c>
      <c r="K36" s="12">
        <v>33399562</v>
      </c>
      <c r="L36" s="12">
        <v>33399562</v>
      </c>
      <c r="M36" s="12">
        <v>33399562</v>
      </c>
      <c r="N36" s="14">
        <f t="shared" si="2"/>
        <v>0.41749452500000001</v>
      </c>
      <c r="O36" s="14">
        <f t="shared" si="3"/>
        <v>0.41749452500000001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7">+D40+D44</f>
        <v>2205555000</v>
      </c>
      <c r="E39" s="7">
        <f t="shared" si="17"/>
        <v>2208455000</v>
      </c>
      <c r="F39" s="7">
        <f t="shared" si="17"/>
        <v>10285398000</v>
      </c>
      <c r="G39" s="7">
        <f t="shared" si="17"/>
        <v>0</v>
      </c>
      <c r="H39" s="7">
        <f t="shared" si="17"/>
        <v>8372912990.0200005</v>
      </c>
      <c r="I39" s="7">
        <f t="shared" si="17"/>
        <v>1912485009.9799995</v>
      </c>
      <c r="J39" s="7">
        <f t="shared" si="17"/>
        <v>7285726003.3299999</v>
      </c>
      <c r="K39" s="7">
        <f t="shared" si="17"/>
        <v>3505720549.7799997</v>
      </c>
      <c r="L39" s="7">
        <f t="shared" si="17"/>
        <v>3505720549.7799997</v>
      </c>
      <c r="M39" s="7">
        <f t="shared" si="17"/>
        <v>3505720549.7799997</v>
      </c>
      <c r="N39" s="8">
        <f t="shared" si="2"/>
        <v>0.70835625450079809</v>
      </c>
      <c r="O39" s="9">
        <f t="shared" si="3"/>
        <v>0.34084442330573883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50000000</v>
      </c>
      <c r="E40" s="17">
        <f t="shared" si="18"/>
        <v>50000000</v>
      </c>
      <c r="F40" s="18">
        <f t="shared" ref="F40:F53" si="19">+C40+D40-E40</f>
        <v>136931000</v>
      </c>
      <c r="G40" s="17">
        <f t="shared" ref="G40:H40" si="20">+G41</f>
        <v>0</v>
      </c>
      <c r="H40" s="17">
        <f t="shared" si="20"/>
        <v>0</v>
      </c>
      <c r="I40" s="18">
        <f t="shared" ref="I40:I53" si="21">+F40-G40-H40</f>
        <v>136931000</v>
      </c>
      <c r="J40" s="17">
        <f t="shared" ref="J40:M40" si="22">+J41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50000000</v>
      </c>
      <c r="E41" s="17">
        <f t="shared" si="23"/>
        <v>50000000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0</v>
      </c>
      <c r="I41" s="18">
        <f t="shared" si="21"/>
        <v>136931000</v>
      </c>
      <c r="J41" s="17">
        <f t="shared" ref="J41:M41" si="25">SUM(J42:J43)</f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6">+D45+D53</f>
        <v>2155555000</v>
      </c>
      <c r="E44" s="17">
        <f t="shared" si="26"/>
        <v>2158455000</v>
      </c>
      <c r="F44" s="18">
        <f t="shared" si="19"/>
        <v>10148467000</v>
      </c>
      <c r="G44" s="17">
        <f t="shared" ref="G44:H44" si="27">+G45+G53</f>
        <v>0</v>
      </c>
      <c r="H44" s="17">
        <f t="shared" si="27"/>
        <v>8372912990.0200005</v>
      </c>
      <c r="I44" s="18">
        <f t="shared" si="21"/>
        <v>1775554009.9799995</v>
      </c>
      <c r="J44" s="17">
        <f t="shared" ref="J44:M44" si="28">+J45+J53</f>
        <v>7285726003.3299999</v>
      </c>
      <c r="K44" s="17">
        <f t="shared" si="28"/>
        <v>3505720549.7799997</v>
      </c>
      <c r="L44" s="17">
        <f t="shared" si="28"/>
        <v>3505720549.7799997</v>
      </c>
      <c r="M44" s="17">
        <f t="shared" si="28"/>
        <v>3505720549.7799997</v>
      </c>
      <c r="N44" s="19">
        <f t="shared" si="2"/>
        <v>0.71791394733115843</v>
      </c>
      <c r="O44" s="19">
        <f t="shared" si="3"/>
        <v>0.34544336102979883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9">SUM(D46:D52)</f>
        <v>854000000</v>
      </c>
      <c r="E45" s="17">
        <f t="shared" si="29"/>
        <v>15900000</v>
      </c>
      <c r="F45" s="18">
        <f>+C45+D45-E45</f>
        <v>978100000</v>
      </c>
      <c r="G45" s="17">
        <f t="shared" si="29"/>
        <v>0</v>
      </c>
      <c r="H45" s="17">
        <f t="shared" si="29"/>
        <v>322397291.88</v>
      </c>
      <c r="I45" s="18">
        <f t="shared" si="21"/>
        <v>655702708.12</v>
      </c>
      <c r="J45" s="17">
        <f t="shared" ref="J45" si="30">SUM(J46:J52)</f>
        <v>117716213.88</v>
      </c>
      <c r="K45" s="17">
        <f t="shared" ref="K45:M45" si="31">SUM(K46:K52)</f>
        <v>84631183.560000002</v>
      </c>
      <c r="L45" s="17">
        <f t="shared" si="31"/>
        <v>84631183.560000002</v>
      </c>
      <c r="M45" s="17">
        <f t="shared" si="31"/>
        <v>84631183.560000002</v>
      </c>
      <c r="N45" s="19">
        <f t="shared" si="2"/>
        <v>0.12035192094877824</v>
      </c>
      <c r="O45" s="19">
        <f t="shared" si="3"/>
        <v>8.6526105265310294E-2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4863097</v>
      </c>
      <c r="L49" s="12">
        <v>4863097</v>
      </c>
      <c r="M49" s="12">
        <v>4863097</v>
      </c>
      <c r="N49" s="14">
        <f t="shared" si="2"/>
        <v>0.83333333333333337</v>
      </c>
      <c r="O49" s="14">
        <f t="shared" si="3"/>
        <v>0.16210323333333335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519000</v>
      </c>
      <c r="I50" s="12">
        <v>1481000</v>
      </c>
      <c r="J50" s="12">
        <v>519000</v>
      </c>
      <c r="K50" s="12">
        <v>519000</v>
      </c>
      <c r="L50" s="12">
        <v>519000</v>
      </c>
      <c r="M50" s="12">
        <v>519000</v>
      </c>
      <c r="N50" s="14">
        <f t="shared" si="2"/>
        <v>0.25950000000000001</v>
      </c>
      <c r="O50" s="14">
        <f t="shared" si="3"/>
        <v>0.25950000000000001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2">SUM(D54:D73)</f>
        <v>1301555000</v>
      </c>
      <c r="E53" s="17">
        <f t="shared" si="32"/>
        <v>2142555000</v>
      </c>
      <c r="F53" s="18">
        <f t="shared" si="19"/>
        <v>9170367000</v>
      </c>
      <c r="G53" s="17">
        <f t="shared" ref="G53:H53" si="33">SUM(G54:G73)</f>
        <v>0</v>
      </c>
      <c r="H53" s="17">
        <f t="shared" si="33"/>
        <v>8050515698.1400003</v>
      </c>
      <c r="I53" s="18">
        <f t="shared" si="21"/>
        <v>1119851301.8599997</v>
      </c>
      <c r="J53" s="17">
        <f t="shared" ref="J53:M53" si="34">SUM(J54:J73)</f>
        <v>7168009789.4499998</v>
      </c>
      <c r="K53" s="17">
        <f t="shared" si="34"/>
        <v>3421089366.2199998</v>
      </c>
      <c r="L53" s="17">
        <f t="shared" si="34"/>
        <v>3421089366.2199998</v>
      </c>
      <c r="M53" s="17">
        <f t="shared" si="34"/>
        <v>3421089366.2199998</v>
      </c>
      <c r="N53" s="19">
        <f t="shared" si="2"/>
        <v>0.78164917384985788</v>
      </c>
      <c r="O53" s="19">
        <f t="shared" si="3"/>
        <v>0.37305915523555377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155653552</v>
      </c>
      <c r="L55" s="12">
        <v>155653552</v>
      </c>
      <c r="M55" s="12">
        <v>155653552</v>
      </c>
      <c r="N55" s="14">
        <f t="shared" si="2"/>
        <v>0.3681431033994334</v>
      </c>
      <c r="O55" s="14">
        <f t="shared" si="3"/>
        <v>0.22047245325779036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33682635</v>
      </c>
      <c r="K57" s="12">
        <v>33682635</v>
      </c>
      <c r="L57" s="12">
        <v>33682635</v>
      </c>
      <c r="M57" s="12">
        <v>33682635</v>
      </c>
      <c r="N57" s="14">
        <f t="shared" si="2"/>
        <v>0.37425150000000001</v>
      </c>
      <c r="O57" s="14">
        <f t="shared" si="3"/>
        <v>0.37425150000000001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4204559930</v>
      </c>
      <c r="I59" s="12">
        <v>126440070</v>
      </c>
      <c r="J59" s="12">
        <v>4174877638</v>
      </c>
      <c r="K59" s="12">
        <v>2092684633</v>
      </c>
      <c r="L59" s="12">
        <v>2092684633</v>
      </c>
      <c r="M59" s="12">
        <v>2092684633</v>
      </c>
      <c r="N59" s="14">
        <f t="shared" si="2"/>
        <v>0.96395235234356957</v>
      </c>
      <c r="O59" s="14">
        <f t="shared" si="3"/>
        <v>0.48318740083121681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668733333</v>
      </c>
      <c r="I60" s="12">
        <v>82766667</v>
      </c>
      <c r="J60" s="12">
        <v>668733333</v>
      </c>
      <c r="K60" s="12">
        <v>286633333</v>
      </c>
      <c r="L60" s="12">
        <v>286633333</v>
      </c>
      <c r="M60" s="12">
        <v>286633333</v>
      </c>
      <c r="N60" s="14">
        <f t="shared" si="2"/>
        <v>0.88986471457085825</v>
      </c>
      <c r="O60" s="14">
        <f t="shared" si="3"/>
        <v>0.38141494743845644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476577447</v>
      </c>
      <c r="I61" s="12">
        <v>52289553</v>
      </c>
      <c r="J61" s="12">
        <v>476577447</v>
      </c>
      <c r="K61" s="12">
        <v>217979559</v>
      </c>
      <c r="L61" s="12">
        <v>217979559</v>
      </c>
      <c r="M61" s="12">
        <v>217979559</v>
      </c>
      <c r="N61" s="14">
        <f t="shared" si="2"/>
        <v>0.90112910618359621</v>
      </c>
      <c r="O61" s="14">
        <f t="shared" si="3"/>
        <v>0.41216328301822575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74991205.909999996</v>
      </c>
      <c r="K62" s="12">
        <v>42920731.310000002</v>
      </c>
      <c r="L62" s="12">
        <v>42920731.310000002</v>
      </c>
      <c r="M62" s="12">
        <v>42920731.310000002</v>
      </c>
      <c r="N62" s="14">
        <f t="shared" si="2"/>
        <v>0.3806660198477157</v>
      </c>
      <c r="O62" s="14">
        <f t="shared" si="3"/>
        <v>0.21787173253807107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178435054.72</v>
      </c>
      <c r="L63" s="12">
        <v>178435054.72</v>
      </c>
      <c r="M63" s="12">
        <v>178435054.72</v>
      </c>
      <c r="N63" s="14">
        <f t="shared" si="2"/>
        <v>0.88814516898488127</v>
      </c>
      <c r="O63" s="14">
        <f t="shared" si="3"/>
        <v>0.38538888708423324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111900937.19</v>
      </c>
      <c r="L64" s="12">
        <v>111900937.19</v>
      </c>
      <c r="M64" s="12">
        <v>111900937.19</v>
      </c>
      <c r="N64" s="14">
        <f t="shared" si="2"/>
        <v>0.75725261830601098</v>
      </c>
      <c r="O64" s="14">
        <f t="shared" si="3"/>
        <v>0.30574026554644806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27225600</v>
      </c>
      <c r="I65" s="12">
        <v>3774400</v>
      </c>
      <c r="J65" s="12">
        <v>27225600</v>
      </c>
      <c r="K65" s="12">
        <v>3600600</v>
      </c>
      <c r="L65" s="12">
        <v>3600600</v>
      </c>
      <c r="M65" s="12">
        <v>3600600</v>
      </c>
      <c r="N65" s="14">
        <f t="shared" si="2"/>
        <v>0.8782451612903226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1021295</v>
      </c>
      <c r="K68" s="12">
        <v>1021295</v>
      </c>
      <c r="L68" s="12">
        <v>1021295</v>
      </c>
      <c r="M68" s="12">
        <v>1021295</v>
      </c>
      <c r="N68" s="14">
        <f t="shared" si="2"/>
        <v>3.4043166666666666E-2</v>
      </c>
      <c r="O68" s="14">
        <f t="shared" si="3"/>
        <v>3.4043166666666666E-2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214467491</v>
      </c>
      <c r="L69" s="12">
        <v>214467491</v>
      </c>
      <c r="M69" s="12">
        <v>214467491</v>
      </c>
      <c r="N69" s="14">
        <f t="shared" si="2"/>
        <v>0.81709648188690975</v>
      </c>
      <c r="O69" s="14">
        <f t="shared" si="3"/>
        <v>0.28370779752495223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5">SUM(E75:E78)</f>
        <v>0</v>
      </c>
      <c r="F74" s="7">
        <f>SUM(F75:F78)</f>
        <v>3687268000.00001</v>
      </c>
      <c r="G74" s="7">
        <f t="shared" ref="G74:M74" si="36">SUM(G75:G78)</f>
        <v>2435000000.00001</v>
      </c>
      <c r="H74" s="7">
        <f t="shared" si="36"/>
        <v>104374000</v>
      </c>
      <c r="I74" s="7">
        <f t="shared" si="36"/>
        <v>1147894000</v>
      </c>
      <c r="J74" s="7">
        <f t="shared" si="36"/>
        <v>37211973</v>
      </c>
      <c r="K74" s="7">
        <f t="shared" si="36"/>
        <v>35433104</v>
      </c>
      <c r="L74" s="7">
        <f t="shared" si="36"/>
        <v>35433104</v>
      </c>
      <c r="M74" s="7">
        <f t="shared" si="36"/>
        <v>35433104</v>
      </c>
      <c r="N74" s="8">
        <f t="shared" si="2"/>
        <v>1.0092017450318203E-2</v>
      </c>
      <c r="O74" s="9">
        <f t="shared" si="3"/>
        <v>9.6095819452233742E-3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37211973</v>
      </c>
      <c r="K76" s="12">
        <v>35433104</v>
      </c>
      <c r="L76" s="12">
        <v>35433104</v>
      </c>
      <c r="M76" s="12">
        <v>35433104</v>
      </c>
      <c r="N76" s="14">
        <f t="shared" si="2"/>
        <v>0.500335775943206</v>
      </c>
      <c r="O76" s="14">
        <f t="shared" si="3"/>
        <v>0.476417887971603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4114941428.6299996</v>
      </c>
      <c r="I85" s="7">
        <f t="shared" si="46"/>
        <v>3885058571.3700004</v>
      </c>
      <c r="J85" s="7">
        <f t="shared" si="46"/>
        <v>3807941428.6299996</v>
      </c>
      <c r="K85" s="7">
        <f t="shared" si="46"/>
        <v>1259542017.55</v>
      </c>
      <c r="L85" s="7">
        <f t="shared" si="46"/>
        <v>1259542017.55</v>
      </c>
      <c r="M85" s="7">
        <f t="shared" si="46"/>
        <v>1259542017.55</v>
      </c>
      <c r="N85" s="8">
        <f t="shared" si="2"/>
        <v>0.47599267857874994</v>
      </c>
      <c r="O85" s="9">
        <f t="shared" si="3"/>
        <v>0.15744275219375001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0</v>
      </c>
      <c r="I86" s="17">
        <f t="shared" si="47"/>
        <v>515000000</v>
      </c>
      <c r="J86" s="17">
        <f t="shared" si="47"/>
        <v>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385000000</v>
      </c>
      <c r="I88" s="17">
        <f t="shared" si="48"/>
        <v>160060000</v>
      </c>
      <c r="J88" s="17">
        <f t="shared" si="48"/>
        <v>78000000</v>
      </c>
      <c r="K88" s="17">
        <f t="shared" si="48"/>
        <v>29600000</v>
      </c>
      <c r="L88" s="17">
        <f t="shared" si="48"/>
        <v>29600000</v>
      </c>
      <c r="M88" s="17">
        <f t="shared" si="48"/>
        <v>29600000</v>
      </c>
      <c r="N88" s="19">
        <f t="shared" si="2"/>
        <v>0.14310351154001394</v>
      </c>
      <c r="O88" s="19">
        <f t="shared" si="3"/>
        <v>5.4305947969030932E-2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385000000</v>
      </c>
      <c r="I89" s="12">
        <v>60060000</v>
      </c>
      <c r="J89" s="12">
        <v>78000000</v>
      </c>
      <c r="K89" s="12">
        <v>29600000</v>
      </c>
      <c r="L89" s="12">
        <v>29600000</v>
      </c>
      <c r="M89" s="12">
        <v>29600000</v>
      </c>
      <c r="N89" s="14">
        <f t="shared" si="2"/>
        <v>0.17525726868287422</v>
      </c>
      <c r="O89" s="14">
        <f t="shared" si="3"/>
        <v>6.6507886577090725E-2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886356774.70000005</v>
      </c>
      <c r="I92" s="17">
        <f t="shared" si="51"/>
        <v>1370266349.3</v>
      </c>
      <c r="J92" s="17">
        <f t="shared" si="51"/>
        <v>886356774.70000005</v>
      </c>
      <c r="K92" s="17">
        <f t="shared" si="51"/>
        <v>302983541.01999998</v>
      </c>
      <c r="L92" s="17">
        <f t="shared" si="51"/>
        <v>302983541.01999998</v>
      </c>
      <c r="M92" s="17">
        <f t="shared" si="51"/>
        <v>302983541.01999998</v>
      </c>
      <c r="N92" s="19">
        <f t="shared" si="49"/>
        <v>0.39278015246466119</v>
      </c>
      <c r="O92" s="19">
        <f t="shared" si="50"/>
        <v>0.1342641302385236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263383541.02000001</v>
      </c>
      <c r="L93" s="12">
        <v>263383541.02000001</v>
      </c>
      <c r="M93" s="12">
        <v>263383541.02000001</v>
      </c>
      <c r="N93" s="14">
        <f>+IF(F94=0,0,J94/F94)</f>
        <v>0.17761512836855881</v>
      </c>
      <c r="O93" s="14">
        <f>+IF(F94=0,0,K94/F94)</f>
        <v>5.86129923616244E-2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120000000</v>
      </c>
      <c r="I94" s="12">
        <v>555618125</v>
      </c>
      <c r="J94" s="12">
        <v>120000000</v>
      </c>
      <c r="K94" s="12">
        <v>39600000</v>
      </c>
      <c r="L94" s="12">
        <v>39600000</v>
      </c>
      <c r="M94" s="12">
        <v>39600000</v>
      </c>
      <c r="N94" s="14">
        <f>+IF(F93=0,0,J93/F93)</f>
        <v>0.48472761008644988</v>
      </c>
      <c r="O94" s="14">
        <f>+IF(F93=0,0,K93/F93)</f>
        <v>0.16659247832017768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2266534667</v>
      </c>
      <c r="I95" s="17">
        <f t="shared" si="52"/>
        <v>1347706731</v>
      </c>
      <c r="J95" s="17">
        <f t="shared" si="52"/>
        <v>2266534667</v>
      </c>
      <c r="K95" s="17">
        <f t="shared" si="52"/>
        <v>827749667</v>
      </c>
      <c r="L95" s="17">
        <f t="shared" si="52"/>
        <v>827749667</v>
      </c>
      <c r="M95" s="17">
        <f t="shared" si="52"/>
        <v>827749667</v>
      </c>
      <c r="N95" s="19">
        <f>+IF(F95=0,0,J95/F95)</f>
        <v>0.62711214260735992</v>
      </c>
      <c r="O95" s="19">
        <f>+IF(F95=0,0,K95/F95)</f>
        <v>0.22902445516175232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924216667</v>
      </c>
      <c r="I96" s="12">
        <v>190141060</v>
      </c>
      <c r="J96" s="12">
        <v>924216667</v>
      </c>
      <c r="K96" s="12">
        <v>345516667</v>
      </c>
      <c r="L96" s="12">
        <v>345516667</v>
      </c>
      <c r="M96" s="12">
        <v>345516667</v>
      </c>
      <c r="N96" s="14">
        <f>+IF(F96=0,0,J96/F96)</f>
        <v>0.82937161434516615</v>
      </c>
      <c r="O96" s="14">
        <f>+IF(F96=0,0,K96/F96)</f>
        <v>0.31005902200739172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135483000</v>
      </c>
      <c r="L97" s="12">
        <v>135483000</v>
      </c>
      <c r="M97" s="12">
        <v>135483000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0.18660896529819196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346750000</v>
      </c>
      <c r="L99" s="12">
        <v>346750000</v>
      </c>
      <c r="M99" s="12">
        <v>346750000</v>
      </c>
      <c r="N99" s="14">
        <f>+IF(F97=0,0,J97/F97)</f>
        <v>0.8623188405797102</v>
      </c>
      <c r="O99" s="14">
        <f>+IF(F97=0,0,K97/F97)</f>
        <v>0.32725362318840578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174183334</v>
      </c>
      <c r="I100" s="17">
        <f t="shared" si="53"/>
        <v>209136666</v>
      </c>
      <c r="J100" s="17">
        <f t="shared" si="53"/>
        <v>174183334</v>
      </c>
      <c r="K100" s="17">
        <f t="shared" si="53"/>
        <v>36070000</v>
      </c>
      <c r="L100" s="17">
        <f t="shared" si="53"/>
        <v>36070000</v>
      </c>
      <c r="M100" s="17">
        <f t="shared" si="53"/>
        <v>36070000</v>
      </c>
      <c r="N100" s="19">
        <f>+IF(F100=0,0,J100/F100)</f>
        <v>0.45440711155170616</v>
      </c>
      <c r="O100" s="19">
        <f>+IF(F100=0,0,K100/F100)</f>
        <v>9.409892518000626E-2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27143333</v>
      </c>
      <c r="L101" s="12">
        <v>27143333</v>
      </c>
      <c r="M101" s="12">
        <v>27143333</v>
      </c>
      <c r="N101" s="14">
        <f>+IF(F102=0,0,J102/F102)</f>
        <v>0.80156217542748576</v>
      </c>
      <c r="O101" s="14">
        <f>+IF(F102=0,0,K102/F102)</f>
        <v>7.0667091513616206E-2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8926667</v>
      </c>
      <c r="L102" s="12">
        <v>8926667</v>
      </c>
      <c r="M102" s="12">
        <v>8926667</v>
      </c>
      <c r="N102" s="14">
        <f>+IF(F101=0,0,J101/F101)</f>
        <v>0.28377431906614786</v>
      </c>
      <c r="O102" s="14">
        <f>+IF(F101=0,0,K101/F101)</f>
        <v>0.10561608171206226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402866652.93000001</v>
      </c>
      <c r="I103" s="17">
        <f t="shared" si="54"/>
        <v>282888825.06999999</v>
      </c>
      <c r="J103" s="17">
        <f t="shared" si="54"/>
        <v>402866652.93000001</v>
      </c>
      <c r="K103" s="17">
        <f t="shared" si="54"/>
        <v>63138809.530000001</v>
      </c>
      <c r="L103" s="17">
        <f t="shared" si="54"/>
        <v>63138809.530000001</v>
      </c>
      <c r="M103" s="17">
        <f t="shared" si="54"/>
        <v>63138809.530000001</v>
      </c>
      <c r="N103" s="19">
        <f>+IF(F103=0,0,J103/F103)</f>
        <v>0.58747857779416823</v>
      </c>
      <c r="O103" s="19">
        <f>+IF(F103=0,0,K103/F103)</f>
        <v>9.2071899613757086E-2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0.64005353567147427</v>
      </c>
      <c r="O104" s="14">
        <f>+IF(F105=0,0,K105/F105)</f>
        <v>0.10031164898819782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402866652.93000001</v>
      </c>
      <c r="I105" s="12">
        <v>226559841.06999999</v>
      </c>
      <c r="J105" s="12">
        <v>402866652.93000001</v>
      </c>
      <c r="K105" s="12">
        <v>63138809.530000001</v>
      </c>
      <c r="L105" s="12">
        <v>63138809.530000001</v>
      </c>
      <c r="M105" s="12">
        <v>63138809.530000001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2242955000</v>
      </c>
      <c r="E106" s="7">
        <f t="shared" si="55"/>
        <v>2242955000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28211543418.650002</v>
      </c>
      <c r="I106" s="7">
        <f t="shared" si="55"/>
        <v>7003770581.3500004</v>
      </c>
      <c r="J106" s="7">
        <f t="shared" si="55"/>
        <v>17969451360.959999</v>
      </c>
      <c r="K106" s="7">
        <f t="shared" si="55"/>
        <v>11639267627.329998</v>
      </c>
      <c r="L106" s="7">
        <f t="shared" si="55"/>
        <v>11639267627.329998</v>
      </c>
      <c r="M106" s="7">
        <f t="shared" si="55"/>
        <v>11639267627.329998</v>
      </c>
      <c r="N106" s="8">
        <f>+IF(F106=0,0,J106/F106)</f>
        <v>0.4683028969538755</v>
      </c>
      <c r="O106" s="9">
        <f>+IF(F106=0,0,K106/F106)</f>
        <v>0.30333161757749405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4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44044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24065430078.02</v>
      </c>
      <c r="I5" s="6">
        <f t="shared" si="0"/>
        <v>3149883921.9799995</v>
      </c>
      <c r="J5" s="6">
        <f t="shared" si="0"/>
        <v>15908401550.450001</v>
      </c>
      <c r="K5" s="6">
        <f t="shared" si="0"/>
        <v>14366285314.32</v>
      </c>
      <c r="L5" s="6">
        <f t="shared" si="0"/>
        <v>14366096164.32</v>
      </c>
      <c r="M5" s="6">
        <f t="shared" si="0"/>
        <v>14358951779.32</v>
      </c>
      <c r="N5" s="8">
        <f>+IF(F5=0,0,J5/F5)</f>
        <v>0.523794963695977</v>
      </c>
      <c r="O5" s="9">
        <f>+IF(F5=0,0,K5/F5)</f>
        <v>0.47301973556528892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8410174117</v>
      </c>
      <c r="K6" s="6">
        <f t="shared" si="1"/>
        <v>8374819666</v>
      </c>
      <c r="L6" s="6">
        <f t="shared" si="1"/>
        <v>8374819666</v>
      </c>
      <c r="M6" s="6">
        <f t="shared" si="1"/>
        <v>8367675281</v>
      </c>
      <c r="N6" s="8">
        <f t="shared" ref="N6:N89" si="2">+IF(F6=0,0,J6/F6)</f>
        <v>0.51507075106661837</v>
      </c>
      <c r="O6" s="9">
        <f t="shared" ref="O6:O89" si="3">+IF(F6=0,0,K6/F6)</f>
        <v>0.51290551127766926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8410174117</v>
      </c>
      <c r="K7" s="17">
        <f>+K8+K21+K31</f>
        <v>8374819666</v>
      </c>
      <c r="L7" s="17">
        <f>+L8+L21+L31</f>
        <v>8374819666</v>
      </c>
      <c r="M7" s="17">
        <f>+M8+M21+M31</f>
        <v>8367675281</v>
      </c>
      <c r="N7" s="19">
        <f t="shared" si="2"/>
        <v>0.51507075106661837</v>
      </c>
      <c r="O7" s="19">
        <f t="shared" si="3"/>
        <v>0.51290551127766926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5745651026</v>
      </c>
      <c r="K8" s="17">
        <f>+K9</f>
        <v>5725799189</v>
      </c>
      <c r="L8" s="17">
        <f>+L9</f>
        <v>5725799189</v>
      </c>
      <c r="M8" s="17">
        <f>+M9</f>
        <v>5721299228</v>
      </c>
      <c r="N8" s="19">
        <f t="shared" si="2"/>
        <v>0.57009057568952803</v>
      </c>
      <c r="O8" s="19">
        <f t="shared" si="3"/>
        <v>0.56812085195715867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5745651026</v>
      </c>
      <c r="K9" s="17">
        <f t="shared" si="6"/>
        <v>5725799189</v>
      </c>
      <c r="L9" s="17">
        <f t="shared" si="6"/>
        <v>5725799189</v>
      </c>
      <c r="M9" s="17">
        <f t="shared" si="6"/>
        <v>5721299228</v>
      </c>
      <c r="N9" s="19">
        <f t="shared" si="2"/>
        <v>0.57009057568952803</v>
      </c>
      <c r="O9" s="19">
        <f t="shared" si="3"/>
        <v>0.56812085195715867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4683259263</v>
      </c>
      <c r="K10" s="12">
        <v>4678732936</v>
      </c>
      <c r="L10" s="12">
        <v>4678732936</v>
      </c>
      <c r="M10" s="12">
        <v>4677882895</v>
      </c>
      <c r="N10" s="14">
        <f t="shared" si="2"/>
        <v>0.59507741588310037</v>
      </c>
      <c r="O10" s="14">
        <f t="shared" si="3"/>
        <v>0.59450227903430752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280585092</v>
      </c>
      <c r="K12" s="12">
        <v>280585092</v>
      </c>
      <c r="L12" s="12">
        <v>280585092</v>
      </c>
      <c r="M12" s="12">
        <v>280585092</v>
      </c>
      <c r="N12" s="14">
        <f t="shared" si="2"/>
        <v>0.56117018399999996</v>
      </c>
      <c r="O12" s="14">
        <f t="shared" si="3"/>
        <v>0.56117018399999996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8130051</v>
      </c>
      <c r="K13" s="12">
        <v>8130051</v>
      </c>
      <c r="L13" s="12">
        <v>8130051</v>
      </c>
      <c r="M13" s="12">
        <v>8097002</v>
      </c>
      <c r="N13" s="14">
        <f t="shared" si="2"/>
        <v>0.54200340000000002</v>
      </c>
      <c r="O13" s="14">
        <f t="shared" si="3"/>
        <v>0.54200340000000002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401154113</v>
      </c>
      <c r="K15" s="12">
        <v>400960015</v>
      </c>
      <c r="L15" s="12">
        <v>400960015</v>
      </c>
      <c r="M15" s="12">
        <v>400919673</v>
      </c>
      <c r="N15" s="14">
        <f t="shared" si="2"/>
        <v>0.9784246658536585</v>
      </c>
      <c r="O15" s="14">
        <f t="shared" si="3"/>
        <v>0.97795125609756095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177018523</v>
      </c>
      <c r="K16" s="12">
        <v>175443738</v>
      </c>
      <c r="L16" s="12">
        <v>175443738</v>
      </c>
      <c r="M16" s="12">
        <v>174952603</v>
      </c>
      <c r="N16" s="14">
        <f t="shared" si="2"/>
        <v>0.65562415925925921</v>
      </c>
      <c r="O16" s="14">
        <f t="shared" si="3"/>
        <v>0.6497916222222222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9991008</v>
      </c>
      <c r="K17" s="12">
        <v>9991008</v>
      </c>
      <c r="L17" s="12">
        <v>9991008</v>
      </c>
      <c r="M17" s="12">
        <v>9712974</v>
      </c>
      <c r="N17" s="14">
        <f t="shared" si="2"/>
        <v>0.21719582608695653</v>
      </c>
      <c r="O17" s="14">
        <f t="shared" si="3"/>
        <v>0.21719582608695653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22348332</v>
      </c>
      <c r="K18" s="12">
        <v>16403108</v>
      </c>
      <c r="L18" s="12">
        <v>16403108</v>
      </c>
      <c r="M18" s="12">
        <v>15238671</v>
      </c>
      <c r="N18" s="14">
        <f t="shared" si="2"/>
        <v>3.830127097729516E-2</v>
      </c>
      <c r="O18" s="14">
        <f t="shared" si="3"/>
        <v>2.8112159975869255E-2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160963568</v>
      </c>
      <c r="K19" s="12">
        <v>153352165</v>
      </c>
      <c r="L19" s="12">
        <v>153352165</v>
      </c>
      <c r="M19" s="12">
        <v>151760669</v>
      </c>
      <c r="N19" s="14">
        <f t="shared" si="2"/>
        <v>0.42358833684210528</v>
      </c>
      <c r="O19" s="14">
        <f t="shared" si="3"/>
        <v>0.40355832894736843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2201076</v>
      </c>
      <c r="K20" s="12">
        <v>2201076</v>
      </c>
      <c r="L20" s="12">
        <v>2201076</v>
      </c>
      <c r="M20" s="12">
        <v>2149649</v>
      </c>
      <c r="N20" s="14">
        <f t="shared" si="2"/>
        <v>0.55026900000000001</v>
      </c>
      <c r="O20" s="14">
        <f t="shared" si="3"/>
        <v>0.55026900000000001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2175106918</v>
      </c>
      <c r="K21" s="17">
        <f t="shared" ref="K21:M21" si="10">SUM(K22:K30)</f>
        <v>2175106918</v>
      </c>
      <c r="L21" s="17">
        <f t="shared" si="10"/>
        <v>2175106918</v>
      </c>
      <c r="M21" s="17">
        <f t="shared" si="10"/>
        <v>2175106918</v>
      </c>
      <c r="N21" s="19">
        <f t="shared" si="2"/>
        <v>0.58311435262073563</v>
      </c>
      <c r="O21" s="19">
        <f t="shared" si="3"/>
        <v>0.58311435262073563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656357828</v>
      </c>
      <c r="K22" s="12">
        <v>656357828</v>
      </c>
      <c r="L22" s="12">
        <v>656357828</v>
      </c>
      <c r="M22" s="12">
        <v>656357828</v>
      </c>
      <c r="N22" s="14">
        <f t="shared" si="2"/>
        <v>0.65635782799999998</v>
      </c>
      <c r="O22" s="14">
        <f t="shared" si="3"/>
        <v>0.65635782799999998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464933628</v>
      </c>
      <c r="K23" s="12">
        <v>464933628</v>
      </c>
      <c r="L23" s="12">
        <v>464933628</v>
      </c>
      <c r="M23" s="12">
        <v>464933628</v>
      </c>
      <c r="N23" s="14">
        <f t="shared" si="2"/>
        <v>0.581167035</v>
      </c>
      <c r="O23" s="14">
        <f t="shared" si="3"/>
        <v>0.581167035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507820762</v>
      </c>
      <c r="K24" s="12">
        <v>507820762</v>
      </c>
      <c r="L24" s="12">
        <v>507820762</v>
      </c>
      <c r="M24" s="12">
        <v>507820762</v>
      </c>
      <c r="N24" s="14">
        <f t="shared" si="2"/>
        <v>0.55197908913043481</v>
      </c>
      <c r="O24" s="14">
        <f t="shared" si="3"/>
        <v>0.55197908913043481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229453400</v>
      </c>
      <c r="K25" s="12">
        <v>229453400</v>
      </c>
      <c r="L25" s="12">
        <v>229453400</v>
      </c>
      <c r="M25" s="12">
        <v>229453400</v>
      </c>
      <c r="N25" s="14">
        <f t="shared" si="2"/>
        <v>0.5336125581395349</v>
      </c>
      <c r="O25" s="14">
        <f t="shared" si="3"/>
        <v>0.5336125581395349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29560500</v>
      </c>
      <c r="K26" s="12">
        <v>29560500</v>
      </c>
      <c r="L26" s="12">
        <v>29560500</v>
      </c>
      <c r="M26" s="12">
        <v>29560500</v>
      </c>
      <c r="N26" s="14">
        <f t="shared" si="2"/>
        <v>0.59121000000000001</v>
      </c>
      <c r="O26" s="14">
        <f t="shared" si="3"/>
        <v>0.59121000000000001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172105300</v>
      </c>
      <c r="K27" s="12">
        <v>172105300</v>
      </c>
      <c r="L27" s="12">
        <v>172105300</v>
      </c>
      <c r="M27" s="12">
        <v>172105300</v>
      </c>
      <c r="N27" s="14">
        <f t="shared" si="2"/>
        <v>0.54609731719312715</v>
      </c>
      <c r="O27" s="14">
        <f t="shared" si="3"/>
        <v>0.54609731719312715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28734000</v>
      </c>
      <c r="K28" s="12">
        <v>28734000</v>
      </c>
      <c r="L28" s="12">
        <v>28734000</v>
      </c>
      <c r="M28" s="12">
        <v>28734000</v>
      </c>
      <c r="N28" s="14">
        <f t="shared" si="2"/>
        <v>0.52243636363636359</v>
      </c>
      <c r="O28" s="14">
        <f t="shared" si="3"/>
        <v>0.52243636363636359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28734000</v>
      </c>
      <c r="K29" s="12">
        <v>28734000</v>
      </c>
      <c r="L29" s="12">
        <v>28734000</v>
      </c>
      <c r="M29" s="12">
        <v>28734000</v>
      </c>
      <c r="N29" s="14">
        <f t="shared" si="2"/>
        <v>0.52243636363636359</v>
      </c>
      <c r="O29" s="14">
        <f t="shared" si="3"/>
        <v>0.52243636363636359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57407500</v>
      </c>
      <c r="K30" s="12">
        <v>57407500</v>
      </c>
      <c r="L30" s="12">
        <v>57407500</v>
      </c>
      <c r="M30" s="12">
        <v>57407500</v>
      </c>
      <c r="N30" s="14">
        <f t="shared" si="2"/>
        <v>0.54673809523809525</v>
      </c>
      <c r="O30" s="14">
        <f t="shared" si="3"/>
        <v>0.54673809523809525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489416173</v>
      </c>
      <c r="K31" s="17">
        <f t="shared" ref="K31:M31" si="14">SUM(K32:K36)</f>
        <v>473913559</v>
      </c>
      <c r="L31" s="17">
        <f t="shared" si="14"/>
        <v>473913559</v>
      </c>
      <c r="M31" s="17">
        <f t="shared" si="14"/>
        <v>471269135</v>
      </c>
      <c r="N31" s="19">
        <f t="shared" si="2"/>
        <v>0.27213463101787444</v>
      </c>
      <c r="O31" s="19">
        <f t="shared" si="3"/>
        <v>0.26351456822991559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169884534</v>
      </c>
      <c r="K32" s="12">
        <v>169884534</v>
      </c>
      <c r="L32" s="12">
        <v>169884534</v>
      </c>
      <c r="M32" s="12">
        <v>169884534</v>
      </c>
      <c r="N32" s="14">
        <f t="shared" si="2"/>
        <v>0.13924961803278688</v>
      </c>
      <c r="O32" s="14">
        <f t="shared" si="3"/>
        <v>0.13924961803278688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83953169</v>
      </c>
      <c r="K33" s="12">
        <v>71835927</v>
      </c>
      <c r="L33" s="12">
        <v>71835927</v>
      </c>
      <c r="M33" s="12">
        <v>69370352</v>
      </c>
      <c r="N33" s="14">
        <f t="shared" si="2"/>
        <v>0.85288791474490522</v>
      </c>
      <c r="O33" s="14">
        <f t="shared" si="3"/>
        <v>0.72978774610398844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17325988</v>
      </c>
      <c r="K34" s="12">
        <v>16379339</v>
      </c>
      <c r="L34" s="12">
        <v>16379339</v>
      </c>
      <c r="M34" s="12">
        <v>16200490</v>
      </c>
      <c r="N34" s="14">
        <f t="shared" si="2"/>
        <v>0.28876646666666667</v>
      </c>
      <c r="O34" s="14">
        <f t="shared" si="3"/>
        <v>0.27298898333333332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179173798</v>
      </c>
      <c r="K35" s="12">
        <v>176910635</v>
      </c>
      <c r="L35" s="12">
        <v>176910635</v>
      </c>
      <c r="M35" s="12">
        <v>176910635</v>
      </c>
      <c r="N35" s="14">
        <f t="shared" si="2"/>
        <v>0.52698175882352938</v>
      </c>
      <c r="O35" s="14">
        <f t="shared" si="3"/>
        <v>0.52032539705882352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39078684</v>
      </c>
      <c r="K36" s="12">
        <v>38903124</v>
      </c>
      <c r="L36" s="12">
        <v>38903124</v>
      </c>
      <c r="M36" s="12">
        <v>38903124</v>
      </c>
      <c r="N36" s="14">
        <f t="shared" si="2"/>
        <v>0.48848354999999999</v>
      </c>
      <c r="O36" s="14">
        <f t="shared" si="3"/>
        <v>0.48628905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2205555000</v>
      </c>
      <c r="E39" s="7">
        <f t="shared" si="15"/>
        <v>2208455000</v>
      </c>
      <c r="F39" s="7">
        <f t="shared" si="15"/>
        <v>10285398000</v>
      </c>
      <c r="G39" s="7">
        <f t="shared" si="15"/>
        <v>0</v>
      </c>
      <c r="H39" s="7">
        <f t="shared" si="15"/>
        <v>8341741078.0200005</v>
      </c>
      <c r="I39" s="7">
        <f t="shared" si="15"/>
        <v>1943656921.9799995</v>
      </c>
      <c r="J39" s="7">
        <f t="shared" si="15"/>
        <v>7444755192.4499998</v>
      </c>
      <c r="K39" s="7">
        <f t="shared" si="15"/>
        <v>5938288469.3200006</v>
      </c>
      <c r="L39" s="7">
        <f t="shared" si="15"/>
        <v>5938099319.3200006</v>
      </c>
      <c r="M39" s="7">
        <f t="shared" si="15"/>
        <v>5938099319.3200006</v>
      </c>
      <c r="N39" s="8">
        <f t="shared" si="2"/>
        <v>0.72381790111087585</v>
      </c>
      <c r="O39" s="9">
        <f t="shared" si="3"/>
        <v>0.57735135473804711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84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2155555000</v>
      </c>
      <c r="E44" s="17">
        <f t="shared" si="24"/>
        <v>2158455000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8341741078.0200005</v>
      </c>
      <c r="I44" s="18">
        <f t="shared" si="19"/>
        <v>1806725921.9799995</v>
      </c>
      <c r="J44" s="17">
        <f t="shared" ref="J44:M44" si="26">+J45+J53</f>
        <v>7444755192.4499998</v>
      </c>
      <c r="K44" s="17">
        <f t="shared" si="26"/>
        <v>5938288469.3200006</v>
      </c>
      <c r="L44" s="17">
        <f t="shared" si="26"/>
        <v>5938099319.3200006</v>
      </c>
      <c r="M44" s="17">
        <f t="shared" si="26"/>
        <v>5938099319.3200006</v>
      </c>
      <c r="N44" s="19">
        <f t="shared" si="2"/>
        <v>0.73358421448776445</v>
      </c>
      <c r="O44" s="19">
        <f t="shared" si="3"/>
        <v>0.58514142769740496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854000000</v>
      </c>
      <c r="E45" s="17">
        <f t="shared" si="27"/>
        <v>15900000</v>
      </c>
      <c r="F45" s="18">
        <f>+C45+D45-E45</f>
        <v>978100000</v>
      </c>
      <c r="G45" s="17">
        <f t="shared" si="27"/>
        <v>0</v>
      </c>
      <c r="H45" s="17">
        <f t="shared" si="27"/>
        <v>322633991.88</v>
      </c>
      <c r="I45" s="18">
        <f t="shared" si="19"/>
        <v>655466008.12</v>
      </c>
      <c r="J45" s="17">
        <f t="shared" ref="J45" si="28">SUM(J46:J52)</f>
        <v>317952913.88</v>
      </c>
      <c r="K45" s="17">
        <f t="shared" ref="K45:M45" si="29">SUM(K46:K52)</f>
        <v>285586354.56</v>
      </c>
      <c r="L45" s="17">
        <f t="shared" si="29"/>
        <v>285586354.56</v>
      </c>
      <c r="M45" s="17">
        <f t="shared" si="29"/>
        <v>285586354.56</v>
      </c>
      <c r="N45" s="19">
        <f t="shared" si="2"/>
        <v>0.32507199047132196</v>
      </c>
      <c r="O45" s="19">
        <f t="shared" si="3"/>
        <v>0.29198073260402824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5581568</v>
      </c>
      <c r="L49" s="12">
        <v>5581568</v>
      </c>
      <c r="M49" s="12">
        <v>5581568</v>
      </c>
      <c r="N49" s="14">
        <f t="shared" si="2"/>
        <v>0.83333333333333337</v>
      </c>
      <c r="O49" s="14">
        <f t="shared" si="3"/>
        <v>0.18605226666666666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755700</v>
      </c>
      <c r="I50" s="12">
        <v>1244300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0.37785000000000002</v>
      </c>
      <c r="O50" s="14">
        <f t="shared" si="3"/>
        <v>0.37785000000000002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0.23529411764705882</v>
      </c>
      <c r="O52" s="14">
        <f t="shared" si="3"/>
        <v>0.23529411764705882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1301555000</v>
      </c>
      <c r="E53" s="17">
        <f t="shared" si="30"/>
        <v>2142555000</v>
      </c>
      <c r="F53" s="18">
        <f t="shared" si="17"/>
        <v>9170367000</v>
      </c>
      <c r="G53" s="17">
        <f t="shared" ref="G53:H53" si="31">SUM(G54:G73)</f>
        <v>0</v>
      </c>
      <c r="H53" s="17">
        <f t="shared" si="31"/>
        <v>8019107086.1400003</v>
      </c>
      <c r="I53" s="18">
        <f t="shared" si="19"/>
        <v>1151259913.8599997</v>
      </c>
      <c r="J53" s="17">
        <f t="shared" ref="J53:M53" si="32">SUM(J54:J73)</f>
        <v>7126802278.5699997</v>
      </c>
      <c r="K53" s="17">
        <f t="shared" si="32"/>
        <v>5652702114.7600002</v>
      </c>
      <c r="L53" s="17">
        <f t="shared" si="32"/>
        <v>5652512964.7600002</v>
      </c>
      <c r="M53" s="17">
        <f t="shared" si="32"/>
        <v>5652512964.7600002</v>
      </c>
      <c r="N53" s="19">
        <f t="shared" si="2"/>
        <v>0.77715562295053187</v>
      </c>
      <c r="O53" s="19">
        <f t="shared" si="3"/>
        <v>0.61640958478106711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38333556</v>
      </c>
      <c r="K57" s="12">
        <v>38333556</v>
      </c>
      <c r="L57" s="12">
        <v>38222365</v>
      </c>
      <c r="M57" s="12">
        <v>38222365</v>
      </c>
      <c r="N57" s="14">
        <f t="shared" si="2"/>
        <v>0.42592839999999998</v>
      </c>
      <c r="O57" s="14">
        <f t="shared" si="3"/>
        <v>0.42592839999999998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4106881918</v>
      </c>
      <c r="I59" s="12">
        <v>224118082</v>
      </c>
      <c r="J59" s="12">
        <v>4106881918</v>
      </c>
      <c r="K59" s="12">
        <v>4091689913</v>
      </c>
      <c r="L59" s="12">
        <v>4091689913</v>
      </c>
      <c r="M59" s="12">
        <v>4091689913</v>
      </c>
      <c r="N59" s="14">
        <f t="shared" si="2"/>
        <v>0.94825257861925649</v>
      </c>
      <c r="O59" s="14">
        <f t="shared" si="3"/>
        <v>0.94474484253059343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726003333</v>
      </c>
      <c r="I60" s="12">
        <v>25496667</v>
      </c>
      <c r="J60" s="12">
        <v>686003333</v>
      </c>
      <c r="K60" s="12">
        <v>358833333</v>
      </c>
      <c r="L60" s="12">
        <v>358833333</v>
      </c>
      <c r="M60" s="12">
        <v>358833333</v>
      </c>
      <c r="N60" s="14">
        <f t="shared" si="2"/>
        <v>0.91284541982701262</v>
      </c>
      <c r="O60" s="14">
        <f t="shared" si="3"/>
        <v>0.47748946506986029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484077447</v>
      </c>
      <c r="I61" s="12">
        <v>44789553</v>
      </c>
      <c r="J61" s="12">
        <v>476577447</v>
      </c>
      <c r="K61" s="12">
        <v>266888543</v>
      </c>
      <c r="L61" s="12">
        <v>266888543</v>
      </c>
      <c r="M61" s="12">
        <v>266888543</v>
      </c>
      <c r="N61" s="14">
        <f t="shared" si="2"/>
        <v>0.90112910618359621</v>
      </c>
      <c r="O61" s="14">
        <f t="shared" si="3"/>
        <v>0.50464208014491352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78281135.030000001</v>
      </c>
      <c r="K62" s="12">
        <v>49126136.630000003</v>
      </c>
      <c r="L62" s="12">
        <v>49126136.630000003</v>
      </c>
      <c r="M62" s="12">
        <v>49126136.630000003</v>
      </c>
      <c r="N62" s="14">
        <f t="shared" si="2"/>
        <v>0.39736616766497462</v>
      </c>
      <c r="O62" s="14">
        <f t="shared" si="3"/>
        <v>0.24937125192893403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209168678.21000001</v>
      </c>
      <c r="L63" s="12">
        <v>209168678.21000001</v>
      </c>
      <c r="M63" s="12">
        <v>209168678.21000001</v>
      </c>
      <c r="N63" s="14">
        <f t="shared" si="2"/>
        <v>0.88814516898488127</v>
      </c>
      <c r="O63" s="14">
        <f t="shared" si="3"/>
        <v>0.45176820347732183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136129358.91999999</v>
      </c>
      <c r="L64" s="12">
        <v>136129358.91999999</v>
      </c>
      <c r="M64" s="12">
        <v>136129358.91999999</v>
      </c>
      <c r="N64" s="14">
        <f t="shared" si="2"/>
        <v>0.75725261830601098</v>
      </c>
      <c r="O64" s="14">
        <f t="shared" si="3"/>
        <v>0.37193813912568302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1099254</v>
      </c>
      <c r="K68" s="12">
        <v>1099254</v>
      </c>
      <c r="L68" s="12">
        <v>1021295</v>
      </c>
      <c r="M68" s="12">
        <v>1021295</v>
      </c>
      <c r="N68" s="14">
        <f t="shared" si="2"/>
        <v>3.6641800000000002E-2</v>
      </c>
      <c r="O68" s="14">
        <f t="shared" si="3"/>
        <v>3.6641800000000002E-2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258515445</v>
      </c>
      <c r="L69" s="12">
        <v>258515445</v>
      </c>
      <c r="M69" s="12">
        <v>258515445</v>
      </c>
      <c r="N69" s="14">
        <f t="shared" si="2"/>
        <v>0.81709648188690975</v>
      </c>
      <c r="O69" s="14">
        <f t="shared" si="3"/>
        <v>0.34197652607001833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41234241</v>
      </c>
      <c r="K74" s="7">
        <f t="shared" si="34"/>
        <v>40939179</v>
      </c>
      <c r="L74" s="7">
        <f t="shared" si="34"/>
        <v>40939179</v>
      </c>
      <c r="M74" s="7">
        <f t="shared" si="34"/>
        <v>40939179</v>
      </c>
      <c r="N74" s="8">
        <f t="shared" si="2"/>
        <v>1.1182870623995839E-2</v>
      </c>
      <c r="O74" s="9">
        <f t="shared" si="3"/>
        <v>1.1102848775841596E-2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41234241</v>
      </c>
      <c r="K76" s="12">
        <v>40939179</v>
      </c>
      <c r="L76" s="12">
        <v>40939179</v>
      </c>
      <c r="M76" s="12">
        <v>40939179</v>
      </c>
      <c r="N76" s="14">
        <f t="shared" si="2"/>
        <v>0.55441741737704031</v>
      </c>
      <c r="O76" s="14">
        <f t="shared" si="3"/>
        <v>0.55045014386748059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4203850737.25</v>
      </c>
      <c r="I85" s="7">
        <f t="shared" si="44"/>
        <v>3796149262.75</v>
      </c>
      <c r="J85" s="7">
        <f t="shared" si="44"/>
        <v>3819732846.25</v>
      </c>
      <c r="K85" s="7">
        <f t="shared" si="44"/>
        <v>1683581060.0899999</v>
      </c>
      <c r="L85" s="7">
        <f t="shared" si="44"/>
        <v>1683581060.0899999</v>
      </c>
      <c r="M85" s="7">
        <f t="shared" si="44"/>
        <v>1683581060.0899999</v>
      </c>
      <c r="N85" s="8">
        <f t="shared" si="2"/>
        <v>0.47746660578125</v>
      </c>
      <c r="O85" s="9">
        <f t="shared" si="3"/>
        <v>0.21044763251124998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0</v>
      </c>
      <c r="I86" s="17">
        <f t="shared" si="45"/>
        <v>515000000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397894840</v>
      </c>
      <c r="I88" s="17">
        <f t="shared" si="46"/>
        <v>147165160</v>
      </c>
      <c r="J88" s="17">
        <f t="shared" si="46"/>
        <v>90894840</v>
      </c>
      <c r="K88" s="17">
        <f t="shared" si="46"/>
        <v>37000000</v>
      </c>
      <c r="L88" s="17">
        <f t="shared" si="46"/>
        <v>37000000</v>
      </c>
      <c r="M88" s="17">
        <f t="shared" si="46"/>
        <v>37000000</v>
      </c>
      <c r="N88" s="19">
        <f t="shared" si="2"/>
        <v>0.16676116390856052</v>
      </c>
      <c r="O88" s="19">
        <f t="shared" si="3"/>
        <v>6.7882434961288665E-2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397894840</v>
      </c>
      <c r="I89" s="12">
        <v>47165160</v>
      </c>
      <c r="J89" s="12">
        <v>90894840</v>
      </c>
      <c r="K89" s="12">
        <v>37000000</v>
      </c>
      <c r="L89" s="12">
        <v>37000000</v>
      </c>
      <c r="M89" s="12">
        <v>37000000</v>
      </c>
      <c r="N89" s="14">
        <f t="shared" si="2"/>
        <v>0.20423053071495978</v>
      </c>
      <c r="O89" s="14">
        <f t="shared" si="3"/>
        <v>8.3134858221363406E-2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933474665.70000005</v>
      </c>
      <c r="I92" s="17">
        <f t="shared" si="49"/>
        <v>1323148458.3</v>
      </c>
      <c r="J92" s="17">
        <f t="shared" si="49"/>
        <v>886356774.70000005</v>
      </c>
      <c r="K92" s="17">
        <f t="shared" si="49"/>
        <v>372483541.01999998</v>
      </c>
      <c r="L92" s="17">
        <f t="shared" si="49"/>
        <v>372483541.01999998</v>
      </c>
      <c r="M92" s="17">
        <f t="shared" si="49"/>
        <v>372483541.01999998</v>
      </c>
      <c r="N92" s="19">
        <f t="shared" si="47"/>
        <v>0.39278015246466119</v>
      </c>
      <c r="O92" s="19">
        <f t="shared" si="48"/>
        <v>0.16506236112645631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320883541.01999998</v>
      </c>
      <c r="L93" s="12">
        <v>320883541.01999998</v>
      </c>
      <c r="M93" s="12">
        <v>320883541.01999998</v>
      </c>
      <c r="N93" s="14">
        <f>+IF(F94=0,0,J94/F94)</f>
        <v>0.17761512836855881</v>
      </c>
      <c r="O93" s="14">
        <f>+IF(F94=0,0,K94/F94)</f>
        <v>7.6374505198480283E-2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167117891</v>
      </c>
      <c r="I94" s="12">
        <v>508500234</v>
      </c>
      <c r="J94" s="12">
        <v>120000000</v>
      </c>
      <c r="K94" s="12">
        <v>51600000</v>
      </c>
      <c r="L94" s="12">
        <v>51600000</v>
      </c>
      <c r="M94" s="12">
        <v>51600000</v>
      </c>
      <c r="N94" s="14">
        <f>+IF(F93=0,0,J93/F93)</f>
        <v>0.48472761008644988</v>
      </c>
      <c r="O94" s="14">
        <f>+IF(F93=0,0,K93/F93)</f>
        <v>0.20296174978761086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2296534667</v>
      </c>
      <c r="I95" s="17">
        <f t="shared" si="50"/>
        <v>1317706731</v>
      </c>
      <c r="J95" s="17">
        <f t="shared" si="50"/>
        <v>2266534667</v>
      </c>
      <c r="K95" s="17">
        <f t="shared" si="50"/>
        <v>1092016333</v>
      </c>
      <c r="L95" s="17">
        <f t="shared" si="50"/>
        <v>1092016333</v>
      </c>
      <c r="M95" s="17">
        <f t="shared" si="50"/>
        <v>1092016333</v>
      </c>
      <c r="N95" s="19">
        <f>+IF(F95=0,0,J95/F95)</f>
        <v>0.62711214260735992</v>
      </c>
      <c r="O95" s="19">
        <f>+IF(F95=0,0,K95/F95)</f>
        <v>0.30214261106197421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954216667</v>
      </c>
      <c r="I96" s="12">
        <v>160141060</v>
      </c>
      <c r="J96" s="12">
        <v>924216667</v>
      </c>
      <c r="K96" s="12">
        <v>449316667</v>
      </c>
      <c r="L96" s="12">
        <v>449316667</v>
      </c>
      <c r="M96" s="12">
        <v>449316667</v>
      </c>
      <c r="N96" s="14">
        <f>+IF(F96=0,0,J96/F96)</f>
        <v>0.82937161434516615</v>
      </c>
      <c r="O96" s="14">
        <f>+IF(F96=0,0,K96/F96)</f>
        <v>0.4032068483157743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172783000</v>
      </c>
      <c r="L97" s="12">
        <v>172783000</v>
      </c>
      <c r="M97" s="12">
        <v>172783000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0.2528930434567731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469916666</v>
      </c>
      <c r="L99" s="12">
        <v>469916666</v>
      </c>
      <c r="M99" s="12">
        <v>469916666</v>
      </c>
      <c r="N99" s="14">
        <f>+IF(F97=0,0,J97/F97)</f>
        <v>0.8623188405797102</v>
      </c>
      <c r="O99" s="14">
        <f>+IF(F97=0,0,K97/F97)</f>
        <v>0.41735024154589373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46770000</v>
      </c>
      <c r="L100" s="17">
        <f t="shared" si="51"/>
        <v>46770000</v>
      </c>
      <c r="M100" s="17">
        <f t="shared" si="51"/>
        <v>46770000</v>
      </c>
      <c r="N100" s="19">
        <f>+IF(F100=0,0,J100/F100)</f>
        <v>0.45440711155170616</v>
      </c>
      <c r="O100" s="19">
        <f>+IF(F100=0,0,K100/F100)</f>
        <v>0.12201293958050714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35243333</v>
      </c>
      <c r="L101" s="12">
        <v>35243333</v>
      </c>
      <c r="M101" s="12">
        <v>35243333</v>
      </c>
      <c r="N101" s="14">
        <f>+IF(F102=0,0,J102/F102)</f>
        <v>0.80156217542748576</v>
      </c>
      <c r="O101" s="14">
        <f>+IF(F102=0,0,K102/F102)</f>
        <v>9.1249738758708038E-2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11526667</v>
      </c>
      <c r="L102" s="12">
        <v>11526667</v>
      </c>
      <c r="M102" s="12">
        <v>11526667</v>
      </c>
      <c r="N102" s="14">
        <f>+IF(F101=0,0,J101/F101)</f>
        <v>0.28377431906614786</v>
      </c>
      <c r="O102" s="14">
        <f>+IF(F101=0,0,K101/F101)</f>
        <v>0.13713359143968873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401763230.55000001</v>
      </c>
      <c r="I103" s="17">
        <f t="shared" si="52"/>
        <v>283992247.44999999</v>
      </c>
      <c r="J103" s="17">
        <f t="shared" si="52"/>
        <v>401763230.55000001</v>
      </c>
      <c r="K103" s="17">
        <f t="shared" si="52"/>
        <v>135311186.06999999</v>
      </c>
      <c r="L103" s="17">
        <f t="shared" si="52"/>
        <v>135311186.06999999</v>
      </c>
      <c r="M103" s="17">
        <f t="shared" si="52"/>
        <v>135311186.06999999</v>
      </c>
      <c r="N103" s="19">
        <f>+IF(F103=0,0,J103/F103)</f>
        <v>0.58586951681631338</v>
      </c>
      <c r="O103" s="19">
        <f>+IF(F103=0,0,K103/F103)</f>
        <v>0.19731695977789912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0.21497535829815259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401763230.55000001</v>
      </c>
      <c r="I105" s="12">
        <v>227663263.44999999</v>
      </c>
      <c r="J105" s="12">
        <v>401763230.55000001</v>
      </c>
      <c r="K105" s="12">
        <v>135311186.06999999</v>
      </c>
      <c r="L105" s="12">
        <v>135311186.06999999</v>
      </c>
      <c r="M105" s="12">
        <v>135311186.06999999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2242955000</v>
      </c>
      <c r="E106" s="7">
        <f t="shared" si="53"/>
        <v>2242955000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28269280815.27</v>
      </c>
      <c r="I106" s="7">
        <f t="shared" si="53"/>
        <v>6946033184.7299995</v>
      </c>
      <c r="J106" s="7">
        <f t="shared" si="53"/>
        <v>19728134396.700001</v>
      </c>
      <c r="K106" s="7">
        <f t="shared" si="53"/>
        <v>16049866374.41</v>
      </c>
      <c r="L106" s="7">
        <f t="shared" si="53"/>
        <v>16049677224.41</v>
      </c>
      <c r="M106" s="7">
        <f t="shared" si="53"/>
        <v>16042532839.41</v>
      </c>
      <c r="N106" s="8">
        <f>+IF(F106=0,0,J106/F106)</f>
        <v>0.5141360358692908</v>
      </c>
      <c r="O106" s="9">
        <f>+IF(F106=0,0,K106/F106)</f>
        <v>0.41827648312003068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2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44075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2704955000</v>
      </c>
      <c r="E5" s="6">
        <f t="shared" si="0"/>
        <v>2704955000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24665601377.700001</v>
      </c>
      <c r="I5" s="6">
        <f t="shared" si="0"/>
        <v>2549712622.2999992</v>
      </c>
      <c r="J5" s="6">
        <f t="shared" si="0"/>
        <v>17266502174.459999</v>
      </c>
      <c r="K5" s="6">
        <f t="shared" si="0"/>
        <v>15707113651.299999</v>
      </c>
      <c r="L5" s="6">
        <f t="shared" si="0"/>
        <v>15707113651.299999</v>
      </c>
      <c r="M5" s="6">
        <f t="shared" si="0"/>
        <v>15704613651.299999</v>
      </c>
      <c r="N5" s="8">
        <f>+IF(F5=0,0,J5/F5)</f>
        <v>0.56851135237857708</v>
      </c>
      <c r="O5" s="9">
        <f>+IF(F5=0,0,K5/F5)</f>
        <v>0.51716742242519909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104000000</v>
      </c>
      <c r="E6" s="6">
        <f>+E7+E37+E38</f>
        <v>104000000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9641224917</v>
      </c>
      <c r="K6" s="6">
        <f t="shared" si="1"/>
        <v>9504845188</v>
      </c>
      <c r="L6" s="6">
        <f t="shared" si="1"/>
        <v>9504845188</v>
      </c>
      <c r="M6" s="6">
        <f t="shared" si="1"/>
        <v>9504845188</v>
      </c>
      <c r="N6" s="8">
        <f t="shared" ref="N6:N89" si="2">+IF(F6=0,0,J6/F6)</f>
        <v>0.59046494045390585</v>
      </c>
      <c r="O6" s="9">
        <f t="shared" ref="O6:O89" si="3">+IF(F6=0,0,K6/F6)</f>
        <v>0.5821125319937408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104000000</v>
      </c>
      <c r="E7" s="17">
        <f>+E8+E21+E31</f>
        <v>104000000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9641224917</v>
      </c>
      <c r="K7" s="17">
        <f>+K8+K21+K31</f>
        <v>9504845188</v>
      </c>
      <c r="L7" s="17">
        <f>+L8+L21+L31</f>
        <v>9504845188</v>
      </c>
      <c r="M7" s="17">
        <f>+M8+M21+M31</f>
        <v>9504845188</v>
      </c>
      <c r="N7" s="19">
        <f t="shared" si="2"/>
        <v>0.59046494045390585</v>
      </c>
      <c r="O7" s="19">
        <f t="shared" si="3"/>
        <v>0.5821125319937408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6577158986</v>
      </c>
      <c r="K8" s="17">
        <f>+K9</f>
        <v>6492472767</v>
      </c>
      <c r="L8" s="17">
        <f>+L9</f>
        <v>6492472767</v>
      </c>
      <c r="M8" s="17">
        <f>+M9</f>
        <v>6492472767</v>
      </c>
      <c r="N8" s="19">
        <f t="shared" si="2"/>
        <v>0.65259382022382717</v>
      </c>
      <c r="O8" s="19">
        <f t="shared" si="3"/>
        <v>0.6441911492080955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6577158986</v>
      </c>
      <c r="K9" s="17">
        <f t="shared" si="6"/>
        <v>6492472767</v>
      </c>
      <c r="L9" s="17">
        <f t="shared" si="6"/>
        <v>6492472767</v>
      </c>
      <c r="M9" s="17">
        <f t="shared" si="6"/>
        <v>6492472767</v>
      </c>
      <c r="N9" s="19">
        <f t="shared" si="2"/>
        <v>0.65259382022382717</v>
      </c>
      <c r="O9" s="19">
        <f t="shared" si="3"/>
        <v>0.6441911492080955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5366940256</v>
      </c>
      <c r="K10" s="12">
        <v>5352391348</v>
      </c>
      <c r="L10" s="12">
        <v>5352391348</v>
      </c>
      <c r="M10" s="12">
        <v>5352391348</v>
      </c>
      <c r="N10" s="14">
        <f t="shared" si="2"/>
        <v>0.6819492066073698</v>
      </c>
      <c r="O10" s="14">
        <f t="shared" si="3"/>
        <v>0.68010055247776369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325331340</v>
      </c>
      <c r="K12" s="12">
        <v>321897798</v>
      </c>
      <c r="L12" s="12">
        <v>321897798</v>
      </c>
      <c r="M12" s="12">
        <v>321897798</v>
      </c>
      <c r="N12" s="14">
        <f t="shared" si="2"/>
        <v>0.65066268000000005</v>
      </c>
      <c r="O12" s="14">
        <f t="shared" si="3"/>
        <v>0.64379559600000003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9379303</v>
      </c>
      <c r="K13" s="12">
        <v>9379303</v>
      </c>
      <c r="L13" s="12">
        <v>9379303</v>
      </c>
      <c r="M13" s="12">
        <v>9379303</v>
      </c>
      <c r="N13" s="14">
        <f t="shared" si="2"/>
        <v>0.62528686666666666</v>
      </c>
      <c r="O13" s="14">
        <f t="shared" si="3"/>
        <v>0.62528686666666666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403415275</v>
      </c>
      <c r="K15" s="12">
        <v>401154113</v>
      </c>
      <c r="L15" s="12">
        <v>401154113</v>
      </c>
      <c r="M15" s="12">
        <v>401154113</v>
      </c>
      <c r="N15" s="14">
        <f t="shared" si="2"/>
        <v>0.98393969512195123</v>
      </c>
      <c r="O15" s="14">
        <f t="shared" si="3"/>
        <v>0.9784246658536585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204110521</v>
      </c>
      <c r="K16" s="12">
        <v>195942952</v>
      </c>
      <c r="L16" s="12">
        <v>195942952</v>
      </c>
      <c r="M16" s="12">
        <v>195942952</v>
      </c>
      <c r="N16" s="14">
        <f t="shared" si="2"/>
        <v>0.75596489259259259</v>
      </c>
      <c r="O16" s="14">
        <f t="shared" si="3"/>
        <v>0.72571463703703709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12609489</v>
      </c>
      <c r="K17" s="12">
        <v>12609489</v>
      </c>
      <c r="L17" s="12">
        <v>12609489</v>
      </c>
      <c r="M17" s="12">
        <v>12609489</v>
      </c>
      <c r="N17" s="14">
        <f t="shared" si="2"/>
        <v>0.27411932608695649</v>
      </c>
      <c r="O17" s="14">
        <f t="shared" si="3"/>
        <v>0.27411932608695649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47399266</v>
      </c>
      <c r="K18" s="12">
        <v>22348332</v>
      </c>
      <c r="L18" s="12">
        <v>22348332</v>
      </c>
      <c r="M18" s="12">
        <v>22348332</v>
      </c>
      <c r="N18" s="14">
        <f t="shared" si="2"/>
        <v>8.123434586486783E-2</v>
      </c>
      <c r="O18" s="14">
        <f t="shared" si="3"/>
        <v>3.830127097729516E-2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204445643</v>
      </c>
      <c r="K19" s="12">
        <v>173221539</v>
      </c>
      <c r="L19" s="12">
        <v>173221539</v>
      </c>
      <c r="M19" s="12">
        <v>173221539</v>
      </c>
      <c r="N19" s="14">
        <f t="shared" si="2"/>
        <v>0.53801485000000004</v>
      </c>
      <c r="O19" s="14">
        <f t="shared" si="3"/>
        <v>0.45584615526315792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3527893</v>
      </c>
      <c r="K20" s="12">
        <v>3527893</v>
      </c>
      <c r="L20" s="12">
        <v>3527893</v>
      </c>
      <c r="M20" s="12">
        <v>3527893</v>
      </c>
      <c r="N20" s="14">
        <f t="shared" si="2"/>
        <v>0.88197325000000004</v>
      </c>
      <c r="O20" s="14">
        <f t="shared" si="3"/>
        <v>0.88197325000000004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2484649368</v>
      </c>
      <c r="K21" s="17">
        <f t="shared" ref="K21:M21" si="10">SUM(K22:K30)</f>
        <v>2484588881</v>
      </c>
      <c r="L21" s="17">
        <f t="shared" si="10"/>
        <v>2484588881</v>
      </c>
      <c r="M21" s="17">
        <f t="shared" si="10"/>
        <v>2484588881</v>
      </c>
      <c r="N21" s="19">
        <f t="shared" si="2"/>
        <v>0.66609815624283708</v>
      </c>
      <c r="O21" s="19">
        <f t="shared" si="3"/>
        <v>0.66608194056279157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750084390</v>
      </c>
      <c r="K22" s="12">
        <v>750048983</v>
      </c>
      <c r="L22" s="12">
        <v>750048983</v>
      </c>
      <c r="M22" s="12">
        <v>750048983</v>
      </c>
      <c r="N22" s="14">
        <f t="shared" si="2"/>
        <v>0.75008439000000005</v>
      </c>
      <c r="O22" s="14">
        <f t="shared" si="3"/>
        <v>0.750048983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531325090</v>
      </c>
      <c r="K23" s="12">
        <v>531300010</v>
      </c>
      <c r="L23" s="12">
        <v>531300010</v>
      </c>
      <c r="M23" s="12">
        <v>531300010</v>
      </c>
      <c r="N23" s="14">
        <f t="shared" si="2"/>
        <v>0.66415636249999999</v>
      </c>
      <c r="O23" s="14">
        <f t="shared" si="3"/>
        <v>0.6641250125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578382788</v>
      </c>
      <c r="K24" s="12">
        <v>578382788</v>
      </c>
      <c r="L24" s="12">
        <v>578382788</v>
      </c>
      <c r="M24" s="12">
        <v>578382788</v>
      </c>
      <c r="N24" s="14">
        <f t="shared" si="2"/>
        <v>0.62867694347826086</v>
      </c>
      <c r="O24" s="14">
        <f t="shared" si="3"/>
        <v>0.62867694347826086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262601100</v>
      </c>
      <c r="K25" s="12">
        <v>262601100</v>
      </c>
      <c r="L25" s="12">
        <v>262601100</v>
      </c>
      <c r="M25" s="12">
        <v>262601100</v>
      </c>
      <c r="N25" s="14">
        <f t="shared" si="2"/>
        <v>0.61070023255813954</v>
      </c>
      <c r="O25" s="14">
        <f t="shared" si="3"/>
        <v>0.61070023255813954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33816000</v>
      </c>
      <c r="K26" s="12">
        <v>33816000</v>
      </c>
      <c r="L26" s="12">
        <v>33816000</v>
      </c>
      <c r="M26" s="12">
        <v>33816000</v>
      </c>
      <c r="N26" s="14">
        <f t="shared" si="2"/>
        <v>0.67632000000000003</v>
      </c>
      <c r="O26" s="14">
        <f t="shared" si="3"/>
        <v>0.67632000000000003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196968100</v>
      </c>
      <c r="K27" s="12">
        <v>196968100</v>
      </c>
      <c r="L27" s="12">
        <v>196968100</v>
      </c>
      <c r="M27" s="12">
        <v>196968100</v>
      </c>
      <c r="N27" s="14">
        <f t="shared" si="2"/>
        <v>0.62498802176706703</v>
      </c>
      <c r="O27" s="14">
        <f t="shared" si="3"/>
        <v>0.62498802176706703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32885500</v>
      </c>
      <c r="K28" s="12">
        <v>32885500</v>
      </c>
      <c r="L28" s="12">
        <v>32885500</v>
      </c>
      <c r="M28" s="12">
        <v>32885500</v>
      </c>
      <c r="N28" s="14">
        <f t="shared" si="2"/>
        <v>0.59791818181818179</v>
      </c>
      <c r="O28" s="14">
        <f t="shared" si="3"/>
        <v>0.59791818181818179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32885500</v>
      </c>
      <c r="K29" s="12">
        <v>32885500</v>
      </c>
      <c r="L29" s="12">
        <v>32885500</v>
      </c>
      <c r="M29" s="12">
        <v>32885500</v>
      </c>
      <c r="N29" s="14">
        <f t="shared" si="2"/>
        <v>0.59791818181818179</v>
      </c>
      <c r="O29" s="14">
        <f t="shared" si="3"/>
        <v>0.59791818181818179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65700900</v>
      </c>
      <c r="K30" s="12">
        <v>65700900</v>
      </c>
      <c r="L30" s="12">
        <v>65700900</v>
      </c>
      <c r="M30" s="12">
        <v>65700900</v>
      </c>
      <c r="N30" s="14">
        <f t="shared" si="2"/>
        <v>0.62572285714285714</v>
      </c>
      <c r="O30" s="14">
        <f t="shared" si="3"/>
        <v>0.62572285714285714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579416563</v>
      </c>
      <c r="K31" s="17">
        <f t="shared" ref="K31:M31" si="14">SUM(K32:K36)</f>
        <v>527783540</v>
      </c>
      <c r="L31" s="17">
        <f t="shared" si="14"/>
        <v>527783540</v>
      </c>
      <c r="M31" s="17">
        <f t="shared" si="14"/>
        <v>527783540</v>
      </c>
      <c r="N31" s="19">
        <f t="shared" si="2"/>
        <v>0.32217838575115909</v>
      </c>
      <c r="O31" s="19">
        <f t="shared" si="3"/>
        <v>0.29346839528167284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186340472</v>
      </c>
      <c r="K32" s="12">
        <v>186340472</v>
      </c>
      <c r="L32" s="12">
        <v>186340472</v>
      </c>
      <c r="M32" s="12">
        <v>186340472</v>
      </c>
      <c r="N32" s="14">
        <f t="shared" si="2"/>
        <v>0.16203519304347827</v>
      </c>
      <c r="O32" s="14">
        <f t="shared" si="3"/>
        <v>0.16203519304347827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127986704</v>
      </c>
      <c r="K33" s="12">
        <v>83953169</v>
      </c>
      <c r="L33" s="12">
        <v>83953169</v>
      </c>
      <c r="M33" s="12">
        <v>83953169</v>
      </c>
      <c r="N33" s="14">
        <f t="shared" si="2"/>
        <v>0.75986264055950703</v>
      </c>
      <c r="O33" s="14">
        <f t="shared" si="3"/>
        <v>0.49843362385266632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22087699</v>
      </c>
      <c r="K34" s="12">
        <v>18852884</v>
      </c>
      <c r="L34" s="12">
        <v>18852884</v>
      </c>
      <c r="M34" s="12">
        <v>18852884</v>
      </c>
      <c r="N34" s="14">
        <f t="shared" si="2"/>
        <v>0.36812831666666668</v>
      </c>
      <c r="O34" s="14">
        <f t="shared" si="3"/>
        <v>0.31421473333333333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198419442</v>
      </c>
      <c r="K35" s="12">
        <v>194054769</v>
      </c>
      <c r="L35" s="12">
        <v>194054769</v>
      </c>
      <c r="M35" s="12">
        <v>194054769</v>
      </c>
      <c r="N35" s="14">
        <f t="shared" si="2"/>
        <v>0.58358659411764702</v>
      </c>
      <c r="O35" s="14">
        <f t="shared" si="3"/>
        <v>0.57074932058823524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44582246</v>
      </c>
      <c r="K36" s="12">
        <v>44582246</v>
      </c>
      <c r="L36" s="12">
        <v>44582246</v>
      </c>
      <c r="M36" s="12">
        <v>44582246</v>
      </c>
      <c r="N36" s="14">
        <f t="shared" si="2"/>
        <v>0.55727807500000004</v>
      </c>
      <c r="O36" s="14">
        <f t="shared" si="3"/>
        <v>0.55727807500000004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2597555000</v>
      </c>
      <c r="E39" s="7">
        <f t="shared" si="15"/>
        <v>2600455000</v>
      </c>
      <c r="F39" s="7">
        <f t="shared" si="15"/>
        <v>10285398000</v>
      </c>
      <c r="G39" s="7">
        <f t="shared" si="15"/>
        <v>0</v>
      </c>
      <c r="H39" s="7">
        <f t="shared" si="15"/>
        <v>8941912377.7000008</v>
      </c>
      <c r="I39" s="7">
        <f t="shared" si="15"/>
        <v>1343485622.2999992</v>
      </c>
      <c r="J39" s="7">
        <f t="shared" si="15"/>
        <v>7569845510.46</v>
      </c>
      <c r="K39" s="7">
        <f t="shared" si="15"/>
        <v>6146914764.3000002</v>
      </c>
      <c r="L39" s="7">
        <f t="shared" si="15"/>
        <v>6146914764.3000002</v>
      </c>
      <c r="M39" s="7">
        <f t="shared" si="15"/>
        <v>6144414764.3000002</v>
      </c>
      <c r="N39" s="8">
        <f t="shared" si="2"/>
        <v>0.73597983378572229</v>
      </c>
      <c r="O39" s="9">
        <f t="shared" si="3"/>
        <v>0.5976350904748654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24969808</v>
      </c>
      <c r="I40" s="18">
        <f t="shared" ref="I40:I53" si="19">+F40-G40-H40</f>
        <v>111961192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24969808</v>
      </c>
      <c r="I41" s="18">
        <f t="shared" si="19"/>
        <v>111961192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24969808</v>
      </c>
      <c r="I42" s="12">
        <v>40030192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0.38415089230769228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2547555000</v>
      </c>
      <c r="E44" s="17">
        <f t="shared" si="24"/>
        <v>2550455000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8916942569.7000008</v>
      </c>
      <c r="I44" s="18">
        <f t="shared" si="19"/>
        <v>1231524430.2999992</v>
      </c>
      <c r="J44" s="17">
        <f t="shared" ref="J44:M44" si="26">+J45+J53</f>
        <v>7544875702.46</v>
      </c>
      <c r="K44" s="17">
        <f t="shared" si="26"/>
        <v>6146914764.3000002</v>
      </c>
      <c r="L44" s="17">
        <f t="shared" si="26"/>
        <v>6146914764.3000002</v>
      </c>
      <c r="M44" s="17">
        <f t="shared" si="26"/>
        <v>6144414764.3000002</v>
      </c>
      <c r="N44" s="19">
        <f t="shared" si="2"/>
        <v>0.74344979418664903</v>
      </c>
      <c r="O44" s="19">
        <f t="shared" si="3"/>
        <v>0.60569884735300417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683566586.96000004</v>
      </c>
      <c r="I45" s="18">
        <f t="shared" si="19"/>
        <v>426533413.03999996</v>
      </c>
      <c r="J45" s="17">
        <f t="shared" ref="J45" si="28">SUM(J46:J52)</f>
        <v>317952913.88</v>
      </c>
      <c r="K45" s="17">
        <f t="shared" ref="K45:M45" si="29">SUM(K46:K52)</f>
        <v>286727616.56</v>
      </c>
      <c r="L45" s="17">
        <f t="shared" si="29"/>
        <v>286727616.56</v>
      </c>
      <c r="M45" s="17">
        <f t="shared" si="29"/>
        <v>286727616.56</v>
      </c>
      <c r="N45" s="19">
        <f t="shared" si="2"/>
        <v>0.28641826311143143</v>
      </c>
      <c r="O45" s="19">
        <f t="shared" si="3"/>
        <v>0.25828989871182778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6722830</v>
      </c>
      <c r="L49" s="12">
        <v>6722830</v>
      </c>
      <c r="M49" s="12">
        <v>6722830</v>
      </c>
      <c r="N49" s="14">
        <f t="shared" si="2"/>
        <v>0.83333333333333337</v>
      </c>
      <c r="O49" s="14">
        <f t="shared" si="3"/>
        <v>0.22409433333333334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2820350</v>
      </c>
      <c r="I50" s="12">
        <v>1179650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0.18892500000000001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558867945.08000004</v>
      </c>
      <c r="I52" s="12">
        <v>421132054.92000002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0.20408163265306123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1561555000</v>
      </c>
      <c r="E53" s="17">
        <f t="shared" si="30"/>
        <v>2534555000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8233375982.7399998</v>
      </c>
      <c r="I53" s="18">
        <f t="shared" si="19"/>
        <v>804991017.26000023</v>
      </c>
      <c r="J53" s="17">
        <f t="shared" ref="J53:M53" si="32">SUM(J54:J73)</f>
        <v>7226922788.5799999</v>
      </c>
      <c r="K53" s="17">
        <f t="shared" si="32"/>
        <v>5860187147.7399998</v>
      </c>
      <c r="L53" s="17">
        <f t="shared" si="32"/>
        <v>5860187147.7399998</v>
      </c>
      <c r="M53" s="17">
        <f t="shared" si="32"/>
        <v>5857687147.7399998</v>
      </c>
      <c r="N53" s="19">
        <f t="shared" si="2"/>
        <v>0.79958279947915367</v>
      </c>
      <c r="O53" s="19">
        <f t="shared" si="3"/>
        <v>0.64836791289178675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5643800</v>
      </c>
      <c r="L56" s="12">
        <v>5643800</v>
      </c>
      <c r="M56" s="12">
        <v>5643800</v>
      </c>
      <c r="N56" s="14">
        <f t="shared" si="2"/>
        <v>0.98313846153846152</v>
      </c>
      <c r="O56" s="14">
        <f t="shared" si="3"/>
        <v>0.21706923076923076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43538546</v>
      </c>
      <c r="K57" s="12">
        <v>43538546</v>
      </c>
      <c r="L57" s="12">
        <v>43538546</v>
      </c>
      <c r="M57" s="12">
        <v>43538546</v>
      </c>
      <c r="N57" s="14">
        <f t="shared" si="2"/>
        <v>0.48376162222222224</v>
      </c>
      <c r="O57" s="14">
        <f t="shared" si="3"/>
        <v>0.48376162222222224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283097079</v>
      </c>
      <c r="I58" s="12">
        <v>32902921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0.11807670569620253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4106881918</v>
      </c>
      <c r="I59" s="12">
        <v>118082</v>
      </c>
      <c r="J59" s="12">
        <v>4106881918</v>
      </c>
      <c r="K59" s="12">
        <v>4094189913</v>
      </c>
      <c r="L59" s="12">
        <v>4094189913</v>
      </c>
      <c r="M59" s="12">
        <v>4091689913</v>
      </c>
      <c r="N59" s="14">
        <f t="shared" si="2"/>
        <v>0.99997124859995135</v>
      </c>
      <c r="O59" s="14">
        <f t="shared" si="3"/>
        <v>0.99688091380569754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781500000</v>
      </c>
      <c r="E60" s="12">
        <v>0</v>
      </c>
      <c r="F60" s="12">
        <v>781500000</v>
      </c>
      <c r="G60" s="12">
        <v>0</v>
      </c>
      <c r="H60" s="12">
        <v>740003333</v>
      </c>
      <c r="I60" s="12">
        <v>41496667</v>
      </c>
      <c r="J60" s="12">
        <v>740003333</v>
      </c>
      <c r="K60" s="12">
        <v>430103333</v>
      </c>
      <c r="L60" s="12">
        <v>430103333</v>
      </c>
      <c r="M60" s="12">
        <v>430103333</v>
      </c>
      <c r="N60" s="14">
        <f t="shared" si="2"/>
        <v>0.94690125783749202</v>
      </c>
      <c r="O60" s="14">
        <f t="shared" si="3"/>
        <v>0.55035615227127321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230000000</v>
      </c>
      <c r="E61" s="12">
        <v>859500000</v>
      </c>
      <c r="F61" s="12">
        <v>758867000</v>
      </c>
      <c r="G61" s="12">
        <v>0</v>
      </c>
      <c r="H61" s="12">
        <v>508815075</v>
      </c>
      <c r="I61" s="12">
        <v>250051925</v>
      </c>
      <c r="J61" s="12">
        <v>508815075</v>
      </c>
      <c r="K61" s="12">
        <v>304801447</v>
      </c>
      <c r="L61" s="12">
        <v>304801447</v>
      </c>
      <c r="M61" s="12">
        <v>304801447</v>
      </c>
      <c r="N61" s="14">
        <f t="shared" si="2"/>
        <v>0.67049308376830197</v>
      </c>
      <c r="O61" s="14">
        <f t="shared" si="3"/>
        <v>0.40165331606197135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86795027.040000007</v>
      </c>
      <c r="K62" s="12">
        <v>72217646.040000007</v>
      </c>
      <c r="L62" s="12">
        <v>72217646.040000007</v>
      </c>
      <c r="M62" s="12">
        <v>72217646.040000007</v>
      </c>
      <c r="N62" s="14">
        <f t="shared" si="2"/>
        <v>0.44058389360406097</v>
      </c>
      <c r="O62" s="14">
        <f t="shared" si="3"/>
        <v>0.36658703573604062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244334553.05000001</v>
      </c>
      <c r="L63" s="12">
        <v>244334553.05000001</v>
      </c>
      <c r="M63" s="12">
        <v>244334553.05000001</v>
      </c>
      <c r="N63" s="14">
        <f t="shared" si="2"/>
        <v>0.91788217241071435</v>
      </c>
      <c r="O63" s="14">
        <f t="shared" si="3"/>
        <v>0.54538962734375007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277154458.30000001</v>
      </c>
      <c r="I64" s="12">
        <v>37845541.700000003</v>
      </c>
      <c r="J64" s="12">
        <v>277154458.30000001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0.87985542317460319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1263254</v>
      </c>
      <c r="K68" s="12">
        <v>1263254</v>
      </c>
      <c r="L68" s="12">
        <v>1263254</v>
      </c>
      <c r="M68" s="12">
        <v>1263254</v>
      </c>
      <c r="N68" s="14">
        <f t="shared" si="2"/>
        <v>4.2108466666666663E-2</v>
      </c>
      <c r="O68" s="14">
        <f t="shared" si="3"/>
        <v>4.2108466666666663E-2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267930128</v>
      </c>
      <c r="L69" s="12">
        <v>267930128</v>
      </c>
      <c r="M69" s="12">
        <v>267930128</v>
      </c>
      <c r="N69" s="14">
        <f t="shared" si="2"/>
        <v>0.81709648188690975</v>
      </c>
      <c r="O69" s="14">
        <f t="shared" si="3"/>
        <v>0.35443071652038177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480000000</v>
      </c>
      <c r="F70" s="12">
        <v>80000000</v>
      </c>
      <c r="G70" s="12">
        <v>0</v>
      </c>
      <c r="H70" s="12">
        <v>79849860</v>
      </c>
      <c r="I70" s="12">
        <v>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0.50389652500000004</v>
      </c>
      <c r="O70" s="14">
        <f t="shared" si="3"/>
        <v>0.50389652500000004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43193747</v>
      </c>
      <c r="K74" s="7">
        <f t="shared" si="34"/>
        <v>43115699</v>
      </c>
      <c r="L74" s="7">
        <f t="shared" si="34"/>
        <v>43115699</v>
      </c>
      <c r="M74" s="7">
        <f t="shared" si="34"/>
        <v>43115699</v>
      </c>
      <c r="N74" s="8">
        <f t="shared" si="2"/>
        <v>1.1714295516355167E-2</v>
      </c>
      <c r="O74" s="9">
        <f t="shared" si="3"/>
        <v>1.1693128625312802E-2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43193747</v>
      </c>
      <c r="K76" s="12">
        <v>43115699</v>
      </c>
      <c r="L76" s="12">
        <v>43115699</v>
      </c>
      <c r="M76" s="12">
        <v>43115699</v>
      </c>
      <c r="N76" s="14">
        <f t="shared" si="2"/>
        <v>0.5807640707774222</v>
      </c>
      <c r="O76" s="14">
        <f t="shared" si="3"/>
        <v>0.57971467179390646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5438810644.25</v>
      </c>
      <c r="I85" s="7">
        <f t="shared" si="44"/>
        <v>2561189355.75</v>
      </c>
      <c r="J85" s="7">
        <f t="shared" si="44"/>
        <v>3958139512.25</v>
      </c>
      <c r="K85" s="7">
        <f t="shared" si="44"/>
        <v>2067246167.98</v>
      </c>
      <c r="L85" s="7">
        <f t="shared" si="44"/>
        <v>2067246167.98</v>
      </c>
      <c r="M85" s="7">
        <f t="shared" si="44"/>
        <v>2067246167.98</v>
      </c>
      <c r="N85" s="8">
        <f t="shared" si="2"/>
        <v>0.49476743903124998</v>
      </c>
      <c r="O85" s="9">
        <f t="shared" si="3"/>
        <v>0.25840577099750001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44400000</v>
      </c>
      <c r="L88" s="17">
        <f t="shared" si="46"/>
        <v>44400000</v>
      </c>
      <c r="M88" s="17">
        <f t="shared" si="46"/>
        <v>44400000</v>
      </c>
      <c r="N88" s="19">
        <f t="shared" si="2"/>
        <v>0.16676116390856052</v>
      </c>
      <c r="O88" s="19">
        <f t="shared" si="3"/>
        <v>8.1458921953546398E-2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44400000</v>
      </c>
      <c r="L89" s="12">
        <v>44400000</v>
      </c>
      <c r="M89" s="12">
        <v>44400000</v>
      </c>
      <c r="N89" s="14">
        <f t="shared" si="2"/>
        <v>0.20423053071495978</v>
      </c>
      <c r="O89" s="14">
        <f t="shared" si="3"/>
        <v>9.9761829865636101E-2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965474665.70000005</v>
      </c>
      <c r="I92" s="17">
        <f t="shared" si="49"/>
        <v>1291148458.3</v>
      </c>
      <c r="J92" s="17">
        <f t="shared" si="49"/>
        <v>918356774.70000005</v>
      </c>
      <c r="K92" s="17">
        <f t="shared" si="49"/>
        <v>452263122.77999997</v>
      </c>
      <c r="L92" s="17">
        <f t="shared" si="49"/>
        <v>452263122.77999997</v>
      </c>
      <c r="M92" s="17">
        <f t="shared" si="49"/>
        <v>452263122.77999997</v>
      </c>
      <c r="N92" s="19">
        <f t="shared" si="47"/>
        <v>0.40696063287349354</v>
      </c>
      <c r="O92" s="19">
        <f t="shared" si="48"/>
        <v>0.20041588600684745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388663122.77999997</v>
      </c>
      <c r="L93" s="12">
        <v>388663122.77999997</v>
      </c>
      <c r="M93" s="12">
        <v>388663122.77999997</v>
      </c>
      <c r="N93" s="14">
        <f>+IF(F94=0,0,J94/F94)</f>
        <v>0.22497916260017448</v>
      </c>
      <c r="O93" s="14">
        <f>+IF(F94=0,0,K94/F94)</f>
        <v>9.4136018035336166E-2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199117891</v>
      </c>
      <c r="I94" s="12">
        <v>476500234</v>
      </c>
      <c r="J94" s="12">
        <v>152000000</v>
      </c>
      <c r="K94" s="12">
        <v>63600000</v>
      </c>
      <c r="L94" s="12">
        <v>63600000</v>
      </c>
      <c r="M94" s="12">
        <v>63600000</v>
      </c>
      <c r="N94" s="14">
        <f>+IF(F93=0,0,J93/F93)</f>
        <v>0.48472761008644988</v>
      </c>
      <c r="O94" s="14">
        <f>+IF(F93=0,0,K93/F93)</f>
        <v>0.24583294994375915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2739516226</v>
      </c>
      <c r="I95" s="17">
        <f t="shared" si="50"/>
        <v>874725172</v>
      </c>
      <c r="J95" s="17">
        <f t="shared" si="50"/>
        <v>2372941333</v>
      </c>
      <c r="K95" s="17">
        <f t="shared" si="50"/>
        <v>1311916333</v>
      </c>
      <c r="L95" s="17">
        <f t="shared" si="50"/>
        <v>1311916333</v>
      </c>
      <c r="M95" s="17">
        <f t="shared" si="50"/>
        <v>1311916333</v>
      </c>
      <c r="N95" s="19">
        <f>+IF(F95=0,0,J95/F95)</f>
        <v>0.65655308312087457</v>
      </c>
      <c r="O95" s="19">
        <f>+IF(F95=0,0,K95/F95)</f>
        <v>0.36298525431255657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992616653</v>
      </c>
      <c r="I96" s="12">
        <v>121741074</v>
      </c>
      <c r="J96" s="12">
        <v>880016667</v>
      </c>
      <c r="K96" s="12">
        <v>547116667</v>
      </c>
      <c r="L96" s="12">
        <v>547116667</v>
      </c>
      <c r="M96" s="12">
        <v>547116667</v>
      </c>
      <c r="N96" s="14">
        <f>+IF(F96=0,0,J96/F96)</f>
        <v>0.78970751104236747</v>
      </c>
      <c r="O96" s="14">
        <f>+IF(F96=0,0,K96/F96)</f>
        <v>0.49097040720748736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210083000</v>
      </c>
      <c r="L97" s="12">
        <v>210083000</v>
      </c>
      <c r="M97" s="12">
        <v>210083000</v>
      </c>
      <c r="N97" s="14">
        <f>+IF(F98=0,0,J98/F98)</f>
        <v>9.5146082908835417E-2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21666666</v>
      </c>
      <c r="I98" s="12">
        <v>206053334</v>
      </c>
      <c r="J98" s="12">
        <v>21666666</v>
      </c>
      <c r="K98" s="12">
        <v>0</v>
      </c>
      <c r="L98" s="12">
        <v>0</v>
      </c>
      <c r="M98" s="12">
        <v>0</v>
      </c>
      <c r="N98" s="14">
        <f>+IF(F99=0,0,J99/F99)</f>
        <v>0.59965546490333899</v>
      </c>
      <c r="O98" s="14">
        <f>+IF(F99=0,0,K99/F99)</f>
        <v>0.2985294969745429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1368232907</v>
      </c>
      <c r="I99" s="12">
        <v>489930764</v>
      </c>
      <c r="J99" s="12">
        <v>1114258000</v>
      </c>
      <c r="K99" s="12">
        <v>554716666</v>
      </c>
      <c r="L99" s="12">
        <v>554716666</v>
      </c>
      <c r="M99" s="12">
        <v>554716666</v>
      </c>
      <c r="N99" s="14">
        <f>+IF(F97=0,0,J97/F97)</f>
        <v>0.8623188405797102</v>
      </c>
      <c r="O99" s="14">
        <f>+IF(F97=0,0,K97/F97)</f>
        <v>0.50744685990338168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78776950</v>
      </c>
      <c r="L100" s="17">
        <f t="shared" si="51"/>
        <v>78776950</v>
      </c>
      <c r="M100" s="17">
        <f t="shared" si="51"/>
        <v>78776950</v>
      </c>
      <c r="N100" s="19">
        <f>+IF(F100=0,0,J100/F100)</f>
        <v>0.45440711155170616</v>
      </c>
      <c r="O100" s="19">
        <f>+IF(F100=0,0,K100/F100)</f>
        <v>0.20551223520818115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43343333</v>
      </c>
      <c r="L101" s="12">
        <v>43343333</v>
      </c>
      <c r="M101" s="12">
        <v>43343333</v>
      </c>
      <c r="N101" s="14">
        <f>+IF(F102=0,0,J102/F102)</f>
        <v>0.80156217542748576</v>
      </c>
      <c r="O101" s="14">
        <f>+IF(F102=0,0,K102/F102)</f>
        <v>0.28050678435718812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35433617</v>
      </c>
      <c r="L102" s="12">
        <v>35433617</v>
      </c>
      <c r="M102" s="12">
        <v>35433617</v>
      </c>
      <c r="N102" s="14">
        <f>+IF(F101=0,0,J101/F101)</f>
        <v>0.28377431906614786</v>
      </c>
      <c r="O102" s="14">
        <f>+IF(F101=0,0,K101/F101)</f>
        <v>0.16865110116731519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512834654.55000001</v>
      </c>
      <c r="I103" s="17">
        <f t="shared" si="52"/>
        <v>172920823.44999999</v>
      </c>
      <c r="J103" s="17">
        <f t="shared" si="52"/>
        <v>401763230.55000001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0.58586951681631338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456505670.55000001</v>
      </c>
      <c r="I105" s="12">
        <v>172920823.44999999</v>
      </c>
      <c r="J105" s="12">
        <v>401763230.55000001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2704955000</v>
      </c>
      <c r="E106" s="7">
        <f t="shared" si="53"/>
        <v>2704955000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30104412021.950001</v>
      </c>
      <c r="I106" s="7">
        <f t="shared" si="53"/>
        <v>5110901978.0499992</v>
      </c>
      <c r="J106" s="7">
        <f t="shared" si="53"/>
        <v>21224641686.709999</v>
      </c>
      <c r="K106" s="7">
        <f t="shared" si="53"/>
        <v>17774359819.279999</v>
      </c>
      <c r="L106" s="7">
        <f t="shared" si="53"/>
        <v>17774359819.279999</v>
      </c>
      <c r="M106" s="7">
        <f t="shared" si="53"/>
        <v>17771859819.279999</v>
      </c>
      <c r="N106" s="8">
        <f>+IF(F106=0,0,J106/F106)</f>
        <v>0.55313659771988011</v>
      </c>
      <c r="O106" s="9">
        <f>+IF(F106=0,0,K106/F106)</f>
        <v>0.46321860515749752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070E-6BC4-4148-8050-87AFF1F65C9B}">
  <dimension ref="A1:V107"/>
  <sheetViews>
    <sheetView showGridLines="0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A25" sqref="A2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6054631376</v>
      </c>
      <c r="K10" s="12">
        <v>6052190724</v>
      </c>
      <c r="L10" s="12">
        <v>6052190724</v>
      </c>
      <c r="M10" s="12"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358563914</v>
      </c>
      <c r="K12" s="12">
        <v>357343588</v>
      </c>
      <c r="L12" s="12">
        <v>357343588</v>
      </c>
      <c r="M12" s="12"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10635165</v>
      </c>
      <c r="K13" s="12">
        <v>10635165</v>
      </c>
      <c r="L13" s="12">
        <v>10635165</v>
      </c>
      <c r="M13" s="12"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406589080</v>
      </c>
      <c r="K15" s="12">
        <v>404313216</v>
      </c>
      <c r="L15" s="12">
        <v>404313216</v>
      </c>
      <c r="M15" s="12"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224326546</v>
      </c>
      <c r="K16" s="12">
        <v>219263645</v>
      </c>
      <c r="L16" s="12">
        <v>219263645</v>
      </c>
      <c r="M16" s="12"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14886556</v>
      </c>
      <c r="K17" s="12">
        <v>14886556</v>
      </c>
      <c r="L17" s="12">
        <v>14886556</v>
      </c>
      <c r="M17" s="12"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72599008</v>
      </c>
      <c r="K18" s="12">
        <v>53674641</v>
      </c>
      <c r="L18" s="12">
        <v>53674641</v>
      </c>
      <c r="M18" s="12"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242767940</v>
      </c>
      <c r="K19" s="12">
        <v>228310965</v>
      </c>
      <c r="L19" s="12">
        <v>228310965</v>
      </c>
      <c r="M19" s="12"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4333582</v>
      </c>
      <c r="K20" s="12">
        <v>4333582</v>
      </c>
      <c r="L20" s="12">
        <v>4333582</v>
      </c>
      <c r="M20" s="12"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841459303</v>
      </c>
      <c r="K22" s="12">
        <v>841459303</v>
      </c>
      <c r="L22" s="12">
        <v>841459303</v>
      </c>
      <c r="M22" s="12"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596051730</v>
      </c>
      <c r="K23" s="12">
        <v>596051730</v>
      </c>
      <c r="L23" s="12">
        <v>596051730</v>
      </c>
      <c r="M23" s="12"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648263144</v>
      </c>
      <c r="K24" s="12">
        <v>648263144</v>
      </c>
      <c r="L24" s="12">
        <v>648263144</v>
      </c>
      <c r="M24" s="12"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294340200</v>
      </c>
      <c r="K25" s="12">
        <v>294340200</v>
      </c>
      <c r="L25" s="12">
        <v>294340200</v>
      </c>
      <c r="M25" s="12"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37997600</v>
      </c>
      <c r="K26" s="12">
        <v>37997600</v>
      </c>
      <c r="L26" s="12">
        <v>37997600</v>
      </c>
      <c r="M26" s="12"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220774600</v>
      </c>
      <c r="K27" s="12">
        <v>220774600</v>
      </c>
      <c r="L27" s="12">
        <v>220774600</v>
      </c>
      <c r="M27" s="12"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36860600</v>
      </c>
      <c r="K28" s="12">
        <v>36860600</v>
      </c>
      <c r="L28" s="12">
        <v>36860600</v>
      </c>
      <c r="M28" s="12"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36860600</v>
      </c>
      <c r="K29" s="12">
        <v>36860600</v>
      </c>
      <c r="L29" s="12">
        <v>36860600</v>
      </c>
      <c r="M29" s="12"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73641700</v>
      </c>
      <c r="K30" s="12">
        <v>73641700</v>
      </c>
      <c r="L30" s="12">
        <v>73641700</v>
      </c>
      <c r="M30" s="12"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217057179</v>
      </c>
      <c r="K32" s="12">
        <v>217057179</v>
      </c>
      <c r="L32" s="12">
        <v>217057179</v>
      </c>
      <c r="M32" s="12"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161725752</v>
      </c>
      <c r="K33" s="12">
        <v>132358554</v>
      </c>
      <c r="L33" s="12">
        <v>132358554</v>
      </c>
      <c r="M33" s="12"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26202307</v>
      </c>
      <c r="K34" s="12">
        <v>25052161</v>
      </c>
      <c r="L34" s="12">
        <v>25052161</v>
      </c>
      <c r="M34" s="12"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212959792</v>
      </c>
      <c r="K35" s="12">
        <v>212959792</v>
      </c>
      <c r="L35" s="12">
        <v>212959792</v>
      </c>
      <c r="M35" s="12"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50261368</v>
      </c>
      <c r="K36" s="12">
        <v>50261368</v>
      </c>
      <c r="L36" s="12">
        <v>50261368</v>
      </c>
      <c r="M36" s="12"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53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136930808</v>
      </c>
      <c r="I42" s="12">
        <v>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15681078</v>
      </c>
      <c r="I49" s="12">
        <v>14318922</v>
      </c>
      <c r="J49" s="12">
        <v>11000000</v>
      </c>
      <c r="K49" s="12">
        <v>8139661</v>
      </c>
      <c r="L49" s="12">
        <v>8139661</v>
      </c>
      <c r="M49" s="12"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755700</v>
      </c>
      <c r="L50" s="12">
        <v>755700</v>
      </c>
      <c r="M50" s="12"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472724644.44</v>
      </c>
      <c r="I52" s="12">
        <v>507275355.56</v>
      </c>
      <c r="J52" s="12">
        <v>439868181.44</v>
      </c>
      <c r="K52" s="12">
        <v>200000000</v>
      </c>
      <c r="L52" s="12">
        <v>200000000</v>
      </c>
      <c r="M52" s="12"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723000000</v>
      </c>
      <c r="F55" s="12">
        <v>526000000</v>
      </c>
      <c r="G55" s="12">
        <v>0</v>
      </c>
      <c r="H55" s="12">
        <v>364759031</v>
      </c>
      <c r="I55" s="12">
        <v>161240969</v>
      </c>
      <c r="J55" s="12">
        <v>259909031</v>
      </c>
      <c r="K55" s="12">
        <v>165600432</v>
      </c>
      <c r="L55" s="12">
        <v>165600432</v>
      </c>
      <c r="M55" s="12"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8822400</v>
      </c>
      <c r="L56" s="12">
        <v>8822400</v>
      </c>
      <c r="M56" s="12"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49504898</v>
      </c>
      <c r="K57" s="12">
        <v>49504898</v>
      </c>
      <c r="L57" s="12">
        <v>49504898</v>
      </c>
      <c r="M57" s="12"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291747148</v>
      </c>
      <c r="I58" s="12">
        <v>24252852</v>
      </c>
      <c r="J58" s="12">
        <v>291747148</v>
      </c>
      <c r="K58" s="12">
        <v>36983751</v>
      </c>
      <c r="L58" s="12">
        <v>36983751</v>
      </c>
      <c r="M58" s="12"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861500000</v>
      </c>
      <c r="E60" s="12">
        <v>15000000</v>
      </c>
      <c r="F60" s="12">
        <v>846500000</v>
      </c>
      <c r="G60" s="12">
        <v>0</v>
      </c>
      <c r="H60" s="12">
        <v>818003333</v>
      </c>
      <c r="I60" s="12">
        <v>28496667</v>
      </c>
      <c r="J60" s="12">
        <v>788203333</v>
      </c>
      <c r="K60" s="12">
        <v>505903333</v>
      </c>
      <c r="L60" s="12">
        <v>505903333</v>
      </c>
      <c r="M60" s="12"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759606304</v>
      </c>
      <c r="I61" s="12">
        <v>14260696</v>
      </c>
      <c r="J61" s="12">
        <v>529815075</v>
      </c>
      <c r="K61" s="12">
        <v>351807053</v>
      </c>
      <c r="L61" s="12">
        <v>351807053</v>
      </c>
      <c r="M61" s="12"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89864684.519999996</v>
      </c>
      <c r="K62" s="12">
        <v>81118255.920000002</v>
      </c>
      <c r="L62" s="12">
        <v>81118255.920000002</v>
      </c>
      <c r="M62" s="12"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279500427.88999999</v>
      </c>
      <c r="L63" s="12">
        <v>279500427.88999999</v>
      </c>
      <c r="M63" s="12"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281629442.10000002</v>
      </c>
      <c r="I64" s="12">
        <v>33370557.899999999</v>
      </c>
      <c r="J64" s="12">
        <v>281629442.10000002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3929900</v>
      </c>
      <c r="L65" s="12">
        <v>3929900</v>
      </c>
      <c r="M65" s="12"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158705000</v>
      </c>
      <c r="I66" s="12">
        <v>72350000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1382152</v>
      </c>
      <c r="K68" s="12">
        <v>1382152</v>
      </c>
      <c r="L68" s="12">
        <v>1382152</v>
      </c>
      <c r="M68" s="12"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270451258</v>
      </c>
      <c r="L69" s="12">
        <v>270451258</v>
      </c>
      <c r="M69" s="12"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100000000</v>
      </c>
      <c r="E70" s="12">
        <v>480000000</v>
      </c>
      <c r="F70" s="12">
        <v>180000000</v>
      </c>
      <c r="G70" s="12">
        <v>0</v>
      </c>
      <c r="H70" s="12">
        <v>82079887</v>
      </c>
      <c r="I70" s="12">
        <v>97920113</v>
      </c>
      <c r="J70" s="12">
        <v>57533271</v>
      </c>
      <c r="K70" s="12">
        <v>54313742</v>
      </c>
      <c r="L70" s="12">
        <v>54313742</v>
      </c>
      <c r="M70" s="12"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50337376</v>
      </c>
      <c r="K76" s="12">
        <v>50337376</v>
      </c>
      <c r="L76" s="12">
        <v>50337376</v>
      </c>
      <c r="M76" s="12"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5993524965.5199995</v>
      </c>
      <c r="I85" s="7">
        <f t="shared" si="44"/>
        <v>2006475034.48</v>
      </c>
      <c r="J85" s="7">
        <f t="shared" si="44"/>
        <v>4845256594.5199995</v>
      </c>
      <c r="K85" s="7">
        <f t="shared" si="44"/>
        <v>2387232484.1799998</v>
      </c>
      <c r="L85" s="7">
        <f t="shared" si="44"/>
        <v>2387232484.1799998</v>
      </c>
      <c r="M85" s="7">
        <f t="shared" si="44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51800000</v>
      </c>
      <c r="L88" s="17">
        <f t="shared" si="46"/>
        <v>51800000</v>
      </c>
      <c r="M88" s="17">
        <f t="shared" si="46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51800000</v>
      </c>
      <c r="L89" s="12">
        <v>51800000</v>
      </c>
      <c r="M89" s="12"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1204397541.7</v>
      </c>
      <c r="I92" s="17">
        <f t="shared" si="49"/>
        <v>1052225582.3</v>
      </c>
      <c r="J92" s="17">
        <f t="shared" si="49"/>
        <v>965473774.70000005</v>
      </c>
      <c r="K92" s="17">
        <f t="shared" si="49"/>
        <v>532609439.98000002</v>
      </c>
      <c r="L92" s="17">
        <f t="shared" si="49"/>
        <v>532609439.98000002</v>
      </c>
      <c r="M92" s="17">
        <f t="shared" si="49"/>
        <v>532609439.98000002</v>
      </c>
      <c r="N92" s="19">
        <f t="shared" si="47"/>
        <v>0.42784006085546078</v>
      </c>
      <c r="O92" s="19">
        <f t="shared" si="48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455009439.98000002</v>
      </c>
      <c r="L93" s="12">
        <v>455009439.98000002</v>
      </c>
      <c r="M93" s="12"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438040767</v>
      </c>
      <c r="I94" s="12">
        <v>237577358</v>
      </c>
      <c r="J94" s="12">
        <v>199117000</v>
      </c>
      <c r="K94" s="12">
        <v>77600000</v>
      </c>
      <c r="L94" s="12">
        <v>77600000</v>
      </c>
      <c r="M94" s="12"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2887527059</v>
      </c>
      <c r="I95" s="17">
        <f t="shared" si="50"/>
        <v>726714339</v>
      </c>
      <c r="J95" s="17">
        <f t="shared" si="50"/>
        <v>2580274666</v>
      </c>
      <c r="K95" s="17">
        <f t="shared" si="50"/>
        <v>1533456332</v>
      </c>
      <c r="L95" s="17">
        <f t="shared" si="50"/>
        <v>1533456332</v>
      </c>
      <c r="M95" s="17">
        <f t="shared" si="50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1014616653</v>
      </c>
      <c r="I96" s="12">
        <v>99741074</v>
      </c>
      <c r="J96" s="12">
        <v>932016667</v>
      </c>
      <c r="K96" s="12">
        <v>630650000</v>
      </c>
      <c r="L96" s="12">
        <v>630650000</v>
      </c>
      <c r="M96" s="12"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384500000</v>
      </c>
      <c r="I97" s="12">
        <v>29500000</v>
      </c>
      <c r="J97" s="12">
        <v>384500000</v>
      </c>
      <c r="K97" s="12">
        <v>247383000</v>
      </c>
      <c r="L97" s="12">
        <v>247383000</v>
      </c>
      <c r="M97" s="12"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39499999</v>
      </c>
      <c r="I98" s="12">
        <v>188220001</v>
      </c>
      <c r="J98" s="12">
        <v>39499999</v>
      </c>
      <c r="K98" s="12">
        <v>1666666</v>
      </c>
      <c r="L98" s="12">
        <v>1666666</v>
      </c>
      <c r="M98" s="12"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1448910407</v>
      </c>
      <c r="I99" s="12">
        <v>409253264</v>
      </c>
      <c r="J99" s="12">
        <v>1224258000</v>
      </c>
      <c r="K99" s="12">
        <v>653756666</v>
      </c>
      <c r="L99" s="12">
        <v>653756666</v>
      </c>
      <c r="M99" s="12"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180833334</v>
      </c>
      <c r="I100" s="17">
        <f t="shared" si="51"/>
        <v>202486666</v>
      </c>
      <c r="J100" s="17">
        <f t="shared" si="51"/>
        <v>180833334</v>
      </c>
      <c r="K100" s="17">
        <f t="shared" si="51"/>
        <v>89476950</v>
      </c>
      <c r="L100" s="17">
        <f t="shared" si="51"/>
        <v>89476950</v>
      </c>
      <c r="M100" s="17">
        <f t="shared" si="51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79580000</v>
      </c>
      <c r="I101" s="12">
        <v>177420000</v>
      </c>
      <c r="J101" s="12">
        <v>79580000</v>
      </c>
      <c r="K101" s="12">
        <v>51443333</v>
      </c>
      <c r="L101" s="12">
        <v>51443333</v>
      </c>
      <c r="M101" s="12"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38033617</v>
      </c>
      <c r="L102" s="12">
        <v>38033617</v>
      </c>
      <c r="M102" s="12"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0</v>
      </c>
      <c r="L104" s="12">
        <v>0</v>
      </c>
      <c r="M104" s="12"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2976886000</v>
      </c>
      <c r="E106" s="7">
        <f t="shared" si="53"/>
        <v>2976886000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30623702173.07</v>
      </c>
      <c r="I106" s="7">
        <f t="shared" si="53"/>
        <v>4591611826.9300003</v>
      </c>
      <c r="J106" s="7">
        <f t="shared" si="53"/>
        <v>24061701725.390003</v>
      </c>
      <c r="K106" s="7">
        <f t="shared" si="53"/>
        <v>19575148097.830002</v>
      </c>
      <c r="L106" s="7">
        <f t="shared" si="53"/>
        <v>19575148097.830002</v>
      </c>
      <c r="M106" s="7">
        <f t="shared" si="53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datos</vt:lpstr>
      <vt:lpstr>Hoja3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2020-10-02T19:12:47Z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